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CCCDADD-84F2-4A1B-A179-096BA4E581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0" i="1" l="1"/>
  <c r="F70" i="1" s="1"/>
  <c r="G70" i="1" s="1"/>
  <c r="K70" i="1" s="1"/>
  <c r="Q70" i="1"/>
  <c r="Q69" i="1"/>
  <c r="C7" i="1"/>
  <c r="E69" i="1"/>
  <c r="F69" i="1"/>
  <c r="C8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47" i="1"/>
  <c r="F47" i="1"/>
  <c r="G47" i="1"/>
  <c r="E50" i="1"/>
  <c r="F50" i="1"/>
  <c r="G50" i="1"/>
  <c r="K50" i="1"/>
  <c r="E51" i="1"/>
  <c r="F51" i="1"/>
  <c r="G51" i="1"/>
  <c r="K51" i="1"/>
  <c r="E52" i="1"/>
  <c r="F52" i="1"/>
  <c r="G52" i="1"/>
  <c r="K52" i="1"/>
  <c r="E58" i="1"/>
  <c r="F58" i="1"/>
  <c r="G58" i="1"/>
  <c r="K58" i="1"/>
  <c r="E62" i="1"/>
  <c r="F62" i="1"/>
  <c r="G62" i="1"/>
  <c r="E31" i="1"/>
  <c r="F31" i="1"/>
  <c r="G31" i="1"/>
  <c r="I31" i="1"/>
  <c r="E32" i="1"/>
  <c r="F32" i="1"/>
  <c r="G32" i="1"/>
  <c r="I32" i="1"/>
  <c r="E33" i="1"/>
  <c r="F33" i="1"/>
  <c r="G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E39" i="1"/>
  <c r="F39" i="1"/>
  <c r="G39" i="1"/>
  <c r="I39" i="1"/>
  <c r="E40" i="1"/>
  <c r="F40" i="1"/>
  <c r="G40" i="1"/>
  <c r="I40" i="1"/>
  <c r="E41" i="1"/>
  <c r="F41" i="1"/>
  <c r="G41" i="1"/>
  <c r="E42" i="1"/>
  <c r="F42" i="1"/>
  <c r="G42" i="1"/>
  <c r="I42" i="1"/>
  <c r="E43" i="1"/>
  <c r="F43" i="1"/>
  <c r="G43" i="1"/>
  <c r="J43" i="1"/>
  <c r="E44" i="1"/>
  <c r="F44" i="1"/>
  <c r="G44" i="1"/>
  <c r="K44" i="1"/>
  <c r="E45" i="1"/>
  <c r="F45" i="1"/>
  <c r="G45" i="1"/>
  <c r="K45" i="1"/>
  <c r="E46" i="1"/>
  <c r="F46" i="1"/>
  <c r="G46" i="1"/>
  <c r="E48" i="1"/>
  <c r="F48" i="1"/>
  <c r="G48" i="1"/>
  <c r="I48" i="1"/>
  <c r="E49" i="1"/>
  <c r="F49" i="1"/>
  <c r="G49" i="1"/>
  <c r="K49" i="1"/>
  <c r="E53" i="1"/>
  <c r="F53" i="1"/>
  <c r="G53" i="1"/>
  <c r="E54" i="1"/>
  <c r="F54" i="1"/>
  <c r="G54" i="1"/>
  <c r="K54" i="1"/>
  <c r="E55" i="1"/>
  <c r="F55" i="1"/>
  <c r="G55" i="1"/>
  <c r="K55" i="1"/>
  <c r="E56" i="1"/>
  <c r="F56" i="1"/>
  <c r="G56" i="1"/>
  <c r="K56" i="1"/>
  <c r="E57" i="1"/>
  <c r="F57" i="1"/>
  <c r="G57" i="1"/>
  <c r="K57" i="1"/>
  <c r="E59" i="1"/>
  <c r="F59" i="1"/>
  <c r="G59" i="1"/>
  <c r="E60" i="1"/>
  <c r="F60" i="1"/>
  <c r="G60" i="1"/>
  <c r="J60" i="1"/>
  <c r="E61" i="1"/>
  <c r="F61" i="1"/>
  <c r="G61" i="1"/>
  <c r="K61" i="1"/>
  <c r="E63" i="1"/>
  <c r="F63" i="1"/>
  <c r="G63" i="1"/>
  <c r="E64" i="1"/>
  <c r="F64" i="1"/>
  <c r="G64" i="1"/>
  <c r="J64" i="1"/>
  <c r="E65" i="1"/>
  <c r="F65" i="1"/>
  <c r="G65" i="1"/>
  <c r="K65" i="1"/>
  <c r="E66" i="1"/>
  <c r="F66" i="1"/>
  <c r="G66" i="1"/>
  <c r="K66" i="1"/>
  <c r="E67" i="1"/>
  <c r="F67" i="1"/>
  <c r="G67" i="1"/>
  <c r="K67" i="1"/>
  <c r="E68" i="1"/>
  <c r="F68" i="1"/>
  <c r="G68" i="1"/>
  <c r="Q21" i="1"/>
  <c r="Q22" i="1"/>
  <c r="Q23" i="1"/>
  <c r="Q24" i="1"/>
  <c r="Q25" i="1"/>
  <c r="Q26" i="1"/>
  <c r="Q27" i="1"/>
  <c r="Q28" i="1"/>
  <c r="K47" i="1"/>
  <c r="Q47" i="1"/>
  <c r="Q50" i="1"/>
  <c r="Q51" i="1"/>
  <c r="Q52" i="1"/>
  <c r="Q58" i="1"/>
  <c r="K62" i="1"/>
  <c r="Q62" i="1"/>
  <c r="G41" i="2"/>
  <c r="C41" i="2"/>
  <c r="E41" i="2"/>
  <c r="G40" i="2"/>
  <c r="C40" i="2"/>
  <c r="G39" i="2"/>
  <c r="C39" i="2"/>
  <c r="E39" i="2"/>
  <c r="G38" i="2"/>
  <c r="C38" i="2"/>
  <c r="E38" i="2"/>
  <c r="G37" i="2"/>
  <c r="C37" i="2"/>
  <c r="E37" i="2"/>
  <c r="G36" i="2"/>
  <c r="C36" i="2"/>
  <c r="G56" i="2"/>
  <c r="C56" i="2"/>
  <c r="E56" i="2"/>
  <c r="G35" i="2"/>
  <c r="C35" i="2"/>
  <c r="G34" i="2"/>
  <c r="C34" i="2"/>
  <c r="E34" i="2"/>
  <c r="G55" i="2"/>
  <c r="C55" i="2"/>
  <c r="G33" i="2"/>
  <c r="C33" i="2"/>
  <c r="E33" i="2"/>
  <c r="G32" i="2"/>
  <c r="C32" i="2"/>
  <c r="E32" i="2"/>
  <c r="G31" i="2"/>
  <c r="C31" i="2"/>
  <c r="E31" i="2"/>
  <c r="G30" i="2"/>
  <c r="C30" i="2"/>
  <c r="G54" i="2"/>
  <c r="C54" i="2"/>
  <c r="E54" i="2"/>
  <c r="G53" i="2"/>
  <c r="C53" i="2"/>
  <c r="G52" i="2"/>
  <c r="C52" i="2"/>
  <c r="E52" i="2"/>
  <c r="G51" i="2"/>
  <c r="C51" i="2"/>
  <c r="G29" i="2"/>
  <c r="C29" i="2"/>
  <c r="E29" i="2"/>
  <c r="G28" i="2"/>
  <c r="C28" i="2"/>
  <c r="E28" i="2"/>
  <c r="G50" i="2"/>
  <c r="C50" i="2"/>
  <c r="E50" i="2"/>
  <c r="G27" i="2"/>
  <c r="C27" i="2"/>
  <c r="G26" i="2"/>
  <c r="C26" i="2"/>
  <c r="E26" i="2"/>
  <c r="G25" i="2"/>
  <c r="C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56" i="2"/>
  <c r="B56" i="2"/>
  <c r="D56" i="2"/>
  <c r="A56" i="2"/>
  <c r="H35" i="2"/>
  <c r="D35" i="2"/>
  <c r="B35" i="2"/>
  <c r="A35" i="2"/>
  <c r="H34" i="2"/>
  <c r="B34" i="2"/>
  <c r="D34" i="2"/>
  <c r="A34" i="2"/>
  <c r="H55" i="2"/>
  <c r="D55" i="2"/>
  <c r="B55" i="2"/>
  <c r="A55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54" i="2"/>
  <c r="B54" i="2"/>
  <c r="D54" i="2"/>
  <c r="A54" i="2"/>
  <c r="H53" i="2"/>
  <c r="D53" i="2"/>
  <c r="B53" i="2"/>
  <c r="A53" i="2"/>
  <c r="H52" i="2"/>
  <c r="B52" i="2"/>
  <c r="D52" i="2"/>
  <c r="A52" i="2"/>
  <c r="H51" i="2"/>
  <c r="D51" i="2"/>
  <c r="B51" i="2"/>
  <c r="A51" i="2"/>
  <c r="H29" i="2"/>
  <c r="B29" i="2"/>
  <c r="D29" i="2"/>
  <c r="A29" i="2"/>
  <c r="H28" i="2"/>
  <c r="D28" i="2"/>
  <c r="B28" i="2"/>
  <c r="A28" i="2"/>
  <c r="H50" i="2"/>
  <c r="B50" i="2"/>
  <c r="D50" i="2"/>
  <c r="A50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K68" i="1"/>
  <c r="C9" i="1"/>
  <c r="Q68" i="1"/>
  <c r="E30" i="1"/>
  <c r="F30" i="1"/>
  <c r="D9" i="1"/>
  <c r="Q67" i="1"/>
  <c r="Q65" i="1"/>
  <c r="F16" i="1"/>
  <c r="F17" i="1" s="1"/>
  <c r="Q64" i="1"/>
  <c r="Q66" i="1"/>
  <c r="Q60" i="1"/>
  <c r="Q30" i="1"/>
  <c r="Q31" i="1"/>
  <c r="Q32" i="1"/>
  <c r="I33" i="1"/>
  <c r="Q33" i="1"/>
  <c r="Q34" i="1"/>
  <c r="Q35" i="1"/>
  <c r="Q36" i="1"/>
  <c r="Q37" i="1"/>
  <c r="I38" i="1"/>
  <c r="Q38" i="1"/>
  <c r="Q39" i="1"/>
  <c r="Q40" i="1"/>
  <c r="I41" i="1"/>
  <c r="Q41" i="1"/>
  <c r="Q42" i="1"/>
  <c r="Q43" i="1"/>
  <c r="Q44" i="1"/>
  <c r="Q45" i="1"/>
  <c r="K46" i="1"/>
  <c r="Q46" i="1"/>
  <c r="Q48" i="1"/>
  <c r="Q49" i="1"/>
  <c r="K53" i="1"/>
  <c r="Q53" i="1"/>
  <c r="Q54" i="1"/>
  <c r="Q55" i="1"/>
  <c r="Q56" i="1"/>
  <c r="Q57" i="1"/>
  <c r="K59" i="1"/>
  <c r="Q59" i="1"/>
  <c r="Q61" i="1"/>
  <c r="K63" i="1"/>
  <c r="Q63" i="1"/>
  <c r="E29" i="1"/>
  <c r="F29" i="1"/>
  <c r="E40" i="2"/>
  <c r="E36" i="2"/>
  <c r="E35" i="2"/>
  <c r="E55" i="2"/>
  <c r="E30" i="2"/>
  <c r="E53" i="2"/>
  <c r="E51" i="2"/>
  <c r="E27" i="2"/>
  <c r="E25" i="2"/>
  <c r="E17" i="2"/>
  <c r="C17" i="1"/>
  <c r="Q29" i="1"/>
  <c r="E42" i="2"/>
  <c r="E21" i="1"/>
  <c r="F21" i="1"/>
  <c r="G21" i="1"/>
  <c r="H21" i="1"/>
  <c r="G69" i="1"/>
  <c r="K69" i="1"/>
  <c r="C12" i="1"/>
  <c r="C11" i="1"/>
  <c r="O70" i="1" l="1"/>
  <c r="C16" i="1"/>
  <c r="D18" i="1" s="1"/>
  <c r="O40" i="1"/>
  <c r="O53" i="1"/>
  <c r="O43" i="1"/>
  <c r="O44" i="1"/>
  <c r="O50" i="1"/>
  <c r="O39" i="1"/>
  <c r="O55" i="1"/>
  <c r="C15" i="1"/>
  <c r="F18" i="1" s="1"/>
  <c r="O47" i="1"/>
  <c r="O35" i="1"/>
  <c r="O31" i="1"/>
  <c r="O49" i="1"/>
  <c r="O29" i="1"/>
  <c r="O45" i="1"/>
  <c r="O48" i="1"/>
  <c r="O67" i="1"/>
  <c r="O36" i="1"/>
  <c r="O63" i="1"/>
  <c r="O26" i="1"/>
  <c r="O28" i="1"/>
  <c r="O57" i="1"/>
  <c r="O30" i="1"/>
  <c r="O51" i="1"/>
  <c r="O33" i="1"/>
  <c r="O27" i="1"/>
  <c r="O21" i="1"/>
  <c r="O46" i="1"/>
  <c r="O32" i="1"/>
  <c r="O58" i="1"/>
  <c r="O62" i="1"/>
  <c r="O56" i="1"/>
  <c r="O54" i="1"/>
  <c r="O38" i="1"/>
  <c r="O61" i="1"/>
  <c r="O41" i="1"/>
  <c r="O24" i="1"/>
  <c r="O25" i="1"/>
  <c r="O65" i="1"/>
  <c r="O37" i="1"/>
  <c r="O60" i="1"/>
  <c r="O59" i="1"/>
  <c r="O34" i="1"/>
  <c r="O52" i="1"/>
  <c r="O68" i="1"/>
  <c r="O64" i="1"/>
  <c r="O66" i="1"/>
  <c r="O69" i="1"/>
  <c r="O23" i="1"/>
  <c r="O42" i="1"/>
  <c r="O22" i="1"/>
  <c r="F19" i="1" l="1"/>
  <c r="C18" i="1"/>
</calcChain>
</file>

<file path=xl/sharedStrings.xml><?xml version="1.0" encoding="utf-8"?>
<sst xmlns="http://schemas.openxmlformats.org/spreadsheetml/2006/main" count="490" uniqueCount="275">
  <si>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</si>
  <si>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</si>
  <si>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</si>
  <si>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</si>
  <si>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</si>
  <si>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</si>
  <si>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</si>
  <si>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</si>
  <si>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</si>
  <si>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</si>
  <si>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</si>
  <si>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</si>
  <si>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</si>
  <si>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</si>
  <si>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</si>
  <si>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</si>
  <si>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</si>
  <si>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</si>
  <si>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</si>
  <si>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</si>
  <si>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</si>
  <si>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</si>
  <si>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</si>
  <si>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</si>
  <si>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</si>
  <si>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</si>
  <si>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</si>
  <si>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</si>
  <si>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</si>
  <si>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BI Ser / gsc 1499-1119</t>
  </si>
  <si>
    <t>EA/sd</t>
  </si>
  <si>
    <t>BBSAG Bull.78</t>
  </si>
  <si>
    <t>BBSAG Bull.92</t>
  </si>
  <si>
    <t>BBSAG Bull.96</t>
  </si>
  <si>
    <t>BBSAG Bull.98</t>
  </si>
  <si>
    <t>BBSAG Bull.101</t>
  </si>
  <si>
    <t>BBSAG Bull.107</t>
  </si>
  <si>
    <t>BBSAG Bull.112</t>
  </si>
  <si>
    <t>BBSAG Bull.115</t>
  </si>
  <si>
    <t>IBVS 4712</t>
  </si>
  <si>
    <t>IBVS 4888</t>
  </si>
  <si>
    <t>BBSAG Bull.118</t>
  </si>
  <si>
    <t>II</t>
  </si>
  <si>
    <t>IBVS 5263</t>
  </si>
  <si>
    <t>I</t>
  </si>
  <si>
    <t>IBVS 5493</t>
  </si>
  <si>
    <t>IBVS 5543</t>
  </si>
  <si>
    <t>IBVS 5577</t>
  </si>
  <si>
    <t>IBVS 5670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</si>
  <si>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</si>
  <si>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</si>
  <si>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</si>
  <si>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</si>
  <si>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</si>
  <si>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</si>
  <si>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</si>
  <si>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5874</t>
  </si>
  <si>
    <t>IBVS 5894</t>
  </si>
  <si>
    <t>Add cycle</t>
  </si>
  <si>
    <t>Old Cycle</t>
  </si>
  <si>
    <t>IBVS 5992</t>
  </si>
  <si>
    <t>IBVS 6007</t>
  </si>
  <si>
    <t>IBVS 6029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</si>
  <si>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</si>
  <si>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</si>
  <si>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</si>
  <si>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</si>
  <si>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</si>
  <si>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</si>
  <si>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</si>
  <si>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</si>
  <si>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</si>
  <si>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</si>
  <si>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</si>
  <si>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2426031.553 </t>
  </si>
  <si>
    <t> 24.02.1930 01:16 </t>
  </si>
  <si>
    <t> 0.120 </t>
  </si>
  <si>
    <t>P </t>
  </si>
  <si>
    <t> H.van Schewick </t>
  </si>
  <si>
    <t> AN 272.199 </t>
  </si>
  <si>
    <t>2426743.610 </t>
  </si>
  <si>
    <t> 06.02.1932 02:38 </t>
  </si>
  <si>
    <t> 0.092 </t>
  </si>
  <si>
    <t>2426825.474 </t>
  </si>
  <si>
    <t> 27.04.1932 23:22 </t>
  </si>
  <si>
    <t> 0.024 </t>
  </si>
  <si>
    <t>2427860.570 </t>
  </si>
  <si>
    <t> 27.02.1935 01:40 </t>
  </si>
  <si>
    <t> 0.126 </t>
  </si>
  <si>
    <t>2428248.550 </t>
  </si>
  <si>
    <t> 21.03.1936 01:12 </t>
  </si>
  <si>
    <t> 0.134 </t>
  </si>
  <si>
    <t>V </t>
  </si>
  <si>
    <t>2428336.528 </t>
  </si>
  <si>
    <t> 17.06.1936 00:40 </t>
  </si>
  <si>
    <t> 0.156 </t>
  </si>
  <si>
    <t>2428342.540 </t>
  </si>
  <si>
    <t> 23.06.1936 00:57 </t>
  </si>
  <si>
    <t> 0.143 </t>
  </si>
  <si>
    <t>2431235.440 </t>
  </si>
  <si>
    <t> 24.05.1944 22:33 </t>
  </si>
  <si>
    <t> 0.122 </t>
  </si>
  <si>
    <t> O.K.Odynskaja </t>
  </si>
  <si>
    <t> PZ 6.200 </t>
  </si>
  <si>
    <t>2446264.414 </t>
  </si>
  <si>
    <t> 17.07.1985 21:56 </t>
  </si>
  <si>
    <t> 0.000 </t>
  </si>
  <si>
    <t> H.Peter </t>
  </si>
  <si>
    <t> BBS 77 </t>
  </si>
  <si>
    <t>2446299.396 </t>
  </si>
  <si>
    <t> 21.08.1985 21:30 </t>
  </si>
  <si>
    <t> 0.040 </t>
  </si>
  <si>
    <t> BBS 78 </t>
  </si>
  <si>
    <t>2447727.400 </t>
  </si>
  <si>
    <t> 19.07.1989 21:36 </t>
  </si>
  <si>
    <t> 0.259 </t>
  </si>
  <si>
    <t> BBS 92 </t>
  </si>
  <si>
    <t>2448092.478 </t>
  </si>
  <si>
    <t> 19.07.1990 23:28 </t>
  </si>
  <si>
    <t> 0.258 </t>
  </si>
  <si>
    <t> BBS 96 </t>
  </si>
  <si>
    <t>2448121.391 </t>
  </si>
  <si>
    <t> 17.08.1990 21:23 </t>
  </si>
  <si>
    <t> 0.254 </t>
  </si>
  <si>
    <t>2448439.468 </t>
  </si>
  <si>
    <t> 01.07.1991 23:13 </t>
  </si>
  <si>
    <t> 0.242 </t>
  </si>
  <si>
    <t> BBS 98 </t>
  </si>
  <si>
    <t>2448474.418 </t>
  </si>
  <si>
    <t> 05.08.1991 22:01 </t>
  </si>
  <si>
    <t> 0.250 </t>
  </si>
  <si>
    <t>2448768.402 </t>
  </si>
  <si>
    <t> 25.05.1992 21:38 </t>
  </si>
  <si>
    <t> 0.243 </t>
  </si>
  <si>
    <t> BBS 101 </t>
  </si>
  <si>
    <t>2448780.452 </t>
  </si>
  <si>
    <t> 06.06.1992 22:50 </t>
  </si>
  <si>
    <t> 0.244 </t>
  </si>
  <si>
    <t>2448827.438 </t>
  </si>
  <si>
    <t> 23.07.1992 22:30 </t>
  </si>
  <si>
    <t> 0.240 </t>
  </si>
  <si>
    <t>2449568.418 </t>
  </si>
  <si>
    <t> 03.08.1994 22:01 </t>
  </si>
  <si>
    <t> 0.218 </t>
  </si>
  <si>
    <t> BBS 107 </t>
  </si>
  <si>
    <t>2450209.404 </t>
  </si>
  <si>
    <t> 05.05.1996 21:41 </t>
  </si>
  <si>
    <t> 0.206 </t>
  </si>
  <si>
    <t> BBS 112 </t>
  </si>
  <si>
    <t>2450545.540 </t>
  </si>
  <si>
    <t> 07.04.1997 00:57 </t>
  </si>
  <si>
    <t> 0.180 </t>
  </si>
  <si>
    <t> J.Vandenbroere </t>
  </si>
  <si>
    <t> BBS 115 </t>
  </si>
  <si>
    <t>2450562.4168 </t>
  </si>
  <si>
    <t> 23.04.1997 22:00 </t>
  </si>
  <si>
    <t> 0.1887 </t>
  </si>
  <si>
    <t>E </t>
  </si>
  <si>
    <t>o</t>
  </si>
  <si>
    <t> F.Agerer </t>
  </si>
  <si>
    <t>BAVM 118 </t>
  </si>
  <si>
    <t>2450921.4635 </t>
  </si>
  <si>
    <t> 17.04.1998 23:07 </t>
  </si>
  <si>
    <t> 0.1806 </t>
  </si>
  <si>
    <t>?</t>
  </si>
  <si>
    <t> M.Zejda&amp;J.Safar </t>
  </si>
  <si>
    <t>IBVS 4888 </t>
  </si>
  <si>
    <t>2450927.4877 </t>
  </si>
  <si>
    <t> 23.04.1998 23:42 </t>
  </si>
  <si>
    <t> 0.1804 </t>
  </si>
  <si>
    <t> J.Safar </t>
  </si>
  <si>
    <t>2450950.3804 </t>
  </si>
  <si>
    <t> 16.05.1998 21:07 </t>
  </si>
  <si>
    <t> 0.1803 </t>
  </si>
  <si>
    <t> E.Blättler </t>
  </si>
  <si>
    <t> BBS 118 </t>
  </si>
  <si>
    <t>2451015.4429 </t>
  </si>
  <si>
    <t> 20.07.1998 22:37 </t>
  </si>
  <si>
    <t> 0.1792 </t>
  </si>
  <si>
    <t> Hajek&amp;Stepan </t>
  </si>
  <si>
    <t> BRNO 32 </t>
  </si>
  <si>
    <t>2451041.348 </t>
  </si>
  <si>
    <t> 15.08.1998 20:21 </t>
  </si>
  <si>
    <t> 0.179 </t>
  </si>
  <si>
    <t>2451274.4858 </t>
  </si>
  <si>
    <t> 05.04.1999 23:39 </t>
  </si>
  <si>
    <t> 0.1724 </t>
  </si>
  <si>
    <t>IBVS 5263 </t>
  </si>
  <si>
    <t>2452362.454 </t>
  </si>
  <si>
    <t> 28.03.2002 22:53 </t>
  </si>
  <si>
    <t> 0.132 </t>
  </si>
  <si>
    <t> R.Diethelm </t>
  </si>
  <si>
    <t> BBS 128 </t>
  </si>
  <si>
    <t>2452365.470 </t>
  </si>
  <si>
    <t> 31.03.2002 23:16 </t>
  </si>
  <si>
    <t> 0.136 </t>
  </si>
  <si>
    <t>2452368.4809 </t>
  </si>
  <si>
    <t> 03.04.2002 23:32 </t>
  </si>
  <si>
    <t> 0.1347 </t>
  </si>
  <si>
    <t>2452717.8917 </t>
  </si>
  <si>
    <t> 19.03.2003 09:24 </t>
  </si>
  <si>
    <t> 0.1297 </t>
  </si>
  <si>
    <t> R.Nelson </t>
  </si>
  <si>
    <t>IBVS 5493 </t>
  </si>
  <si>
    <t>2452733.574 </t>
  </si>
  <si>
    <t> 04.04.2003 01:46 </t>
  </si>
  <si>
    <t> 0.149 </t>
  </si>
  <si>
    <t> BBS 130 </t>
  </si>
  <si>
    <t>2453032.9643 </t>
  </si>
  <si>
    <t> 28.01.2004 11:08 </t>
  </si>
  <si>
    <t> 0.1257 </t>
  </si>
  <si>
    <t> C.Lacy </t>
  </si>
  <si>
    <t>IBVS 5577 </t>
  </si>
  <si>
    <t>2453035.9751 </t>
  </si>
  <si>
    <t> 31.01.2004 11:24 </t>
  </si>
  <si>
    <t> 0.1243 </t>
  </si>
  <si>
    <t>2453111.8825 </t>
  </si>
  <si>
    <t> 16.04.2004 09:10 </t>
  </si>
  <si>
    <t> 0.1241 </t>
  </si>
  <si>
    <t>2453429.9629 </t>
  </si>
  <si>
    <t> 28.02.2005 11:06 </t>
  </si>
  <si>
    <t> 0.1156 </t>
  </si>
  <si>
    <t>IBVS 5670 </t>
  </si>
  <si>
    <t>2453451.6485 </t>
  </si>
  <si>
    <t> 22.03.2005 03:33 </t>
  </si>
  <si>
    <t> 0.1134 </t>
  </si>
  <si>
    <t>C </t>
  </si>
  <si>
    <t>-I</t>
  </si>
  <si>
    <t> M.&amp; C.Rätz </t>
  </si>
  <si>
    <t>BAVM 178 </t>
  </si>
  <si>
    <t>2453478.7595 </t>
  </si>
  <si>
    <t> 18.04.2005 06:13 </t>
  </si>
  <si>
    <t>5987.5</t>
  </si>
  <si>
    <t> 0.1145 </t>
  </si>
  <si>
    <t> C. Lacy </t>
  </si>
  <si>
    <t>2453507.0741 </t>
  </si>
  <si>
    <t> 16.05.2005 13:46 </t>
  </si>
  <si>
    <t>6011</t>
  </si>
  <si>
    <t> 0.1144 </t>
  </si>
  <si>
    <t> Nakajima </t>
  </si>
  <si>
    <t>VSB 44 </t>
  </si>
  <si>
    <t>2453507.6776 </t>
  </si>
  <si>
    <t> 17.05.2005 04:15 </t>
  </si>
  <si>
    <t>6011.5</t>
  </si>
  <si>
    <t> 0.1155 </t>
  </si>
  <si>
    <t>2454203.4780 </t>
  </si>
  <si>
    <t> 12.04.2007 23:28 </t>
  </si>
  <si>
    <t>6589</t>
  </si>
  <si>
    <t> 0.0965 </t>
  </si>
  <si>
    <t>BAVM 201 </t>
  </si>
  <si>
    <t>2454533.60975 </t>
  </si>
  <si>
    <t> 08.03.2008 02:38 </t>
  </si>
  <si>
    <t>6863</t>
  </si>
  <si>
    <t> 0.09058 </t>
  </si>
  <si>
    <t>R</t>
  </si>
  <si>
    <t> P.Zasche &amp; M.Zejda </t>
  </si>
  <si>
    <t>IBVS 6007 </t>
  </si>
  <si>
    <t>2454963.7459 </t>
  </si>
  <si>
    <t> 12.05.2009 05:54 </t>
  </si>
  <si>
    <t>7220</t>
  </si>
  <si>
    <t> 0.0839 </t>
  </si>
  <si>
    <t>IBVS 5894 </t>
  </si>
  <si>
    <t>2455698.6999 </t>
  </si>
  <si>
    <t> 17.05.2011 04:47 </t>
  </si>
  <si>
    <t>7830</t>
  </si>
  <si>
    <t> 0.0598 </t>
  </si>
  <si>
    <t>IBVS 5992 </t>
  </si>
  <si>
    <t>2456034.8544 </t>
  </si>
  <si>
    <t> 17.04.2012 08:30 </t>
  </si>
  <si>
    <t>8109</t>
  </si>
  <si>
    <t> 0.0523 </t>
  </si>
  <si>
    <t>IBVS 6029 </t>
  </si>
  <si>
    <t>BAD?</t>
  </si>
  <si>
    <t>IBVS 6196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</si>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</sst>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23" fillId="0" borderId="0"/>
    <xf numFmtId="0" fontId="23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7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7" fillId="0" borderId="0" xfId="0" applyFont="1" applyAlignme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>
      <alignment vertical="top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0" fillId="24" borderId="17" xfId="38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17" fillId="0" borderId="0" xfId="42" applyFont="1" applyAlignment="1">
      <alignment wrapText="1"/>
    </xf>
    <xf numFmtId="0" fontId="17" fillId="0" borderId="0" xfId="42" applyFont="1" applyAlignment="1">
      <alignment horizontal="center" wrapText="1"/>
    </xf>
    <xf numFmtId="0" fontId="17" fillId="0" borderId="0" xfId="42" applyFont="1" applyAlignment="1">
      <alignment horizontal="left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14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7" fillId="0" borderId="0" xfId="42" applyNumberFormat="1" applyFont="1" applyAlignment="1">
      <alignment horizontal="left" wrapText="1"/>
    </xf>
    <xf numFmtId="165" fontId="38" fillId="0" borderId="0" xfId="0" applyNumberFormat="1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BI Ser - O-C Diagr.</a:t>
            </a:r>
          </a:p>
        </c:rich>
      </c:tx>
      <c:layout>
        <c:manualLayout>
          <c:xMode val="edge"/>
          <c:yMode val="edge"/>
          <c:x val="0.38610696280089379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634168126798494"/>
          <c:w val="0.8158326306232256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-16792.5</c:v>
                </c:pt>
                <c:pt idx="1">
                  <c:v>-16201.5</c:v>
                </c:pt>
                <c:pt idx="2">
                  <c:v>-16133.5</c:v>
                </c:pt>
                <c:pt idx="3">
                  <c:v>-15274.5</c:v>
                </c:pt>
                <c:pt idx="4">
                  <c:v>-14952.5</c:v>
                </c:pt>
                <c:pt idx="5">
                  <c:v>-14879.5</c:v>
                </c:pt>
                <c:pt idx="6">
                  <c:v>-14874.5</c:v>
                </c:pt>
                <c:pt idx="7">
                  <c:v>-12473.5</c:v>
                </c:pt>
                <c:pt idx="8">
                  <c:v>0</c:v>
                </c:pt>
                <c:pt idx="9">
                  <c:v>29</c:v>
                </c:pt>
                <c:pt idx="10">
                  <c:v>1214</c:v>
                </c:pt>
                <c:pt idx="11">
                  <c:v>1517</c:v>
                </c:pt>
                <c:pt idx="12">
                  <c:v>1541</c:v>
                </c:pt>
                <c:pt idx="13">
                  <c:v>1805</c:v>
                </c:pt>
                <c:pt idx="14">
                  <c:v>1834</c:v>
                </c:pt>
                <c:pt idx="15">
                  <c:v>2078</c:v>
                </c:pt>
                <c:pt idx="16">
                  <c:v>2088</c:v>
                </c:pt>
                <c:pt idx="17">
                  <c:v>2127</c:v>
                </c:pt>
                <c:pt idx="18">
                  <c:v>2742</c:v>
                </c:pt>
                <c:pt idx="19">
                  <c:v>3274</c:v>
                </c:pt>
                <c:pt idx="20">
                  <c:v>3274</c:v>
                </c:pt>
                <c:pt idx="21">
                  <c:v>3553</c:v>
                </c:pt>
                <c:pt idx="22">
                  <c:v>3567</c:v>
                </c:pt>
                <c:pt idx="23">
                  <c:v>3865</c:v>
                </c:pt>
                <c:pt idx="24">
                  <c:v>3870</c:v>
                </c:pt>
                <c:pt idx="25">
                  <c:v>3889</c:v>
                </c:pt>
                <c:pt idx="26">
                  <c:v>3943</c:v>
                </c:pt>
                <c:pt idx="27">
                  <c:v>3964.5</c:v>
                </c:pt>
                <c:pt idx="28">
                  <c:v>4158</c:v>
                </c:pt>
                <c:pt idx="29">
                  <c:v>5061</c:v>
                </c:pt>
                <c:pt idx="30">
                  <c:v>5063.5</c:v>
                </c:pt>
                <c:pt idx="31">
                  <c:v>5066</c:v>
                </c:pt>
                <c:pt idx="32">
                  <c:v>5356</c:v>
                </c:pt>
                <c:pt idx="33">
                  <c:v>5369</c:v>
                </c:pt>
                <c:pt idx="34">
                  <c:v>5617.5</c:v>
                </c:pt>
                <c:pt idx="35">
                  <c:v>5620</c:v>
                </c:pt>
                <c:pt idx="36">
                  <c:v>5683</c:v>
                </c:pt>
                <c:pt idx="37">
                  <c:v>5947</c:v>
                </c:pt>
                <c:pt idx="38">
                  <c:v>5947</c:v>
                </c:pt>
                <c:pt idx="39">
                  <c:v>5965</c:v>
                </c:pt>
                <c:pt idx="40">
                  <c:v>5987.5</c:v>
                </c:pt>
                <c:pt idx="41">
                  <c:v>6011</c:v>
                </c:pt>
                <c:pt idx="42">
                  <c:v>6011.5</c:v>
                </c:pt>
                <c:pt idx="43">
                  <c:v>6589</c:v>
                </c:pt>
                <c:pt idx="44">
                  <c:v>6863</c:v>
                </c:pt>
                <c:pt idx="45">
                  <c:v>7220</c:v>
                </c:pt>
                <c:pt idx="46">
                  <c:v>7830</c:v>
                </c:pt>
                <c:pt idx="47">
                  <c:v>8109</c:v>
                </c:pt>
                <c:pt idx="48">
                  <c:v>9337</c:v>
                </c:pt>
                <c:pt idx="49">
                  <c:v>10885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0.11998500000117929</c:v>
                </c:pt>
                <c:pt idx="1">
                  <c:v>9.1723000005003996E-2</c:v>
                </c:pt>
                <c:pt idx="2">
                  <c:v>2.374700000291341E-2</c:v>
                </c:pt>
                <c:pt idx="3">
                  <c:v>0.12610900000436231</c:v>
                </c:pt>
                <c:pt idx="4">
                  <c:v>0.13410500000100001</c:v>
                </c:pt>
                <c:pt idx="5">
                  <c:v>0.15571900000213645</c:v>
                </c:pt>
                <c:pt idx="6">
                  <c:v>0.14330900000277325</c:v>
                </c:pt>
                <c:pt idx="7">
                  <c:v>0.12162700000408222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2B-45E0-BC7B-6B4E6F26BDD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5.0000000000000001E-3</c:v>
                  </c:pt>
                  <c:pt idx="17">
                    <c:v>6.0000000000000001E-3</c:v>
                  </c:pt>
                  <c:pt idx="18">
                    <c:v>6.0000000000000001E-3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2E-3</c:v>
                  </c:pt>
                  <c:pt idx="22">
                    <c:v>4.0000000000000002E-4</c:v>
                  </c:pt>
                  <c:pt idx="23">
                    <c:v>6.8999999999999999E-3</c:v>
                  </c:pt>
                  <c:pt idx="24">
                    <c:v>4.1999999999999997E-3</c:v>
                  </c:pt>
                  <c:pt idx="25">
                    <c:v>8.9999999999999998E-4</c:v>
                  </c:pt>
                  <c:pt idx="27">
                    <c:v>3.0000000000000001E-3</c:v>
                  </c:pt>
                  <c:pt idx="28">
                    <c:v>2.0999999999999999E-3</c:v>
                  </c:pt>
                  <c:pt idx="32">
                    <c:v>2.0000000000000001E-4</c:v>
                  </c:pt>
                  <c:pt idx="33">
                    <c:v>4.0000000000000001E-3</c:v>
                  </c:pt>
                  <c:pt idx="34">
                    <c:v>8.0000000000000004E-4</c:v>
                  </c:pt>
                  <c:pt idx="35">
                    <c:v>5.0000000000000001E-4</c:v>
                  </c:pt>
                  <c:pt idx="36">
                    <c:v>4.0000000000000002E-4</c:v>
                  </c:pt>
                  <c:pt idx="38">
                    <c:v>1.1E-4</c:v>
                  </c:pt>
                  <c:pt idx="39">
                    <c:v>1E-3</c:v>
                  </c:pt>
                  <c:pt idx="40">
                    <c:v>1.2999999999999999E-3</c:v>
                  </c:pt>
                  <c:pt idx="42">
                    <c:v>5.9999999999999995E-4</c:v>
                  </c:pt>
                  <c:pt idx="43">
                    <c:v>2.0000000000000001E-4</c:v>
                  </c:pt>
                  <c:pt idx="44">
                    <c:v>1.4999999999999999E-4</c:v>
                  </c:pt>
                  <c:pt idx="45">
                    <c:v>5.0000000000000001E-4</c:v>
                  </c:pt>
                  <c:pt idx="46">
                    <c:v>8.9999999999999998E-4</c:v>
                  </c:pt>
                  <c:pt idx="47">
                    <c:v>1E-4</c:v>
                  </c:pt>
                  <c:pt idx="48">
                    <c:v>5.1999999999999998E-3</c:v>
                  </c:pt>
                  <c:pt idx="49">
                    <c:v>8.9999999999999998E-4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5.0000000000000001E-3</c:v>
                  </c:pt>
                  <c:pt idx="17">
                    <c:v>6.0000000000000001E-3</c:v>
                  </c:pt>
                  <c:pt idx="18">
                    <c:v>6.0000000000000001E-3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2E-3</c:v>
                  </c:pt>
                  <c:pt idx="22">
                    <c:v>4.0000000000000002E-4</c:v>
                  </c:pt>
                  <c:pt idx="23">
                    <c:v>6.8999999999999999E-3</c:v>
                  </c:pt>
                  <c:pt idx="24">
                    <c:v>4.1999999999999997E-3</c:v>
                  </c:pt>
                  <c:pt idx="25">
                    <c:v>8.9999999999999998E-4</c:v>
                  </c:pt>
                  <c:pt idx="27">
                    <c:v>3.0000000000000001E-3</c:v>
                  </c:pt>
                  <c:pt idx="28">
                    <c:v>2.0999999999999999E-3</c:v>
                  </c:pt>
                  <c:pt idx="32">
                    <c:v>2.0000000000000001E-4</c:v>
                  </c:pt>
                  <c:pt idx="33">
                    <c:v>4.0000000000000001E-3</c:v>
                  </c:pt>
                  <c:pt idx="34">
                    <c:v>8.0000000000000004E-4</c:v>
                  </c:pt>
                  <c:pt idx="35">
                    <c:v>5.0000000000000001E-4</c:v>
                  </c:pt>
                  <c:pt idx="36">
                    <c:v>4.0000000000000002E-4</c:v>
                  </c:pt>
                  <c:pt idx="38">
                    <c:v>1.1E-4</c:v>
                  </c:pt>
                  <c:pt idx="39">
                    <c:v>1E-3</c:v>
                  </c:pt>
                  <c:pt idx="40">
                    <c:v>1.2999999999999999E-3</c:v>
                  </c:pt>
                  <c:pt idx="42">
                    <c:v>5.9999999999999995E-4</c:v>
                  </c:pt>
                  <c:pt idx="43">
                    <c:v>2.0000000000000001E-4</c:v>
                  </c:pt>
                  <c:pt idx="44">
                    <c:v>1.4999999999999999E-4</c:v>
                  </c:pt>
                  <c:pt idx="45">
                    <c:v>5.0000000000000001E-4</c:v>
                  </c:pt>
                  <c:pt idx="46">
                    <c:v>8.9999999999999998E-4</c:v>
                  </c:pt>
                  <c:pt idx="47">
                    <c:v>1E-4</c:v>
                  </c:pt>
                  <c:pt idx="48">
                    <c:v>5.1999999999999998E-3</c:v>
                  </c:pt>
                  <c:pt idx="4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-16792.5</c:v>
                </c:pt>
                <c:pt idx="1">
                  <c:v>-16201.5</c:v>
                </c:pt>
                <c:pt idx="2">
                  <c:v>-16133.5</c:v>
                </c:pt>
                <c:pt idx="3">
                  <c:v>-15274.5</c:v>
                </c:pt>
                <c:pt idx="4">
                  <c:v>-14952.5</c:v>
                </c:pt>
                <c:pt idx="5">
                  <c:v>-14879.5</c:v>
                </c:pt>
                <c:pt idx="6">
                  <c:v>-14874.5</c:v>
                </c:pt>
                <c:pt idx="7">
                  <c:v>-12473.5</c:v>
                </c:pt>
                <c:pt idx="8">
                  <c:v>0</c:v>
                </c:pt>
                <c:pt idx="9">
                  <c:v>29</c:v>
                </c:pt>
                <c:pt idx="10">
                  <c:v>1214</c:v>
                </c:pt>
                <c:pt idx="11">
                  <c:v>1517</c:v>
                </c:pt>
                <c:pt idx="12">
                  <c:v>1541</c:v>
                </c:pt>
                <c:pt idx="13">
                  <c:v>1805</c:v>
                </c:pt>
                <c:pt idx="14">
                  <c:v>1834</c:v>
                </c:pt>
                <c:pt idx="15">
                  <c:v>2078</c:v>
                </c:pt>
                <c:pt idx="16">
                  <c:v>2088</c:v>
                </c:pt>
                <c:pt idx="17">
                  <c:v>2127</c:v>
                </c:pt>
                <c:pt idx="18">
                  <c:v>2742</c:v>
                </c:pt>
                <c:pt idx="19">
                  <c:v>3274</c:v>
                </c:pt>
                <c:pt idx="20">
                  <c:v>3274</c:v>
                </c:pt>
                <c:pt idx="21">
                  <c:v>3553</c:v>
                </c:pt>
                <c:pt idx="22">
                  <c:v>3567</c:v>
                </c:pt>
                <c:pt idx="23">
                  <c:v>3865</c:v>
                </c:pt>
                <c:pt idx="24">
                  <c:v>3870</c:v>
                </c:pt>
                <c:pt idx="25">
                  <c:v>3889</c:v>
                </c:pt>
                <c:pt idx="26">
                  <c:v>3943</c:v>
                </c:pt>
                <c:pt idx="27">
                  <c:v>3964.5</c:v>
                </c:pt>
                <c:pt idx="28">
                  <c:v>4158</c:v>
                </c:pt>
                <c:pt idx="29">
                  <c:v>5061</c:v>
                </c:pt>
                <c:pt idx="30">
                  <c:v>5063.5</c:v>
                </c:pt>
                <c:pt idx="31">
                  <c:v>5066</c:v>
                </c:pt>
                <c:pt idx="32">
                  <c:v>5356</c:v>
                </c:pt>
                <c:pt idx="33">
                  <c:v>5369</c:v>
                </c:pt>
                <c:pt idx="34">
                  <c:v>5617.5</c:v>
                </c:pt>
                <c:pt idx="35">
                  <c:v>5620</c:v>
                </c:pt>
                <c:pt idx="36">
                  <c:v>5683</c:v>
                </c:pt>
                <c:pt idx="37">
                  <c:v>5947</c:v>
                </c:pt>
                <c:pt idx="38">
                  <c:v>5947</c:v>
                </c:pt>
                <c:pt idx="39">
                  <c:v>5965</c:v>
                </c:pt>
                <c:pt idx="40">
                  <c:v>5987.5</c:v>
                </c:pt>
                <c:pt idx="41">
                  <c:v>6011</c:v>
                </c:pt>
                <c:pt idx="42">
                  <c:v>6011.5</c:v>
                </c:pt>
                <c:pt idx="43">
                  <c:v>6589</c:v>
                </c:pt>
                <c:pt idx="44">
                  <c:v>6863</c:v>
                </c:pt>
                <c:pt idx="45">
                  <c:v>7220</c:v>
                </c:pt>
                <c:pt idx="46">
                  <c:v>7830</c:v>
                </c:pt>
                <c:pt idx="47">
                  <c:v>8109</c:v>
                </c:pt>
                <c:pt idx="48">
                  <c:v>9337</c:v>
                </c:pt>
                <c:pt idx="49">
                  <c:v>10885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10">
                  <c:v>0.25925200000347104</c:v>
                </c:pt>
                <c:pt idx="11">
                  <c:v>0.25800600000366103</c:v>
                </c:pt>
                <c:pt idx="12">
                  <c:v>0.25383800000417978</c:v>
                </c:pt>
                <c:pt idx="13">
                  <c:v>0.24199000000226079</c:v>
                </c:pt>
                <c:pt idx="14">
                  <c:v>0.25041200000123354</c:v>
                </c:pt>
                <c:pt idx="15">
                  <c:v>0.24320400000578957</c:v>
                </c:pt>
                <c:pt idx="16">
                  <c:v>0.24438399999780813</c:v>
                </c:pt>
                <c:pt idx="17">
                  <c:v>0.23998600000777515</c:v>
                </c:pt>
                <c:pt idx="18">
                  <c:v>0.21755600000324193</c:v>
                </c:pt>
                <c:pt idx="19">
                  <c:v>0.20633200000884244</c:v>
                </c:pt>
                <c:pt idx="20">
                  <c:v>0.20633200000884244</c:v>
                </c:pt>
                <c:pt idx="21">
                  <c:v>0.18025400000624359</c:v>
                </c:pt>
                <c:pt idx="27">
                  <c:v>0.17931099999987055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2B-45E0-BC7B-6B4E6F26BDD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5.0000000000000001E-3</c:v>
                  </c:pt>
                  <c:pt idx="17">
                    <c:v>6.0000000000000001E-3</c:v>
                  </c:pt>
                  <c:pt idx="18">
                    <c:v>6.0000000000000001E-3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2E-3</c:v>
                  </c:pt>
                  <c:pt idx="22">
                    <c:v>4.0000000000000002E-4</c:v>
                  </c:pt>
                  <c:pt idx="23">
                    <c:v>6.8999999999999999E-3</c:v>
                  </c:pt>
                  <c:pt idx="24">
                    <c:v>4.1999999999999997E-3</c:v>
                  </c:pt>
                  <c:pt idx="25">
                    <c:v>8.9999999999999998E-4</c:v>
                  </c:pt>
                  <c:pt idx="27">
                    <c:v>3.0000000000000001E-3</c:v>
                  </c:pt>
                  <c:pt idx="28">
                    <c:v>2.0999999999999999E-3</c:v>
                  </c:pt>
                  <c:pt idx="32">
                    <c:v>2.0000000000000001E-4</c:v>
                  </c:pt>
                  <c:pt idx="33">
                    <c:v>4.0000000000000001E-3</c:v>
                  </c:pt>
                  <c:pt idx="34">
                    <c:v>8.0000000000000004E-4</c:v>
                  </c:pt>
                  <c:pt idx="35">
                    <c:v>5.0000000000000001E-4</c:v>
                  </c:pt>
                  <c:pt idx="36">
                    <c:v>4.0000000000000002E-4</c:v>
                  </c:pt>
                  <c:pt idx="38">
                    <c:v>1.1E-4</c:v>
                  </c:pt>
                  <c:pt idx="39">
                    <c:v>1E-3</c:v>
                  </c:pt>
                  <c:pt idx="40">
                    <c:v>1.2999999999999999E-3</c:v>
                  </c:pt>
                  <c:pt idx="42">
                    <c:v>5.9999999999999995E-4</c:v>
                  </c:pt>
                  <c:pt idx="43">
                    <c:v>2.0000000000000001E-4</c:v>
                  </c:pt>
                  <c:pt idx="44">
                    <c:v>1.4999999999999999E-4</c:v>
                  </c:pt>
                  <c:pt idx="45">
                    <c:v>5.0000000000000001E-4</c:v>
                  </c:pt>
                  <c:pt idx="46">
                    <c:v>8.9999999999999998E-4</c:v>
                  </c:pt>
                  <c:pt idx="47">
                    <c:v>1E-4</c:v>
                  </c:pt>
                  <c:pt idx="48">
                    <c:v>5.1999999999999998E-3</c:v>
                  </c:pt>
                  <c:pt idx="49">
                    <c:v>8.9999999999999998E-4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5.0000000000000001E-3</c:v>
                  </c:pt>
                  <c:pt idx="17">
                    <c:v>6.0000000000000001E-3</c:v>
                  </c:pt>
                  <c:pt idx="18">
                    <c:v>6.0000000000000001E-3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2E-3</c:v>
                  </c:pt>
                  <c:pt idx="22">
                    <c:v>4.0000000000000002E-4</c:v>
                  </c:pt>
                  <c:pt idx="23">
                    <c:v>6.8999999999999999E-3</c:v>
                  </c:pt>
                  <c:pt idx="24">
                    <c:v>4.1999999999999997E-3</c:v>
                  </c:pt>
                  <c:pt idx="25">
                    <c:v>8.9999999999999998E-4</c:v>
                  </c:pt>
                  <c:pt idx="27">
                    <c:v>3.0000000000000001E-3</c:v>
                  </c:pt>
                  <c:pt idx="28">
                    <c:v>2.0999999999999999E-3</c:v>
                  </c:pt>
                  <c:pt idx="32">
                    <c:v>2.0000000000000001E-4</c:v>
                  </c:pt>
                  <c:pt idx="33">
                    <c:v>4.0000000000000001E-3</c:v>
                  </c:pt>
                  <c:pt idx="34">
                    <c:v>8.0000000000000004E-4</c:v>
                  </c:pt>
                  <c:pt idx="35">
                    <c:v>5.0000000000000001E-4</c:v>
                  </c:pt>
                  <c:pt idx="36">
                    <c:v>4.0000000000000002E-4</c:v>
                  </c:pt>
                  <c:pt idx="38">
                    <c:v>1.1E-4</c:v>
                  </c:pt>
                  <c:pt idx="39">
                    <c:v>1E-3</c:v>
                  </c:pt>
                  <c:pt idx="40">
                    <c:v>1.2999999999999999E-3</c:v>
                  </c:pt>
                  <c:pt idx="42">
                    <c:v>5.9999999999999995E-4</c:v>
                  </c:pt>
                  <c:pt idx="43">
                    <c:v>2.0000000000000001E-4</c:v>
                  </c:pt>
                  <c:pt idx="44">
                    <c:v>1.4999999999999999E-4</c:v>
                  </c:pt>
                  <c:pt idx="45">
                    <c:v>5.0000000000000001E-4</c:v>
                  </c:pt>
                  <c:pt idx="46">
                    <c:v>8.9999999999999998E-4</c:v>
                  </c:pt>
                  <c:pt idx="47">
                    <c:v>1E-4</c:v>
                  </c:pt>
                  <c:pt idx="48">
                    <c:v>5.1999999999999998E-3</c:v>
                  </c:pt>
                  <c:pt idx="4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-16792.5</c:v>
                </c:pt>
                <c:pt idx="1">
                  <c:v>-16201.5</c:v>
                </c:pt>
                <c:pt idx="2">
                  <c:v>-16133.5</c:v>
                </c:pt>
                <c:pt idx="3">
                  <c:v>-15274.5</c:v>
                </c:pt>
                <c:pt idx="4">
                  <c:v>-14952.5</c:v>
                </c:pt>
                <c:pt idx="5">
                  <c:v>-14879.5</c:v>
                </c:pt>
                <c:pt idx="6">
                  <c:v>-14874.5</c:v>
                </c:pt>
                <c:pt idx="7">
                  <c:v>-12473.5</c:v>
                </c:pt>
                <c:pt idx="8">
                  <c:v>0</c:v>
                </c:pt>
                <c:pt idx="9">
                  <c:v>29</c:v>
                </c:pt>
                <c:pt idx="10">
                  <c:v>1214</c:v>
                </c:pt>
                <c:pt idx="11">
                  <c:v>1517</c:v>
                </c:pt>
                <c:pt idx="12">
                  <c:v>1541</c:v>
                </c:pt>
                <c:pt idx="13">
                  <c:v>1805</c:v>
                </c:pt>
                <c:pt idx="14">
                  <c:v>1834</c:v>
                </c:pt>
                <c:pt idx="15">
                  <c:v>2078</c:v>
                </c:pt>
                <c:pt idx="16">
                  <c:v>2088</c:v>
                </c:pt>
                <c:pt idx="17">
                  <c:v>2127</c:v>
                </c:pt>
                <c:pt idx="18">
                  <c:v>2742</c:v>
                </c:pt>
                <c:pt idx="19">
                  <c:v>3274</c:v>
                </c:pt>
                <c:pt idx="20">
                  <c:v>3274</c:v>
                </c:pt>
                <c:pt idx="21">
                  <c:v>3553</c:v>
                </c:pt>
                <c:pt idx="22">
                  <c:v>3567</c:v>
                </c:pt>
                <c:pt idx="23">
                  <c:v>3865</c:v>
                </c:pt>
                <c:pt idx="24">
                  <c:v>3870</c:v>
                </c:pt>
                <c:pt idx="25">
                  <c:v>3889</c:v>
                </c:pt>
                <c:pt idx="26">
                  <c:v>3943</c:v>
                </c:pt>
                <c:pt idx="27">
                  <c:v>3964.5</c:v>
                </c:pt>
                <c:pt idx="28">
                  <c:v>4158</c:v>
                </c:pt>
                <c:pt idx="29">
                  <c:v>5061</c:v>
                </c:pt>
                <c:pt idx="30">
                  <c:v>5063.5</c:v>
                </c:pt>
                <c:pt idx="31">
                  <c:v>5066</c:v>
                </c:pt>
                <c:pt idx="32">
                  <c:v>5356</c:v>
                </c:pt>
                <c:pt idx="33">
                  <c:v>5369</c:v>
                </c:pt>
                <c:pt idx="34">
                  <c:v>5617.5</c:v>
                </c:pt>
                <c:pt idx="35">
                  <c:v>5620</c:v>
                </c:pt>
                <c:pt idx="36">
                  <c:v>5683</c:v>
                </c:pt>
                <c:pt idx="37">
                  <c:v>5947</c:v>
                </c:pt>
                <c:pt idx="38">
                  <c:v>5947</c:v>
                </c:pt>
                <c:pt idx="39">
                  <c:v>5965</c:v>
                </c:pt>
                <c:pt idx="40">
                  <c:v>5987.5</c:v>
                </c:pt>
                <c:pt idx="41">
                  <c:v>6011</c:v>
                </c:pt>
                <c:pt idx="42">
                  <c:v>6011.5</c:v>
                </c:pt>
                <c:pt idx="43">
                  <c:v>6589</c:v>
                </c:pt>
                <c:pt idx="44">
                  <c:v>6863</c:v>
                </c:pt>
                <c:pt idx="45">
                  <c:v>7220</c:v>
                </c:pt>
                <c:pt idx="46">
                  <c:v>7830</c:v>
                </c:pt>
                <c:pt idx="47">
                  <c:v>8109</c:v>
                </c:pt>
                <c:pt idx="48">
                  <c:v>9337</c:v>
                </c:pt>
                <c:pt idx="49">
                  <c:v>10885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22">
                  <c:v>0.1887060000008205</c:v>
                </c:pt>
                <c:pt idx="39">
                  <c:v>0.11337000000639819</c:v>
                </c:pt>
                <c:pt idx="43">
                  <c:v>9.6502000007603783E-2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2B-45E0-BC7B-6B4E6F26BDD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5.0000000000000001E-3</c:v>
                  </c:pt>
                  <c:pt idx="17">
                    <c:v>6.0000000000000001E-3</c:v>
                  </c:pt>
                  <c:pt idx="18">
                    <c:v>6.0000000000000001E-3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2E-3</c:v>
                  </c:pt>
                  <c:pt idx="22">
                    <c:v>4.0000000000000002E-4</c:v>
                  </c:pt>
                  <c:pt idx="23">
                    <c:v>6.8999999999999999E-3</c:v>
                  </c:pt>
                  <c:pt idx="24">
                    <c:v>4.1999999999999997E-3</c:v>
                  </c:pt>
                  <c:pt idx="25">
                    <c:v>8.9999999999999998E-4</c:v>
                  </c:pt>
                  <c:pt idx="27">
                    <c:v>3.0000000000000001E-3</c:v>
                  </c:pt>
                  <c:pt idx="28">
                    <c:v>2.0999999999999999E-3</c:v>
                  </c:pt>
                  <c:pt idx="32">
                    <c:v>2.0000000000000001E-4</c:v>
                  </c:pt>
                  <c:pt idx="33">
                    <c:v>4.0000000000000001E-3</c:v>
                  </c:pt>
                  <c:pt idx="34">
                    <c:v>8.0000000000000004E-4</c:v>
                  </c:pt>
                  <c:pt idx="35">
                    <c:v>5.0000000000000001E-4</c:v>
                  </c:pt>
                  <c:pt idx="36">
                    <c:v>4.0000000000000002E-4</c:v>
                  </c:pt>
                  <c:pt idx="38">
                    <c:v>1.1E-4</c:v>
                  </c:pt>
                  <c:pt idx="39">
                    <c:v>1E-3</c:v>
                  </c:pt>
                  <c:pt idx="40">
                    <c:v>1.2999999999999999E-3</c:v>
                  </c:pt>
                  <c:pt idx="42">
                    <c:v>5.9999999999999995E-4</c:v>
                  </c:pt>
                  <c:pt idx="43">
                    <c:v>2.0000000000000001E-4</c:v>
                  </c:pt>
                  <c:pt idx="44">
                    <c:v>1.4999999999999999E-4</c:v>
                  </c:pt>
                  <c:pt idx="45">
                    <c:v>5.0000000000000001E-4</c:v>
                  </c:pt>
                  <c:pt idx="46">
                    <c:v>8.9999999999999998E-4</c:v>
                  </c:pt>
                  <c:pt idx="47">
                    <c:v>1E-4</c:v>
                  </c:pt>
                  <c:pt idx="48">
                    <c:v>5.1999999999999998E-3</c:v>
                  </c:pt>
                  <c:pt idx="49">
                    <c:v>8.9999999999999998E-4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5.0000000000000001E-3</c:v>
                  </c:pt>
                  <c:pt idx="17">
                    <c:v>6.0000000000000001E-3</c:v>
                  </c:pt>
                  <c:pt idx="18">
                    <c:v>6.0000000000000001E-3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2E-3</c:v>
                  </c:pt>
                  <c:pt idx="22">
                    <c:v>4.0000000000000002E-4</c:v>
                  </c:pt>
                  <c:pt idx="23">
                    <c:v>6.8999999999999999E-3</c:v>
                  </c:pt>
                  <c:pt idx="24">
                    <c:v>4.1999999999999997E-3</c:v>
                  </c:pt>
                  <c:pt idx="25">
                    <c:v>8.9999999999999998E-4</c:v>
                  </c:pt>
                  <c:pt idx="27">
                    <c:v>3.0000000000000001E-3</c:v>
                  </c:pt>
                  <c:pt idx="28">
                    <c:v>2.0999999999999999E-3</c:v>
                  </c:pt>
                  <c:pt idx="32">
                    <c:v>2.0000000000000001E-4</c:v>
                  </c:pt>
                  <c:pt idx="33">
                    <c:v>4.0000000000000001E-3</c:v>
                  </c:pt>
                  <c:pt idx="34">
                    <c:v>8.0000000000000004E-4</c:v>
                  </c:pt>
                  <c:pt idx="35">
                    <c:v>5.0000000000000001E-4</c:v>
                  </c:pt>
                  <c:pt idx="36">
                    <c:v>4.0000000000000002E-4</c:v>
                  </c:pt>
                  <c:pt idx="38">
                    <c:v>1.1E-4</c:v>
                  </c:pt>
                  <c:pt idx="39">
                    <c:v>1E-3</c:v>
                  </c:pt>
                  <c:pt idx="40">
                    <c:v>1.2999999999999999E-3</c:v>
                  </c:pt>
                  <c:pt idx="42">
                    <c:v>5.9999999999999995E-4</c:v>
                  </c:pt>
                  <c:pt idx="43">
                    <c:v>2.0000000000000001E-4</c:v>
                  </c:pt>
                  <c:pt idx="44">
                    <c:v>1.4999999999999999E-4</c:v>
                  </c:pt>
                  <c:pt idx="45">
                    <c:v>5.0000000000000001E-4</c:v>
                  </c:pt>
                  <c:pt idx="46">
                    <c:v>8.9999999999999998E-4</c:v>
                  </c:pt>
                  <c:pt idx="47">
                    <c:v>1E-4</c:v>
                  </c:pt>
                  <c:pt idx="48">
                    <c:v>5.1999999999999998E-3</c:v>
                  </c:pt>
                  <c:pt idx="4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-16792.5</c:v>
                </c:pt>
                <c:pt idx="1">
                  <c:v>-16201.5</c:v>
                </c:pt>
                <c:pt idx="2">
                  <c:v>-16133.5</c:v>
                </c:pt>
                <c:pt idx="3">
                  <c:v>-15274.5</c:v>
                </c:pt>
                <c:pt idx="4">
                  <c:v>-14952.5</c:v>
                </c:pt>
                <c:pt idx="5">
                  <c:v>-14879.5</c:v>
                </c:pt>
                <c:pt idx="6">
                  <c:v>-14874.5</c:v>
                </c:pt>
                <c:pt idx="7">
                  <c:v>-12473.5</c:v>
                </c:pt>
                <c:pt idx="8">
                  <c:v>0</c:v>
                </c:pt>
                <c:pt idx="9">
                  <c:v>29</c:v>
                </c:pt>
                <c:pt idx="10">
                  <c:v>1214</c:v>
                </c:pt>
                <c:pt idx="11">
                  <c:v>1517</c:v>
                </c:pt>
                <c:pt idx="12">
                  <c:v>1541</c:v>
                </c:pt>
                <c:pt idx="13">
                  <c:v>1805</c:v>
                </c:pt>
                <c:pt idx="14">
                  <c:v>1834</c:v>
                </c:pt>
                <c:pt idx="15">
                  <c:v>2078</c:v>
                </c:pt>
                <c:pt idx="16">
                  <c:v>2088</c:v>
                </c:pt>
                <c:pt idx="17">
                  <c:v>2127</c:v>
                </c:pt>
                <c:pt idx="18">
                  <c:v>2742</c:v>
                </c:pt>
                <c:pt idx="19">
                  <c:v>3274</c:v>
                </c:pt>
                <c:pt idx="20">
                  <c:v>3274</c:v>
                </c:pt>
                <c:pt idx="21">
                  <c:v>3553</c:v>
                </c:pt>
                <c:pt idx="22">
                  <c:v>3567</c:v>
                </c:pt>
                <c:pt idx="23">
                  <c:v>3865</c:v>
                </c:pt>
                <c:pt idx="24">
                  <c:v>3870</c:v>
                </c:pt>
                <c:pt idx="25">
                  <c:v>3889</c:v>
                </c:pt>
                <c:pt idx="26">
                  <c:v>3943</c:v>
                </c:pt>
                <c:pt idx="27">
                  <c:v>3964.5</c:v>
                </c:pt>
                <c:pt idx="28">
                  <c:v>4158</c:v>
                </c:pt>
                <c:pt idx="29">
                  <c:v>5061</c:v>
                </c:pt>
                <c:pt idx="30">
                  <c:v>5063.5</c:v>
                </c:pt>
                <c:pt idx="31">
                  <c:v>5066</c:v>
                </c:pt>
                <c:pt idx="32">
                  <c:v>5356</c:v>
                </c:pt>
                <c:pt idx="33">
                  <c:v>5369</c:v>
                </c:pt>
                <c:pt idx="34">
                  <c:v>5617.5</c:v>
                </c:pt>
                <c:pt idx="35">
                  <c:v>5620</c:v>
                </c:pt>
                <c:pt idx="36">
                  <c:v>5683</c:v>
                </c:pt>
                <c:pt idx="37">
                  <c:v>5947</c:v>
                </c:pt>
                <c:pt idx="38">
                  <c:v>5947</c:v>
                </c:pt>
                <c:pt idx="39">
                  <c:v>5965</c:v>
                </c:pt>
                <c:pt idx="40">
                  <c:v>5987.5</c:v>
                </c:pt>
                <c:pt idx="41">
                  <c:v>6011</c:v>
                </c:pt>
                <c:pt idx="42">
                  <c:v>6011.5</c:v>
                </c:pt>
                <c:pt idx="43">
                  <c:v>6589</c:v>
                </c:pt>
                <c:pt idx="44">
                  <c:v>6863</c:v>
                </c:pt>
                <c:pt idx="45">
                  <c:v>7220</c:v>
                </c:pt>
                <c:pt idx="46">
                  <c:v>7830</c:v>
                </c:pt>
                <c:pt idx="47">
                  <c:v>8109</c:v>
                </c:pt>
                <c:pt idx="48">
                  <c:v>9337</c:v>
                </c:pt>
                <c:pt idx="49">
                  <c:v>10885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23">
                  <c:v>0.18057000000408152</c:v>
                </c:pt>
                <c:pt idx="24">
                  <c:v>0.18035999999847263</c:v>
                </c:pt>
                <c:pt idx="25">
                  <c:v>0.18030200000794139</c:v>
                </c:pt>
                <c:pt idx="26">
                  <c:v>0.17917400000442285</c:v>
                </c:pt>
                <c:pt idx="28">
                  <c:v>0.17244400000345195</c:v>
                </c:pt>
                <c:pt idx="29">
                  <c:v>0.13219799999933457</c:v>
                </c:pt>
                <c:pt idx="30">
                  <c:v>0.13599300000350922</c:v>
                </c:pt>
                <c:pt idx="31">
                  <c:v>0.13468800000555348</c:v>
                </c:pt>
                <c:pt idx="32">
                  <c:v>0.12971995252883062</c:v>
                </c:pt>
                <c:pt idx="33">
                  <c:v>0.14854200000263518</c:v>
                </c:pt>
                <c:pt idx="34">
                  <c:v>0.12566499999957159</c:v>
                </c:pt>
                <c:pt idx="35">
                  <c:v>0.12426000000414206</c:v>
                </c:pt>
                <c:pt idx="36">
                  <c:v>0.12409400000615278</c:v>
                </c:pt>
                <c:pt idx="37">
                  <c:v>0.1156459999983781</c:v>
                </c:pt>
                <c:pt idx="38">
                  <c:v>0.11565600000176346</c:v>
                </c:pt>
                <c:pt idx="40">
                  <c:v>0.11452500000450527</c:v>
                </c:pt>
                <c:pt idx="41">
                  <c:v>0.11439799999789102</c:v>
                </c:pt>
                <c:pt idx="42">
                  <c:v>0.11545700000715442</c:v>
                </c:pt>
                <c:pt idx="44">
                  <c:v>9.0584000005037524E-2</c:v>
                </c:pt>
                <c:pt idx="45">
                  <c:v>8.3860000006097835E-2</c:v>
                </c:pt>
                <c:pt idx="46">
                  <c:v>5.9840000001713634E-2</c:v>
                </c:pt>
                <c:pt idx="47">
                  <c:v>5.2261999997426756E-2</c:v>
                </c:pt>
                <c:pt idx="48">
                  <c:v>7.3660000052768737E-3</c:v>
                </c:pt>
                <c:pt idx="49">
                  <c:v>-2.5069999996048864E-2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2B-45E0-BC7B-6B4E6F26BDD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5.0000000000000001E-3</c:v>
                  </c:pt>
                  <c:pt idx="17">
                    <c:v>6.0000000000000001E-3</c:v>
                  </c:pt>
                  <c:pt idx="18">
                    <c:v>6.0000000000000001E-3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2E-3</c:v>
                  </c:pt>
                  <c:pt idx="22">
                    <c:v>4.0000000000000002E-4</c:v>
                  </c:pt>
                  <c:pt idx="23">
                    <c:v>6.8999999999999999E-3</c:v>
                  </c:pt>
                  <c:pt idx="24">
                    <c:v>4.1999999999999997E-3</c:v>
                  </c:pt>
                  <c:pt idx="25">
                    <c:v>8.9999999999999998E-4</c:v>
                  </c:pt>
                  <c:pt idx="27">
                    <c:v>3.0000000000000001E-3</c:v>
                  </c:pt>
                  <c:pt idx="28">
                    <c:v>2.0999999999999999E-3</c:v>
                  </c:pt>
                  <c:pt idx="32">
                    <c:v>2.0000000000000001E-4</c:v>
                  </c:pt>
                  <c:pt idx="33">
                    <c:v>4.0000000000000001E-3</c:v>
                  </c:pt>
                  <c:pt idx="34">
                    <c:v>8.0000000000000004E-4</c:v>
                  </c:pt>
                  <c:pt idx="35">
                    <c:v>5.0000000000000001E-4</c:v>
                  </c:pt>
                  <c:pt idx="36">
                    <c:v>4.0000000000000002E-4</c:v>
                  </c:pt>
                  <c:pt idx="38">
                    <c:v>1.1E-4</c:v>
                  </c:pt>
                  <c:pt idx="39">
                    <c:v>1E-3</c:v>
                  </c:pt>
                  <c:pt idx="40">
                    <c:v>1.2999999999999999E-3</c:v>
                  </c:pt>
                  <c:pt idx="42">
                    <c:v>5.9999999999999995E-4</c:v>
                  </c:pt>
                  <c:pt idx="43">
                    <c:v>2.0000000000000001E-4</c:v>
                  </c:pt>
                  <c:pt idx="44">
                    <c:v>1.4999999999999999E-4</c:v>
                  </c:pt>
                  <c:pt idx="45">
                    <c:v>5.0000000000000001E-4</c:v>
                  </c:pt>
                  <c:pt idx="46">
                    <c:v>8.9999999999999998E-4</c:v>
                  </c:pt>
                  <c:pt idx="47">
                    <c:v>1E-4</c:v>
                  </c:pt>
                  <c:pt idx="48">
                    <c:v>5.1999999999999998E-3</c:v>
                  </c:pt>
                  <c:pt idx="49">
                    <c:v>8.9999999999999998E-4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5.0000000000000001E-3</c:v>
                  </c:pt>
                  <c:pt idx="17">
                    <c:v>6.0000000000000001E-3</c:v>
                  </c:pt>
                  <c:pt idx="18">
                    <c:v>6.0000000000000001E-3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2E-3</c:v>
                  </c:pt>
                  <c:pt idx="22">
                    <c:v>4.0000000000000002E-4</c:v>
                  </c:pt>
                  <c:pt idx="23">
                    <c:v>6.8999999999999999E-3</c:v>
                  </c:pt>
                  <c:pt idx="24">
                    <c:v>4.1999999999999997E-3</c:v>
                  </c:pt>
                  <c:pt idx="25">
                    <c:v>8.9999999999999998E-4</c:v>
                  </c:pt>
                  <c:pt idx="27">
                    <c:v>3.0000000000000001E-3</c:v>
                  </c:pt>
                  <c:pt idx="28">
                    <c:v>2.0999999999999999E-3</c:v>
                  </c:pt>
                  <c:pt idx="32">
                    <c:v>2.0000000000000001E-4</c:v>
                  </c:pt>
                  <c:pt idx="33">
                    <c:v>4.0000000000000001E-3</c:v>
                  </c:pt>
                  <c:pt idx="34">
                    <c:v>8.0000000000000004E-4</c:v>
                  </c:pt>
                  <c:pt idx="35">
                    <c:v>5.0000000000000001E-4</c:v>
                  </c:pt>
                  <c:pt idx="36">
                    <c:v>4.0000000000000002E-4</c:v>
                  </c:pt>
                  <c:pt idx="38">
                    <c:v>1.1E-4</c:v>
                  </c:pt>
                  <c:pt idx="39">
                    <c:v>1E-3</c:v>
                  </c:pt>
                  <c:pt idx="40">
                    <c:v>1.2999999999999999E-3</c:v>
                  </c:pt>
                  <c:pt idx="42">
                    <c:v>5.9999999999999995E-4</c:v>
                  </c:pt>
                  <c:pt idx="43">
                    <c:v>2.0000000000000001E-4</c:v>
                  </c:pt>
                  <c:pt idx="44">
                    <c:v>1.4999999999999999E-4</c:v>
                  </c:pt>
                  <c:pt idx="45">
                    <c:v>5.0000000000000001E-4</c:v>
                  </c:pt>
                  <c:pt idx="46">
                    <c:v>8.9999999999999998E-4</c:v>
                  </c:pt>
                  <c:pt idx="47">
                    <c:v>1E-4</c:v>
                  </c:pt>
                  <c:pt idx="48">
                    <c:v>5.1999999999999998E-3</c:v>
                  </c:pt>
                  <c:pt idx="4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-16792.5</c:v>
                </c:pt>
                <c:pt idx="1">
                  <c:v>-16201.5</c:v>
                </c:pt>
                <c:pt idx="2">
                  <c:v>-16133.5</c:v>
                </c:pt>
                <c:pt idx="3">
                  <c:v>-15274.5</c:v>
                </c:pt>
                <c:pt idx="4">
                  <c:v>-14952.5</c:v>
                </c:pt>
                <c:pt idx="5">
                  <c:v>-14879.5</c:v>
                </c:pt>
                <c:pt idx="6">
                  <c:v>-14874.5</c:v>
                </c:pt>
                <c:pt idx="7">
                  <c:v>-12473.5</c:v>
                </c:pt>
                <c:pt idx="8">
                  <c:v>0</c:v>
                </c:pt>
                <c:pt idx="9">
                  <c:v>29</c:v>
                </c:pt>
                <c:pt idx="10">
                  <c:v>1214</c:v>
                </c:pt>
                <c:pt idx="11">
                  <c:v>1517</c:v>
                </c:pt>
                <c:pt idx="12">
                  <c:v>1541</c:v>
                </c:pt>
                <c:pt idx="13">
                  <c:v>1805</c:v>
                </c:pt>
                <c:pt idx="14">
                  <c:v>1834</c:v>
                </c:pt>
                <c:pt idx="15">
                  <c:v>2078</c:v>
                </c:pt>
                <c:pt idx="16">
                  <c:v>2088</c:v>
                </c:pt>
                <c:pt idx="17">
                  <c:v>2127</c:v>
                </c:pt>
                <c:pt idx="18">
                  <c:v>2742</c:v>
                </c:pt>
                <c:pt idx="19">
                  <c:v>3274</c:v>
                </c:pt>
                <c:pt idx="20">
                  <c:v>3274</c:v>
                </c:pt>
                <c:pt idx="21">
                  <c:v>3553</c:v>
                </c:pt>
                <c:pt idx="22">
                  <c:v>3567</c:v>
                </c:pt>
                <c:pt idx="23">
                  <c:v>3865</c:v>
                </c:pt>
                <c:pt idx="24">
                  <c:v>3870</c:v>
                </c:pt>
                <c:pt idx="25">
                  <c:v>3889</c:v>
                </c:pt>
                <c:pt idx="26">
                  <c:v>3943</c:v>
                </c:pt>
                <c:pt idx="27">
                  <c:v>3964.5</c:v>
                </c:pt>
                <c:pt idx="28">
                  <c:v>4158</c:v>
                </c:pt>
                <c:pt idx="29">
                  <c:v>5061</c:v>
                </c:pt>
                <c:pt idx="30">
                  <c:v>5063.5</c:v>
                </c:pt>
                <c:pt idx="31">
                  <c:v>5066</c:v>
                </c:pt>
                <c:pt idx="32">
                  <c:v>5356</c:v>
                </c:pt>
                <c:pt idx="33">
                  <c:v>5369</c:v>
                </c:pt>
                <c:pt idx="34">
                  <c:v>5617.5</c:v>
                </c:pt>
                <c:pt idx="35">
                  <c:v>5620</c:v>
                </c:pt>
                <c:pt idx="36">
                  <c:v>5683</c:v>
                </c:pt>
                <c:pt idx="37">
                  <c:v>5947</c:v>
                </c:pt>
                <c:pt idx="38">
                  <c:v>5947</c:v>
                </c:pt>
                <c:pt idx="39">
                  <c:v>5965</c:v>
                </c:pt>
                <c:pt idx="40">
                  <c:v>5987.5</c:v>
                </c:pt>
                <c:pt idx="41">
                  <c:v>6011</c:v>
                </c:pt>
                <c:pt idx="42">
                  <c:v>6011.5</c:v>
                </c:pt>
                <c:pt idx="43">
                  <c:v>6589</c:v>
                </c:pt>
                <c:pt idx="44">
                  <c:v>6863</c:v>
                </c:pt>
                <c:pt idx="45">
                  <c:v>7220</c:v>
                </c:pt>
                <c:pt idx="46">
                  <c:v>7830</c:v>
                </c:pt>
                <c:pt idx="47">
                  <c:v>8109</c:v>
                </c:pt>
                <c:pt idx="48">
                  <c:v>9337</c:v>
                </c:pt>
                <c:pt idx="49">
                  <c:v>10885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2B-45E0-BC7B-6B4E6F26BDD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5.0000000000000001E-3</c:v>
                  </c:pt>
                  <c:pt idx="17">
                    <c:v>6.0000000000000001E-3</c:v>
                  </c:pt>
                  <c:pt idx="18">
                    <c:v>6.0000000000000001E-3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2E-3</c:v>
                  </c:pt>
                  <c:pt idx="22">
                    <c:v>4.0000000000000002E-4</c:v>
                  </c:pt>
                  <c:pt idx="23">
                    <c:v>6.8999999999999999E-3</c:v>
                  </c:pt>
                  <c:pt idx="24">
                    <c:v>4.1999999999999997E-3</c:v>
                  </c:pt>
                  <c:pt idx="25">
                    <c:v>8.9999999999999998E-4</c:v>
                  </c:pt>
                  <c:pt idx="27">
                    <c:v>3.0000000000000001E-3</c:v>
                  </c:pt>
                  <c:pt idx="28">
                    <c:v>2.0999999999999999E-3</c:v>
                  </c:pt>
                  <c:pt idx="32">
                    <c:v>2.0000000000000001E-4</c:v>
                  </c:pt>
                  <c:pt idx="33">
                    <c:v>4.0000000000000001E-3</c:v>
                  </c:pt>
                  <c:pt idx="34">
                    <c:v>8.0000000000000004E-4</c:v>
                  </c:pt>
                  <c:pt idx="35">
                    <c:v>5.0000000000000001E-4</c:v>
                  </c:pt>
                  <c:pt idx="36">
                    <c:v>4.0000000000000002E-4</c:v>
                  </c:pt>
                  <c:pt idx="38">
                    <c:v>1.1E-4</c:v>
                  </c:pt>
                  <c:pt idx="39">
                    <c:v>1E-3</c:v>
                  </c:pt>
                  <c:pt idx="40">
                    <c:v>1.2999999999999999E-3</c:v>
                  </c:pt>
                  <c:pt idx="42">
                    <c:v>5.9999999999999995E-4</c:v>
                  </c:pt>
                  <c:pt idx="43">
                    <c:v>2.0000000000000001E-4</c:v>
                  </c:pt>
                  <c:pt idx="44">
                    <c:v>1.4999999999999999E-4</c:v>
                  </c:pt>
                  <c:pt idx="45">
                    <c:v>5.0000000000000001E-4</c:v>
                  </c:pt>
                  <c:pt idx="46">
                    <c:v>8.9999999999999998E-4</c:v>
                  </c:pt>
                  <c:pt idx="47">
                    <c:v>1E-4</c:v>
                  </c:pt>
                  <c:pt idx="48">
                    <c:v>5.1999999999999998E-3</c:v>
                  </c:pt>
                  <c:pt idx="49">
                    <c:v>8.9999999999999998E-4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5.0000000000000001E-3</c:v>
                  </c:pt>
                  <c:pt idx="17">
                    <c:v>6.0000000000000001E-3</c:v>
                  </c:pt>
                  <c:pt idx="18">
                    <c:v>6.0000000000000001E-3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2E-3</c:v>
                  </c:pt>
                  <c:pt idx="22">
                    <c:v>4.0000000000000002E-4</c:v>
                  </c:pt>
                  <c:pt idx="23">
                    <c:v>6.8999999999999999E-3</c:v>
                  </c:pt>
                  <c:pt idx="24">
                    <c:v>4.1999999999999997E-3</c:v>
                  </c:pt>
                  <c:pt idx="25">
                    <c:v>8.9999999999999998E-4</c:v>
                  </c:pt>
                  <c:pt idx="27">
                    <c:v>3.0000000000000001E-3</c:v>
                  </c:pt>
                  <c:pt idx="28">
                    <c:v>2.0999999999999999E-3</c:v>
                  </c:pt>
                  <c:pt idx="32">
                    <c:v>2.0000000000000001E-4</c:v>
                  </c:pt>
                  <c:pt idx="33">
                    <c:v>4.0000000000000001E-3</c:v>
                  </c:pt>
                  <c:pt idx="34">
                    <c:v>8.0000000000000004E-4</c:v>
                  </c:pt>
                  <c:pt idx="35">
                    <c:v>5.0000000000000001E-4</c:v>
                  </c:pt>
                  <c:pt idx="36">
                    <c:v>4.0000000000000002E-4</c:v>
                  </c:pt>
                  <c:pt idx="38">
                    <c:v>1.1E-4</c:v>
                  </c:pt>
                  <c:pt idx="39">
                    <c:v>1E-3</c:v>
                  </c:pt>
                  <c:pt idx="40">
                    <c:v>1.2999999999999999E-3</c:v>
                  </c:pt>
                  <c:pt idx="42">
                    <c:v>5.9999999999999995E-4</c:v>
                  </c:pt>
                  <c:pt idx="43">
                    <c:v>2.0000000000000001E-4</c:v>
                  </c:pt>
                  <c:pt idx="44">
                    <c:v>1.4999999999999999E-4</c:v>
                  </c:pt>
                  <c:pt idx="45">
                    <c:v>5.0000000000000001E-4</c:v>
                  </c:pt>
                  <c:pt idx="46">
                    <c:v>8.9999999999999998E-4</c:v>
                  </c:pt>
                  <c:pt idx="47">
                    <c:v>1E-4</c:v>
                  </c:pt>
                  <c:pt idx="48">
                    <c:v>5.1999999999999998E-3</c:v>
                  </c:pt>
                  <c:pt idx="4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-16792.5</c:v>
                </c:pt>
                <c:pt idx="1">
                  <c:v>-16201.5</c:v>
                </c:pt>
                <c:pt idx="2">
                  <c:v>-16133.5</c:v>
                </c:pt>
                <c:pt idx="3">
                  <c:v>-15274.5</c:v>
                </c:pt>
                <c:pt idx="4">
                  <c:v>-14952.5</c:v>
                </c:pt>
                <c:pt idx="5">
                  <c:v>-14879.5</c:v>
                </c:pt>
                <c:pt idx="6">
                  <c:v>-14874.5</c:v>
                </c:pt>
                <c:pt idx="7">
                  <c:v>-12473.5</c:v>
                </c:pt>
                <c:pt idx="8">
                  <c:v>0</c:v>
                </c:pt>
                <c:pt idx="9">
                  <c:v>29</c:v>
                </c:pt>
                <c:pt idx="10">
                  <c:v>1214</c:v>
                </c:pt>
                <c:pt idx="11">
                  <c:v>1517</c:v>
                </c:pt>
                <c:pt idx="12">
                  <c:v>1541</c:v>
                </c:pt>
                <c:pt idx="13">
                  <c:v>1805</c:v>
                </c:pt>
                <c:pt idx="14">
                  <c:v>1834</c:v>
                </c:pt>
                <c:pt idx="15">
                  <c:v>2078</c:v>
                </c:pt>
                <c:pt idx="16">
                  <c:v>2088</c:v>
                </c:pt>
                <c:pt idx="17">
                  <c:v>2127</c:v>
                </c:pt>
                <c:pt idx="18">
                  <c:v>2742</c:v>
                </c:pt>
                <c:pt idx="19">
                  <c:v>3274</c:v>
                </c:pt>
                <c:pt idx="20">
                  <c:v>3274</c:v>
                </c:pt>
                <c:pt idx="21">
                  <c:v>3553</c:v>
                </c:pt>
                <c:pt idx="22">
                  <c:v>3567</c:v>
                </c:pt>
                <c:pt idx="23">
                  <c:v>3865</c:v>
                </c:pt>
                <c:pt idx="24">
                  <c:v>3870</c:v>
                </c:pt>
                <c:pt idx="25">
                  <c:v>3889</c:v>
                </c:pt>
                <c:pt idx="26">
                  <c:v>3943</c:v>
                </c:pt>
                <c:pt idx="27">
                  <c:v>3964.5</c:v>
                </c:pt>
                <c:pt idx="28">
                  <c:v>4158</c:v>
                </c:pt>
                <c:pt idx="29">
                  <c:v>5061</c:v>
                </c:pt>
                <c:pt idx="30">
                  <c:v>5063.5</c:v>
                </c:pt>
                <c:pt idx="31">
                  <c:v>5066</c:v>
                </c:pt>
                <c:pt idx="32">
                  <c:v>5356</c:v>
                </c:pt>
                <c:pt idx="33">
                  <c:v>5369</c:v>
                </c:pt>
                <c:pt idx="34">
                  <c:v>5617.5</c:v>
                </c:pt>
                <c:pt idx="35">
                  <c:v>5620</c:v>
                </c:pt>
                <c:pt idx="36">
                  <c:v>5683</c:v>
                </c:pt>
                <c:pt idx="37">
                  <c:v>5947</c:v>
                </c:pt>
                <c:pt idx="38">
                  <c:v>5947</c:v>
                </c:pt>
                <c:pt idx="39">
                  <c:v>5965</c:v>
                </c:pt>
                <c:pt idx="40">
                  <c:v>5987.5</c:v>
                </c:pt>
                <c:pt idx="41">
                  <c:v>6011</c:v>
                </c:pt>
                <c:pt idx="42">
                  <c:v>6011.5</c:v>
                </c:pt>
                <c:pt idx="43">
                  <c:v>6589</c:v>
                </c:pt>
                <c:pt idx="44">
                  <c:v>6863</c:v>
                </c:pt>
                <c:pt idx="45">
                  <c:v>7220</c:v>
                </c:pt>
                <c:pt idx="46">
                  <c:v>7830</c:v>
                </c:pt>
                <c:pt idx="47">
                  <c:v>8109</c:v>
                </c:pt>
                <c:pt idx="48">
                  <c:v>9337</c:v>
                </c:pt>
                <c:pt idx="49">
                  <c:v>10885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2B-45E0-BC7B-6B4E6F26BDD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5.0000000000000001E-3</c:v>
                  </c:pt>
                  <c:pt idx="17">
                    <c:v>6.0000000000000001E-3</c:v>
                  </c:pt>
                  <c:pt idx="18">
                    <c:v>6.0000000000000001E-3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2E-3</c:v>
                  </c:pt>
                  <c:pt idx="22">
                    <c:v>4.0000000000000002E-4</c:v>
                  </c:pt>
                  <c:pt idx="23">
                    <c:v>6.8999999999999999E-3</c:v>
                  </c:pt>
                  <c:pt idx="24">
                    <c:v>4.1999999999999997E-3</c:v>
                  </c:pt>
                  <c:pt idx="25">
                    <c:v>8.9999999999999998E-4</c:v>
                  </c:pt>
                  <c:pt idx="27">
                    <c:v>3.0000000000000001E-3</c:v>
                  </c:pt>
                  <c:pt idx="28">
                    <c:v>2.0999999999999999E-3</c:v>
                  </c:pt>
                  <c:pt idx="32">
                    <c:v>2.0000000000000001E-4</c:v>
                  </c:pt>
                  <c:pt idx="33">
                    <c:v>4.0000000000000001E-3</c:v>
                  </c:pt>
                  <c:pt idx="34">
                    <c:v>8.0000000000000004E-4</c:v>
                  </c:pt>
                  <c:pt idx="35">
                    <c:v>5.0000000000000001E-4</c:v>
                  </c:pt>
                  <c:pt idx="36">
                    <c:v>4.0000000000000002E-4</c:v>
                  </c:pt>
                  <c:pt idx="38">
                    <c:v>1.1E-4</c:v>
                  </c:pt>
                  <c:pt idx="39">
                    <c:v>1E-3</c:v>
                  </c:pt>
                  <c:pt idx="40">
                    <c:v>1.2999999999999999E-3</c:v>
                  </c:pt>
                  <c:pt idx="42">
                    <c:v>5.9999999999999995E-4</c:v>
                  </c:pt>
                  <c:pt idx="43">
                    <c:v>2.0000000000000001E-4</c:v>
                  </c:pt>
                  <c:pt idx="44">
                    <c:v>1.4999999999999999E-4</c:v>
                  </c:pt>
                  <c:pt idx="45">
                    <c:v>5.0000000000000001E-4</c:v>
                  </c:pt>
                  <c:pt idx="46">
                    <c:v>8.9999999999999998E-4</c:v>
                  </c:pt>
                  <c:pt idx="47">
                    <c:v>1E-4</c:v>
                  </c:pt>
                  <c:pt idx="48">
                    <c:v>5.1999999999999998E-3</c:v>
                  </c:pt>
                  <c:pt idx="49">
                    <c:v>8.9999999999999998E-4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8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5.0000000000000001E-3</c:v>
                  </c:pt>
                  <c:pt idx="17">
                    <c:v>6.0000000000000001E-3</c:v>
                  </c:pt>
                  <c:pt idx="18">
                    <c:v>6.0000000000000001E-3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2E-3</c:v>
                  </c:pt>
                  <c:pt idx="22">
                    <c:v>4.0000000000000002E-4</c:v>
                  </c:pt>
                  <c:pt idx="23">
                    <c:v>6.8999999999999999E-3</c:v>
                  </c:pt>
                  <c:pt idx="24">
                    <c:v>4.1999999999999997E-3</c:v>
                  </c:pt>
                  <c:pt idx="25">
                    <c:v>8.9999999999999998E-4</c:v>
                  </c:pt>
                  <c:pt idx="27">
                    <c:v>3.0000000000000001E-3</c:v>
                  </c:pt>
                  <c:pt idx="28">
                    <c:v>2.0999999999999999E-3</c:v>
                  </c:pt>
                  <c:pt idx="32">
                    <c:v>2.0000000000000001E-4</c:v>
                  </c:pt>
                  <c:pt idx="33">
                    <c:v>4.0000000000000001E-3</c:v>
                  </c:pt>
                  <c:pt idx="34">
                    <c:v>8.0000000000000004E-4</c:v>
                  </c:pt>
                  <c:pt idx="35">
                    <c:v>5.0000000000000001E-4</c:v>
                  </c:pt>
                  <c:pt idx="36">
                    <c:v>4.0000000000000002E-4</c:v>
                  </c:pt>
                  <c:pt idx="38">
                    <c:v>1.1E-4</c:v>
                  </c:pt>
                  <c:pt idx="39">
                    <c:v>1E-3</c:v>
                  </c:pt>
                  <c:pt idx="40">
                    <c:v>1.2999999999999999E-3</c:v>
                  </c:pt>
                  <c:pt idx="42">
                    <c:v>5.9999999999999995E-4</c:v>
                  </c:pt>
                  <c:pt idx="43">
                    <c:v>2.0000000000000001E-4</c:v>
                  </c:pt>
                  <c:pt idx="44">
                    <c:v>1.4999999999999999E-4</c:v>
                  </c:pt>
                  <c:pt idx="45">
                    <c:v>5.0000000000000001E-4</c:v>
                  </c:pt>
                  <c:pt idx="46">
                    <c:v>8.9999999999999998E-4</c:v>
                  </c:pt>
                  <c:pt idx="47">
                    <c:v>1E-4</c:v>
                  </c:pt>
                  <c:pt idx="48">
                    <c:v>5.1999999999999998E-3</c:v>
                  </c:pt>
                  <c:pt idx="4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-16792.5</c:v>
                </c:pt>
                <c:pt idx="1">
                  <c:v>-16201.5</c:v>
                </c:pt>
                <c:pt idx="2">
                  <c:v>-16133.5</c:v>
                </c:pt>
                <c:pt idx="3">
                  <c:v>-15274.5</c:v>
                </c:pt>
                <c:pt idx="4">
                  <c:v>-14952.5</c:v>
                </c:pt>
                <c:pt idx="5">
                  <c:v>-14879.5</c:v>
                </c:pt>
                <c:pt idx="6">
                  <c:v>-14874.5</c:v>
                </c:pt>
                <c:pt idx="7">
                  <c:v>-12473.5</c:v>
                </c:pt>
                <c:pt idx="8">
                  <c:v>0</c:v>
                </c:pt>
                <c:pt idx="9">
                  <c:v>29</c:v>
                </c:pt>
                <c:pt idx="10">
                  <c:v>1214</c:v>
                </c:pt>
                <c:pt idx="11">
                  <c:v>1517</c:v>
                </c:pt>
                <c:pt idx="12">
                  <c:v>1541</c:v>
                </c:pt>
                <c:pt idx="13">
                  <c:v>1805</c:v>
                </c:pt>
                <c:pt idx="14">
                  <c:v>1834</c:v>
                </c:pt>
                <c:pt idx="15">
                  <c:v>2078</c:v>
                </c:pt>
                <c:pt idx="16">
                  <c:v>2088</c:v>
                </c:pt>
                <c:pt idx="17">
                  <c:v>2127</c:v>
                </c:pt>
                <c:pt idx="18">
                  <c:v>2742</c:v>
                </c:pt>
                <c:pt idx="19">
                  <c:v>3274</c:v>
                </c:pt>
                <c:pt idx="20">
                  <c:v>3274</c:v>
                </c:pt>
                <c:pt idx="21">
                  <c:v>3553</c:v>
                </c:pt>
                <c:pt idx="22">
                  <c:v>3567</c:v>
                </c:pt>
                <c:pt idx="23">
                  <c:v>3865</c:v>
                </c:pt>
                <c:pt idx="24">
                  <c:v>3870</c:v>
                </c:pt>
                <c:pt idx="25">
                  <c:v>3889</c:v>
                </c:pt>
                <c:pt idx="26">
                  <c:v>3943</c:v>
                </c:pt>
                <c:pt idx="27">
                  <c:v>3964.5</c:v>
                </c:pt>
                <c:pt idx="28">
                  <c:v>4158</c:v>
                </c:pt>
                <c:pt idx="29">
                  <c:v>5061</c:v>
                </c:pt>
                <c:pt idx="30">
                  <c:v>5063.5</c:v>
                </c:pt>
                <c:pt idx="31">
                  <c:v>5066</c:v>
                </c:pt>
                <c:pt idx="32">
                  <c:v>5356</c:v>
                </c:pt>
                <c:pt idx="33">
                  <c:v>5369</c:v>
                </c:pt>
                <c:pt idx="34">
                  <c:v>5617.5</c:v>
                </c:pt>
                <c:pt idx="35">
                  <c:v>5620</c:v>
                </c:pt>
                <c:pt idx="36">
                  <c:v>5683</c:v>
                </c:pt>
                <c:pt idx="37">
                  <c:v>5947</c:v>
                </c:pt>
                <c:pt idx="38">
                  <c:v>5947</c:v>
                </c:pt>
                <c:pt idx="39">
                  <c:v>5965</c:v>
                </c:pt>
                <c:pt idx="40">
                  <c:v>5987.5</c:v>
                </c:pt>
                <c:pt idx="41">
                  <c:v>6011</c:v>
                </c:pt>
                <c:pt idx="42">
                  <c:v>6011.5</c:v>
                </c:pt>
                <c:pt idx="43">
                  <c:v>6589</c:v>
                </c:pt>
                <c:pt idx="44">
                  <c:v>6863</c:v>
                </c:pt>
                <c:pt idx="45">
                  <c:v>7220</c:v>
                </c:pt>
                <c:pt idx="46">
                  <c:v>7830</c:v>
                </c:pt>
                <c:pt idx="47">
                  <c:v>8109</c:v>
                </c:pt>
                <c:pt idx="48">
                  <c:v>9337</c:v>
                </c:pt>
                <c:pt idx="49">
                  <c:v>10885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2B-45E0-BC7B-6B4E6F26BDD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-16792.5</c:v>
                </c:pt>
                <c:pt idx="1">
                  <c:v>-16201.5</c:v>
                </c:pt>
                <c:pt idx="2">
                  <c:v>-16133.5</c:v>
                </c:pt>
                <c:pt idx="3">
                  <c:v>-15274.5</c:v>
                </c:pt>
                <c:pt idx="4">
                  <c:v>-14952.5</c:v>
                </c:pt>
                <c:pt idx="5">
                  <c:v>-14879.5</c:v>
                </c:pt>
                <c:pt idx="6">
                  <c:v>-14874.5</c:v>
                </c:pt>
                <c:pt idx="7">
                  <c:v>-12473.5</c:v>
                </c:pt>
                <c:pt idx="8">
                  <c:v>0</c:v>
                </c:pt>
                <c:pt idx="9">
                  <c:v>29</c:v>
                </c:pt>
                <c:pt idx="10">
                  <c:v>1214</c:v>
                </c:pt>
                <c:pt idx="11">
                  <c:v>1517</c:v>
                </c:pt>
                <c:pt idx="12">
                  <c:v>1541</c:v>
                </c:pt>
                <c:pt idx="13">
                  <c:v>1805</c:v>
                </c:pt>
                <c:pt idx="14">
                  <c:v>1834</c:v>
                </c:pt>
                <c:pt idx="15">
                  <c:v>2078</c:v>
                </c:pt>
                <c:pt idx="16">
                  <c:v>2088</c:v>
                </c:pt>
                <c:pt idx="17">
                  <c:v>2127</c:v>
                </c:pt>
                <c:pt idx="18">
                  <c:v>2742</c:v>
                </c:pt>
                <c:pt idx="19">
                  <c:v>3274</c:v>
                </c:pt>
                <c:pt idx="20">
                  <c:v>3274</c:v>
                </c:pt>
                <c:pt idx="21">
                  <c:v>3553</c:v>
                </c:pt>
                <c:pt idx="22">
                  <c:v>3567</c:v>
                </c:pt>
                <c:pt idx="23">
                  <c:v>3865</c:v>
                </c:pt>
                <c:pt idx="24">
                  <c:v>3870</c:v>
                </c:pt>
                <c:pt idx="25">
                  <c:v>3889</c:v>
                </c:pt>
                <c:pt idx="26">
                  <c:v>3943</c:v>
                </c:pt>
                <c:pt idx="27">
                  <c:v>3964.5</c:v>
                </c:pt>
                <c:pt idx="28">
                  <c:v>4158</c:v>
                </c:pt>
                <c:pt idx="29">
                  <c:v>5061</c:v>
                </c:pt>
                <c:pt idx="30">
                  <c:v>5063.5</c:v>
                </c:pt>
                <c:pt idx="31">
                  <c:v>5066</c:v>
                </c:pt>
                <c:pt idx="32">
                  <c:v>5356</c:v>
                </c:pt>
                <c:pt idx="33">
                  <c:v>5369</c:v>
                </c:pt>
                <c:pt idx="34">
                  <c:v>5617.5</c:v>
                </c:pt>
                <c:pt idx="35">
                  <c:v>5620</c:v>
                </c:pt>
                <c:pt idx="36">
                  <c:v>5683</c:v>
                </c:pt>
                <c:pt idx="37">
                  <c:v>5947</c:v>
                </c:pt>
                <c:pt idx="38">
                  <c:v>5947</c:v>
                </c:pt>
                <c:pt idx="39">
                  <c:v>5965</c:v>
                </c:pt>
                <c:pt idx="40">
                  <c:v>5987.5</c:v>
                </c:pt>
                <c:pt idx="41">
                  <c:v>6011</c:v>
                </c:pt>
                <c:pt idx="42">
                  <c:v>6011.5</c:v>
                </c:pt>
                <c:pt idx="43">
                  <c:v>6589</c:v>
                </c:pt>
                <c:pt idx="44">
                  <c:v>6863</c:v>
                </c:pt>
                <c:pt idx="45">
                  <c:v>7220</c:v>
                </c:pt>
                <c:pt idx="46">
                  <c:v>7830</c:v>
                </c:pt>
                <c:pt idx="47">
                  <c:v>8109</c:v>
                </c:pt>
                <c:pt idx="48">
                  <c:v>9337</c:v>
                </c:pt>
                <c:pt idx="49">
                  <c:v>10885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0.82188711039733364</c:v>
                </c:pt>
                <c:pt idx="1">
                  <c:v>0.80356904024195774</c:v>
                </c:pt>
                <c:pt idx="2">
                  <c:v>0.80146137734759981</c:v>
                </c:pt>
                <c:pt idx="3">
                  <c:v>0.77483663578504847</c:v>
                </c:pt>
                <c:pt idx="4">
                  <c:v>0.76485623207941211</c:v>
                </c:pt>
                <c:pt idx="5">
                  <c:v>0.7625935939722337</c:v>
                </c:pt>
                <c:pt idx="6">
                  <c:v>0.76243861875941332</c:v>
                </c:pt>
                <c:pt idx="7">
                  <c:v>0.68801952156303869</c:v>
                </c:pt>
                <c:pt idx="8">
                  <c:v>0.3014028581398901</c:v>
                </c:pt>
                <c:pt idx="9">
                  <c:v>0.30050400190553156</c:v>
                </c:pt>
                <c:pt idx="10">
                  <c:v>0.26377487646708758</c:v>
                </c:pt>
                <c:pt idx="11">
                  <c:v>0.25438337857016896</c:v>
                </c:pt>
                <c:pt idx="12">
                  <c:v>0.25363949754863085</c:v>
                </c:pt>
                <c:pt idx="13">
                  <c:v>0.24545680631171171</c:v>
                </c:pt>
                <c:pt idx="14">
                  <c:v>0.24455795007735315</c:v>
                </c:pt>
                <c:pt idx="15">
                  <c:v>0.23699515969171575</c:v>
                </c:pt>
                <c:pt idx="16">
                  <c:v>0.23668520926607489</c:v>
                </c:pt>
                <c:pt idx="17">
                  <c:v>0.23547640260607544</c:v>
                </c:pt>
                <c:pt idx="18">
                  <c:v>0.21641445142916149</c:v>
                </c:pt>
                <c:pt idx="19">
                  <c:v>0.19992508878506682</c:v>
                </c:pt>
                <c:pt idx="20">
                  <c:v>0.19992508878506682</c:v>
                </c:pt>
                <c:pt idx="21">
                  <c:v>0.1912774719096863</c:v>
                </c:pt>
                <c:pt idx="22">
                  <c:v>0.19084354131378911</c:v>
                </c:pt>
                <c:pt idx="23">
                  <c:v>0.18160701862969095</c:v>
                </c:pt>
                <c:pt idx="24">
                  <c:v>0.18145204341687049</c:v>
                </c:pt>
                <c:pt idx="25">
                  <c:v>0.18086313760815284</c:v>
                </c:pt>
                <c:pt idx="26">
                  <c:v>0.1791894053096921</c:v>
                </c:pt>
                <c:pt idx="27">
                  <c:v>0.17852301189456421</c:v>
                </c:pt>
                <c:pt idx="28">
                  <c:v>0.17252547115841324</c:v>
                </c:pt>
                <c:pt idx="29">
                  <c:v>0.14453694772304199</c:v>
                </c:pt>
                <c:pt idx="30">
                  <c:v>0.14445946011663177</c:v>
                </c:pt>
                <c:pt idx="31">
                  <c:v>0.14438197251022156</c:v>
                </c:pt>
                <c:pt idx="32">
                  <c:v>0.13539341016663611</c:v>
                </c:pt>
                <c:pt idx="33">
                  <c:v>0.13499047461330296</c:v>
                </c:pt>
                <c:pt idx="34">
                  <c:v>0.12728820653612716</c:v>
                </c:pt>
                <c:pt idx="35">
                  <c:v>0.12721071892971694</c:v>
                </c:pt>
                <c:pt idx="36">
                  <c:v>0.12525803124817941</c:v>
                </c:pt>
                <c:pt idx="37">
                  <c:v>0.11707534001126024</c:v>
                </c:pt>
                <c:pt idx="38">
                  <c:v>0.11707534001126024</c:v>
                </c:pt>
                <c:pt idx="39">
                  <c:v>0.11651742924510666</c:v>
                </c:pt>
                <c:pt idx="40">
                  <c:v>0.1158200407874147</c:v>
                </c:pt>
                <c:pt idx="41">
                  <c:v>0.11509165728715864</c:v>
                </c:pt>
                <c:pt idx="42">
                  <c:v>0.1150761597658766</c:v>
                </c:pt>
                <c:pt idx="43">
                  <c:v>9.7176522685115924E-2</c:v>
                </c:pt>
                <c:pt idx="44">
                  <c:v>8.8683881022555866E-2</c:v>
                </c:pt>
                <c:pt idx="45">
                  <c:v>7.7618650827176533E-2</c:v>
                </c:pt>
                <c:pt idx="46">
                  <c:v>5.8711674863083013E-2</c:v>
                </c:pt>
                <c:pt idx="47">
                  <c:v>5.0064057987702526E-2</c:v>
                </c:pt>
                <c:pt idx="48">
                  <c:v>1.2002145719002766E-2</c:v>
                </c:pt>
                <c:pt idx="49">
                  <c:v>-3.5978180170205043E-2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2B-45E0-BC7B-6B4E6F26BDD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-16792.5</c:v>
                </c:pt>
                <c:pt idx="1">
                  <c:v>-16201.5</c:v>
                </c:pt>
                <c:pt idx="2">
                  <c:v>-16133.5</c:v>
                </c:pt>
                <c:pt idx="3">
                  <c:v>-15274.5</c:v>
                </c:pt>
                <c:pt idx="4">
                  <c:v>-14952.5</c:v>
                </c:pt>
                <c:pt idx="5">
                  <c:v>-14879.5</c:v>
                </c:pt>
                <c:pt idx="6">
                  <c:v>-14874.5</c:v>
                </c:pt>
                <c:pt idx="7">
                  <c:v>-12473.5</c:v>
                </c:pt>
                <c:pt idx="8">
                  <c:v>0</c:v>
                </c:pt>
                <c:pt idx="9">
                  <c:v>29</c:v>
                </c:pt>
                <c:pt idx="10">
                  <c:v>1214</c:v>
                </c:pt>
                <c:pt idx="11">
                  <c:v>1517</c:v>
                </c:pt>
                <c:pt idx="12">
                  <c:v>1541</c:v>
                </c:pt>
                <c:pt idx="13">
                  <c:v>1805</c:v>
                </c:pt>
                <c:pt idx="14">
                  <c:v>1834</c:v>
                </c:pt>
                <c:pt idx="15">
                  <c:v>2078</c:v>
                </c:pt>
                <c:pt idx="16">
                  <c:v>2088</c:v>
                </c:pt>
                <c:pt idx="17">
                  <c:v>2127</c:v>
                </c:pt>
                <c:pt idx="18">
                  <c:v>2742</c:v>
                </c:pt>
                <c:pt idx="19">
                  <c:v>3274</c:v>
                </c:pt>
                <c:pt idx="20">
                  <c:v>3274</c:v>
                </c:pt>
                <c:pt idx="21">
                  <c:v>3553</c:v>
                </c:pt>
                <c:pt idx="22">
                  <c:v>3567</c:v>
                </c:pt>
                <c:pt idx="23">
                  <c:v>3865</c:v>
                </c:pt>
                <c:pt idx="24">
                  <c:v>3870</c:v>
                </c:pt>
                <c:pt idx="25">
                  <c:v>3889</c:v>
                </c:pt>
                <c:pt idx="26">
                  <c:v>3943</c:v>
                </c:pt>
                <c:pt idx="27">
                  <c:v>3964.5</c:v>
                </c:pt>
                <c:pt idx="28">
                  <c:v>4158</c:v>
                </c:pt>
                <c:pt idx="29">
                  <c:v>5061</c:v>
                </c:pt>
                <c:pt idx="30">
                  <c:v>5063.5</c:v>
                </c:pt>
                <c:pt idx="31">
                  <c:v>5066</c:v>
                </c:pt>
                <c:pt idx="32">
                  <c:v>5356</c:v>
                </c:pt>
                <c:pt idx="33">
                  <c:v>5369</c:v>
                </c:pt>
                <c:pt idx="34">
                  <c:v>5617.5</c:v>
                </c:pt>
                <c:pt idx="35">
                  <c:v>5620</c:v>
                </c:pt>
                <c:pt idx="36">
                  <c:v>5683</c:v>
                </c:pt>
                <c:pt idx="37">
                  <c:v>5947</c:v>
                </c:pt>
                <c:pt idx="38">
                  <c:v>5947</c:v>
                </c:pt>
                <c:pt idx="39">
                  <c:v>5965</c:v>
                </c:pt>
                <c:pt idx="40">
                  <c:v>5987.5</c:v>
                </c:pt>
                <c:pt idx="41">
                  <c:v>6011</c:v>
                </c:pt>
                <c:pt idx="42">
                  <c:v>6011.5</c:v>
                </c:pt>
                <c:pt idx="43">
                  <c:v>6589</c:v>
                </c:pt>
                <c:pt idx="44">
                  <c:v>6863</c:v>
                </c:pt>
                <c:pt idx="45">
                  <c:v>7220</c:v>
                </c:pt>
                <c:pt idx="46">
                  <c:v>7830</c:v>
                </c:pt>
                <c:pt idx="47">
                  <c:v>8109</c:v>
                </c:pt>
                <c:pt idx="48">
                  <c:v>9337</c:v>
                </c:pt>
                <c:pt idx="49">
                  <c:v>10885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9">
                  <c:v>4.0422000005492009E-2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C2B-45E0-BC7B-6B4E6F26B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83032"/>
        <c:axId val="1"/>
      </c:scatterChart>
      <c:valAx>
        <c:axId val="728483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631825101022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83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478207590771671"/>
          <c:y val="0.92073298764483702"/>
          <c:w val="0.777060452257684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19049</xdr:rowOff>
    </xdr:from>
    <xdr:to>
      <xdr:col>17</xdr:col>
      <xdr:colOff>352425</xdr:colOff>
      <xdr:row>18</xdr:row>
      <xdr:rowOff>123824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EEFBF7C-CFF0-3D96-0DBC-AD123F38B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77" TargetMode="External"/><Relationship Id="rId13" Type="http://schemas.openxmlformats.org/officeDocument/2006/relationships/hyperlink" Target="http://www.konkoly.hu/cgi-bin/IBVS?5670" TargetMode="External"/><Relationship Id="rId18" Type="http://schemas.openxmlformats.org/officeDocument/2006/relationships/hyperlink" Target="http://www.konkoly.hu/cgi-bin/IBVS?6029" TargetMode="External"/><Relationship Id="rId3" Type="http://schemas.openxmlformats.org/officeDocument/2006/relationships/hyperlink" Target="http://www.konkoly.hu/cgi-bin/IBVS?4888" TargetMode="External"/><Relationship Id="rId7" Type="http://schemas.openxmlformats.org/officeDocument/2006/relationships/hyperlink" Target="http://www.konkoly.hu/cgi-bin/IBVS?5577" TargetMode="External"/><Relationship Id="rId12" Type="http://schemas.openxmlformats.org/officeDocument/2006/relationships/hyperlink" Target="http://vsolj.cetus-net.org/no44.pdf" TargetMode="External"/><Relationship Id="rId17" Type="http://schemas.openxmlformats.org/officeDocument/2006/relationships/hyperlink" Target="http://www.konkoly.hu/cgi-bin/IBVS?5992" TargetMode="External"/><Relationship Id="rId2" Type="http://schemas.openxmlformats.org/officeDocument/2006/relationships/hyperlink" Target="http://www.konkoly.hu/cgi-bin/IBVS?4888" TargetMode="External"/><Relationship Id="rId16" Type="http://schemas.openxmlformats.org/officeDocument/2006/relationships/hyperlink" Target="http://www.konkoly.hu/cgi-bin/IBVS?5894" TargetMode="External"/><Relationship Id="rId1" Type="http://schemas.openxmlformats.org/officeDocument/2006/relationships/hyperlink" Target="http://www.bav-astro.de/sfs/BAVM_link.php?BAVMnr=118" TargetMode="External"/><Relationship Id="rId6" Type="http://schemas.openxmlformats.org/officeDocument/2006/relationships/hyperlink" Target="http://www.konkoly.hu/cgi-bin/IBVS?5577" TargetMode="External"/><Relationship Id="rId11" Type="http://schemas.openxmlformats.org/officeDocument/2006/relationships/hyperlink" Target="http://www.konkoly.hu/cgi-bin/IBVS?5670" TargetMode="External"/><Relationship Id="rId5" Type="http://schemas.openxmlformats.org/officeDocument/2006/relationships/hyperlink" Target="http://www.konkoly.hu/cgi-bin/IBVS?5493" TargetMode="External"/><Relationship Id="rId15" Type="http://schemas.openxmlformats.org/officeDocument/2006/relationships/hyperlink" Target="http://www.konkoly.hu/cgi-bin/IBVS?6007" TargetMode="External"/><Relationship Id="rId10" Type="http://schemas.openxmlformats.org/officeDocument/2006/relationships/hyperlink" Target="http://www.bav-astro.de/sfs/BAVM_link.php?BAVMnr=178" TargetMode="External"/><Relationship Id="rId4" Type="http://schemas.openxmlformats.org/officeDocument/2006/relationships/hyperlink" Target="http://www.konkoly.hu/cgi-bin/IBVS?5263" TargetMode="External"/><Relationship Id="rId9" Type="http://schemas.openxmlformats.org/officeDocument/2006/relationships/hyperlink" Target="http://www.konkoly.hu/cgi-bin/IBVS?5670" TargetMode="External"/><Relationship Id="rId14" Type="http://schemas.openxmlformats.org/officeDocument/2006/relationships/hyperlink" Target="http://www.bav-astro.de/sfs/BAVM_link.php?BAVMnr=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8"/>
  <sheetViews>
    <sheetView tabSelected="1" workbookViewId="0">
      <pane xSplit="14" ySplit="22" topLeftCell="O62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7" customFormat="1" ht="20.25" x14ac:dyDescent="0.2">
      <c r="A1" s="72" t="s">
        <v>29</v>
      </c>
    </row>
    <row r="2" spans="1:6" s="7" customFormat="1" ht="12.95" customHeight="1" x14ac:dyDescent="0.2">
      <c r="A2" s="7" t="s">
        <v>24</v>
      </c>
      <c r="B2" s="7" t="s">
        <v>30</v>
      </c>
    </row>
    <row r="3" spans="1:6" s="7" customFormat="1" ht="12.95" customHeight="1" thickBot="1" x14ac:dyDescent="0.25"/>
    <row r="4" spans="1:6" s="7" customFormat="1" ht="12.95" customHeight="1" thickTop="1" thickBot="1" x14ac:dyDescent="0.25">
      <c r="A4" s="45" t="s">
        <v>0</v>
      </c>
      <c r="C4" s="46">
        <v>46264.413999999997</v>
      </c>
      <c r="D4" s="47">
        <v>1.204882</v>
      </c>
    </row>
    <row r="5" spans="1:6" s="7" customFormat="1" ht="12.95" customHeight="1" thickTop="1" x14ac:dyDescent="0.2">
      <c r="A5" s="48" t="s">
        <v>50</v>
      </c>
      <c r="C5" s="49">
        <v>-9.5</v>
      </c>
      <c r="D5" s="7" t="s">
        <v>51</v>
      </c>
    </row>
    <row r="6" spans="1:6" s="7" customFormat="1" ht="12.95" customHeight="1" x14ac:dyDescent="0.2">
      <c r="A6" s="45" t="s">
        <v>1</v>
      </c>
    </row>
    <row r="7" spans="1:6" s="7" customFormat="1" ht="12.95" customHeight="1" x14ac:dyDescent="0.2">
      <c r="A7" s="7" t="s">
        <v>2</v>
      </c>
      <c r="C7" s="7">
        <f>C4</f>
        <v>46264.413999999997</v>
      </c>
    </row>
    <row r="8" spans="1:6" s="7" customFormat="1" ht="12.95" customHeight="1" x14ac:dyDescent="0.2">
      <c r="A8" s="7" t="s">
        <v>3</v>
      </c>
      <c r="C8" s="7">
        <f>D4</f>
        <v>1.204882</v>
      </c>
    </row>
    <row r="9" spans="1:6" s="7" customFormat="1" ht="12.95" customHeight="1" x14ac:dyDescent="0.2">
      <c r="A9" s="50" t="s">
        <v>55</v>
      </c>
      <c r="B9" s="51">
        <v>31</v>
      </c>
      <c r="C9" s="52" t="str">
        <f>"F"&amp;B9</f>
        <v>F31</v>
      </c>
      <c r="D9" s="53" t="str">
        <f>"G"&amp;B9</f>
        <v>G31</v>
      </c>
    </row>
    <row r="10" spans="1:6" s="7" customFormat="1" ht="12.95" customHeight="1" thickBot="1" x14ac:dyDescent="0.25">
      <c r="C10" s="54" t="s">
        <v>20</v>
      </c>
      <c r="D10" s="54" t="s">
        <v>21</v>
      </c>
    </row>
    <row r="11" spans="1:6" s="7" customFormat="1" ht="12.95" customHeight="1" x14ac:dyDescent="0.2">
      <c r="A11" s="7" t="s">
        <v>16</v>
      </c>
      <c r="C11" s="53">
        <f ca="1">INTERCEPT(INDIRECT($D$9):G990,INDIRECT($C$9):F990)</f>
        <v>0.3014028581398901</v>
      </c>
      <c r="D11" s="55"/>
    </row>
    <row r="12" spans="1:6" s="7" customFormat="1" ht="12.95" customHeight="1" x14ac:dyDescent="0.2">
      <c r="A12" s="7" t="s">
        <v>17</v>
      </c>
      <c r="C12" s="53">
        <f ca="1">SLOPE(INDIRECT($D$9):G990,INDIRECT($C$9):F990)</f>
        <v>-3.099504256408775E-5</v>
      </c>
      <c r="D12" s="55"/>
    </row>
    <row r="13" spans="1:6" s="7" customFormat="1" ht="12.95" customHeight="1" x14ac:dyDescent="0.2">
      <c r="A13" s="7" t="s">
        <v>19</v>
      </c>
      <c r="C13" s="55" t="s">
        <v>14</v>
      </c>
    </row>
    <row r="14" spans="1:6" s="7" customFormat="1" ht="12.95" customHeight="1" x14ac:dyDescent="0.2"/>
    <row r="15" spans="1:6" s="7" customFormat="1" ht="12.95" customHeight="1" x14ac:dyDescent="0.2">
      <c r="A15" s="56" t="s">
        <v>18</v>
      </c>
      <c r="C15" s="57">
        <f ca="1">(C7+C11)+(C8+C12)*INT(MAX(F21:F3531))</f>
        <v>59379.518591819826</v>
      </c>
      <c r="E15" s="58" t="s">
        <v>58</v>
      </c>
      <c r="F15" s="49">
        <v>1</v>
      </c>
    </row>
    <row r="16" spans="1:6" s="7" customFormat="1" ht="12.95" customHeight="1" x14ac:dyDescent="0.2">
      <c r="A16" s="45" t="s">
        <v>4</v>
      </c>
      <c r="C16" s="59">
        <f ca="1">+C8+C12</f>
        <v>1.2048510049574359</v>
      </c>
      <c r="E16" s="58" t="s">
        <v>52</v>
      </c>
      <c r="F16" s="60">
        <f ca="1">NOW()+15018.5+$C$5/24</f>
        <v>60374.816243287038</v>
      </c>
    </row>
    <row r="17" spans="1:21" s="7" customFormat="1" ht="12.95" customHeight="1" thickBot="1" x14ac:dyDescent="0.25">
      <c r="A17" s="58" t="s">
        <v>28</v>
      </c>
      <c r="C17" s="7">
        <f>COUNT(C21:C2189)</f>
        <v>50</v>
      </c>
      <c r="E17" s="58" t="s">
        <v>59</v>
      </c>
      <c r="F17" s="60">
        <f ca="1">ROUND(2*(F16-$C$7)/$C$8,0)/2+F15</f>
        <v>11712</v>
      </c>
    </row>
    <row r="18" spans="1:21" s="7" customFormat="1" ht="12.95" customHeight="1" thickTop="1" thickBot="1" x14ac:dyDescent="0.25">
      <c r="A18" s="45" t="s">
        <v>5</v>
      </c>
      <c r="C18" s="46">
        <f ca="1">+C15</f>
        <v>59379.518591819826</v>
      </c>
      <c r="D18" s="47">
        <f ca="1">+C16</f>
        <v>1.2048510049574359</v>
      </c>
      <c r="E18" s="58" t="s">
        <v>53</v>
      </c>
      <c r="F18" s="53">
        <f ca="1">ROUND(2*(F16-$C$15)/$C$16,0)/2+F15</f>
        <v>827</v>
      </c>
    </row>
    <row r="19" spans="1:21" s="7" customFormat="1" ht="12.95" customHeight="1" thickTop="1" x14ac:dyDescent="0.2">
      <c r="E19" s="58" t="s">
        <v>54</v>
      </c>
      <c r="F19" s="61">
        <f ca="1">+$C$15+$C$16*F18-15018.5-$C$5/24</f>
        <v>45357.826206252961</v>
      </c>
    </row>
    <row r="20" spans="1:21" s="7" customFormat="1" ht="12.95" customHeight="1" thickBot="1" x14ac:dyDescent="0.25">
      <c r="A20" s="54" t="s">
        <v>6</v>
      </c>
      <c r="B20" s="54" t="s">
        <v>7</v>
      </c>
      <c r="C20" s="54" t="s">
        <v>8</v>
      </c>
      <c r="D20" s="54" t="s">
        <v>13</v>
      </c>
      <c r="E20" s="54" t="s">
        <v>9</v>
      </c>
      <c r="F20" s="54" t="s">
        <v>10</v>
      </c>
      <c r="G20" s="54" t="s">
        <v>11</v>
      </c>
      <c r="H20" s="62" t="s">
        <v>70</v>
      </c>
      <c r="I20" s="62" t="s">
        <v>73</v>
      </c>
      <c r="J20" s="62" t="s">
        <v>67</v>
      </c>
      <c r="K20" s="62" t="s">
        <v>65</v>
      </c>
      <c r="L20" s="62" t="s">
        <v>25</v>
      </c>
      <c r="M20" s="62" t="s">
        <v>26</v>
      </c>
      <c r="N20" s="62" t="s">
        <v>27</v>
      </c>
      <c r="O20" s="62" t="s">
        <v>23</v>
      </c>
      <c r="P20" s="63" t="s">
        <v>22</v>
      </c>
      <c r="Q20" s="54" t="s">
        <v>15</v>
      </c>
      <c r="U20" s="64" t="s">
        <v>272</v>
      </c>
    </row>
    <row r="21" spans="1:21" s="7" customFormat="1" ht="12.95" customHeight="1" x14ac:dyDescent="0.2">
      <c r="A21" s="37" t="s">
        <v>79</v>
      </c>
      <c r="B21" s="65" t="s">
        <v>42</v>
      </c>
      <c r="C21" s="66">
        <v>26031.553</v>
      </c>
      <c r="D21" s="67"/>
      <c r="E21" s="7">
        <f t="shared" ref="E21:E52" si="0">+(C21-C$7)/C$8</f>
        <v>-16792.400417634257</v>
      </c>
      <c r="F21" s="7">
        <f t="shared" ref="F21:F52" si="1">ROUND(2*E21,0)/2</f>
        <v>-16792.5</v>
      </c>
      <c r="G21" s="7">
        <f t="shared" ref="G21:G28" si="2">+C21-(C$7+F21*C$8)</f>
        <v>0.11998500000117929</v>
      </c>
      <c r="H21" s="7">
        <f t="shared" ref="H21:H28" si="3">+G21</f>
        <v>0.11998500000117929</v>
      </c>
      <c r="O21" s="7">
        <f t="shared" ref="O21:O52" ca="1" si="4">+C$11+C$12*$F21</f>
        <v>0.82188711039733364</v>
      </c>
      <c r="Q21" s="68">
        <f t="shared" ref="Q21:Q52" si="5">+C21-15018.5</f>
        <v>11013.053</v>
      </c>
    </row>
    <row r="22" spans="1:21" s="7" customFormat="1" ht="12.95" customHeight="1" x14ac:dyDescent="0.2">
      <c r="A22" s="37" t="s">
        <v>79</v>
      </c>
      <c r="B22" s="69" t="s">
        <v>42</v>
      </c>
      <c r="C22" s="37">
        <v>26743.61</v>
      </c>
      <c r="D22" s="70"/>
      <c r="E22" s="7">
        <f t="shared" si="0"/>
        <v>-16201.423873873124</v>
      </c>
      <c r="F22" s="7">
        <f t="shared" si="1"/>
        <v>-16201.5</v>
      </c>
      <c r="G22" s="7">
        <f t="shared" si="2"/>
        <v>9.1723000005003996E-2</v>
      </c>
      <c r="H22" s="7">
        <f t="shared" si="3"/>
        <v>9.1723000005003996E-2</v>
      </c>
      <c r="O22" s="7">
        <f t="shared" ca="1" si="4"/>
        <v>0.80356904024195774</v>
      </c>
      <c r="Q22" s="68">
        <f t="shared" si="5"/>
        <v>11725.11</v>
      </c>
    </row>
    <row r="23" spans="1:21" s="7" customFormat="1" ht="12.95" customHeight="1" x14ac:dyDescent="0.2">
      <c r="A23" s="37" t="s">
        <v>79</v>
      </c>
      <c r="B23" s="65" t="s">
        <v>42</v>
      </c>
      <c r="C23" s="66">
        <v>26825.473999999998</v>
      </c>
      <c r="D23" s="67"/>
      <c r="E23" s="7">
        <f t="shared" si="0"/>
        <v>-16133.480291016049</v>
      </c>
      <c r="F23" s="7">
        <f t="shared" si="1"/>
        <v>-16133.5</v>
      </c>
      <c r="G23" s="7">
        <f t="shared" si="2"/>
        <v>2.374700000291341E-2</v>
      </c>
      <c r="H23" s="7">
        <f t="shared" si="3"/>
        <v>2.374700000291341E-2</v>
      </c>
      <c r="O23" s="7">
        <f t="shared" ca="1" si="4"/>
        <v>0.80146137734759981</v>
      </c>
      <c r="Q23" s="68">
        <f t="shared" si="5"/>
        <v>11806.973999999998</v>
      </c>
    </row>
    <row r="24" spans="1:21" s="7" customFormat="1" ht="12.95" customHeight="1" x14ac:dyDescent="0.2">
      <c r="A24" s="37" t="s">
        <v>79</v>
      </c>
      <c r="B24" s="65" t="s">
        <v>42</v>
      </c>
      <c r="C24" s="37">
        <v>27860.57</v>
      </c>
      <c r="D24" s="13"/>
      <c r="E24" s="7">
        <f t="shared" si="0"/>
        <v>-15274.395334978859</v>
      </c>
      <c r="F24" s="7">
        <f t="shared" si="1"/>
        <v>-15274.5</v>
      </c>
      <c r="G24" s="7">
        <f t="shared" si="2"/>
        <v>0.12610900000436231</v>
      </c>
      <c r="H24" s="7">
        <f t="shared" si="3"/>
        <v>0.12610900000436231</v>
      </c>
      <c r="O24" s="7">
        <f t="shared" ca="1" si="4"/>
        <v>0.77483663578504847</v>
      </c>
      <c r="Q24" s="68">
        <f t="shared" si="5"/>
        <v>12842.07</v>
      </c>
    </row>
    <row r="25" spans="1:21" s="7" customFormat="1" ht="12.95" customHeight="1" x14ac:dyDescent="0.2">
      <c r="A25" s="37" t="s">
        <v>79</v>
      </c>
      <c r="B25" s="65" t="s">
        <v>42</v>
      </c>
      <c r="C25" s="37">
        <v>28248.55</v>
      </c>
      <c r="D25" s="13"/>
      <c r="E25" s="7">
        <f t="shared" si="0"/>
        <v>-14952.388698644347</v>
      </c>
      <c r="F25" s="7">
        <f t="shared" si="1"/>
        <v>-14952.5</v>
      </c>
      <c r="G25" s="7">
        <f t="shared" si="2"/>
        <v>0.13410500000100001</v>
      </c>
      <c r="H25" s="7">
        <f t="shared" si="3"/>
        <v>0.13410500000100001</v>
      </c>
      <c r="O25" s="7">
        <f t="shared" ca="1" si="4"/>
        <v>0.76485623207941211</v>
      </c>
      <c r="Q25" s="68">
        <f t="shared" si="5"/>
        <v>13230.05</v>
      </c>
    </row>
    <row r="26" spans="1:21" s="7" customFormat="1" ht="12.95" customHeight="1" x14ac:dyDescent="0.2">
      <c r="A26" s="37" t="s">
        <v>79</v>
      </c>
      <c r="B26" s="65" t="s">
        <v>42</v>
      </c>
      <c r="C26" s="37">
        <v>28336.527999999998</v>
      </c>
      <c r="D26" s="13"/>
      <c r="E26" s="7">
        <f t="shared" si="0"/>
        <v>-14879.370759958236</v>
      </c>
      <c r="F26" s="7">
        <f t="shared" si="1"/>
        <v>-14879.5</v>
      </c>
      <c r="G26" s="7">
        <f t="shared" si="2"/>
        <v>0.15571900000213645</v>
      </c>
      <c r="H26" s="7">
        <f t="shared" si="3"/>
        <v>0.15571900000213645</v>
      </c>
      <c r="O26" s="7">
        <f t="shared" ca="1" si="4"/>
        <v>0.7625935939722337</v>
      </c>
      <c r="Q26" s="68">
        <f t="shared" si="5"/>
        <v>13318.027999999998</v>
      </c>
    </row>
    <row r="27" spans="1:21" s="7" customFormat="1" ht="12.95" customHeight="1" x14ac:dyDescent="0.2">
      <c r="A27" s="37" t="s">
        <v>79</v>
      </c>
      <c r="B27" s="65" t="s">
        <v>42</v>
      </c>
      <c r="C27" s="37">
        <v>28342.54</v>
      </c>
      <c r="D27" s="13"/>
      <c r="E27" s="7">
        <f t="shared" si="0"/>
        <v>-14874.381059722027</v>
      </c>
      <c r="F27" s="7">
        <f t="shared" si="1"/>
        <v>-14874.5</v>
      </c>
      <c r="G27" s="7">
        <f t="shared" si="2"/>
        <v>0.14330900000277325</v>
      </c>
      <c r="H27" s="7">
        <f t="shared" si="3"/>
        <v>0.14330900000277325</v>
      </c>
      <c r="O27" s="7">
        <f t="shared" ca="1" si="4"/>
        <v>0.76243861875941332</v>
      </c>
      <c r="Q27" s="68">
        <f t="shared" si="5"/>
        <v>13324.04</v>
      </c>
    </row>
    <row r="28" spans="1:21" s="7" customFormat="1" ht="12.95" customHeight="1" x14ac:dyDescent="0.2">
      <c r="A28" s="37" t="s">
        <v>103</v>
      </c>
      <c r="B28" s="65" t="s">
        <v>42</v>
      </c>
      <c r="C28" s="37">
        <v>31235.439999999999</v>
      </c>
      <c r="D28" s="13"/>
      <c r="E28" s="7">
        <f t="shared" si="0"/>
        <v>-12473.399054845204</v>
      </c>
      <c r="F28" s="7">
        <f t="shared" si="1"/>
        <v>-12473.5</v>
      </c>
      <c r="G28" s="7">
        <f t="shared" si="2"/>
        <v>0.12162700000408222</v>
      </c>
      <c r="H28" s="7">
        <f t="shared" si="3"/>
        <v>0.12162700000408222</v>
      </c>
      <c r="O28" s="7">
        <f t="shared" ca="1" si="4"/>
        <v>0.68801952156303869</v>
      </c>
      <c r="Q28" s="68">
        <f t="shared" si="5"/>
        <v>16216.939999999999</v>
      </c>
    </row>
    <row r="29" spans="1:21" s="7" customFormat="1" ht="12.95" customHeight="1" x14ac:dyDescent="0.2">
      <c r="A29" s="7" t="s">
        <v>12</v>
      </c>
      <c r="C29" s="71">
        <v>46264.413999999997</v>
      </c>
      <c r="D29" s="71" t="s">
        <v>14</v>
      </c>
      <c r="E29" s="7">
        <f t="shared" si="0"/>
        <v>0</v>
      </c>
      <c r="F29" s="7">
        <f t="shared" si="1"/>
        <v>0</v>
      </c>
      <c r="H29" s="53">
        <v>0</v>
      </c>
      <c r="O29" s="7">
        <f t="shared" ca="1" si="4"/>
        <v>0.3014028581398901</v>
      </c>
      <c r="Q29" s="68">
        <f t="shared" si="5"/>
        <v>31245.913999999997</v>
      </c>
    </row>
    <row r="30" spans="1:21" s="7" customFormat="1" ht="12.95" customHeight="1" x14ac:dyDescent="0.2">
      <c r="A30" s="7" t="s">
        <v>31</v>
      </c>
      <c r="C30" s="71">
        <v>46299.396000000001</v>
      </c>
      <c r="D30" s="71"/>
      <c r="E30" s="7">
        <f t="shared" si="0"/>
        <v>29.033548513467384</v>
      </c>
      <c r="F30" s="7">
        <f t="shared" si="1"/>
        <v>29</v>
      </c>
      <c r="O30" s="7">
        <f t="shared" ca="1" si="4"/>
        <v>0.30050400190553156</v>
      </c>
      <c r="Q30" s="68">
        <f t="shared" si="5"/>
        <v>31280.896000000001</v>
      </c>
      <c r="U30" s="53">
        <v>4.0422000005492009E-2</v>
      </c>
    </row>
    <row r="31" spans="1:21" x14ac:dyDescent="0.2">
      <c r="A31" t="s">
        <v>32</v>
      </c>
      <c r="C31" s="10">
        <v>47727.4</v>
      </c>
      <c r="D31" s="10"/>
      <c r="E31">
        <f t="shared" si="0"/>
        <v>1214.2151679583596</v>
      </c>
      <c r="F31">
        <f t="shared" si="1"/>
        <v>1214</v>
      </c>
      <c r="G31">
        <f t="shared" ref="G31:G68" si="6">+C31-(C$7+F31*C$8)</f>
        <v>0.25925200000347104</v>
      </c>
      <c r="I31">
        <f t="shared" ref="I31:I42" si="7">+G31</f>
        <v>0.25925200000347104</v>
      </c>
      <c r="O31">
        <f t="shared" ca="1" si="4"/>
        <v>0.26377487646708758</v>
      </c>
      <c r="Q31" s="1">
        <f t="shared" si="5"/>
        <v>32708.9</v>
      </c>
    </row>
    <row r="32" spans="1:21" x14ac:dyDescent="0.2">
      <c r="A32" t="s">
        <v>33</v>
      </c>
      <c r="C32" s="10">
        <v>48092.478000000003</v>
      </c>
      <c r="D32" s="10"/>
      <c r="E32">
        <f t="shared" si="0"/>
        <v>1517.2141338321974</v>
      </c>
      <c r="F32">
        <f t="shared" si="1"/>
        <v>1517</v>
      </c>
      <c r="G32">
        <f t="shared" si="6"/>
        <v>0.25800600000366103</v>
      </c>
      <c r="I32">
        <f t="shared" si="7"/>
        <v>0.25800600000366103</v>
      </c>
      <c r="O32">
        <f t="shared" ca="1" si="4"/>
        <v>0.25438337857016896</v>
      </c>
      <c r="Q32" s="1">
        <f t="shared" si="5"/>
        <v>33073.978000000003</v>
      </c>
    </row>
    <row r="33" spans="1:17" x14ac:dyDescent="0.2">
      <c r="A33" t="s">
        <v>33</v>
      </c>
      <c r="C33" s="10">
        <v>48121.391000000003</v>
      </c>
      <c r="D33" s="10"/>
      <c r="E33">
        <f t="shared" si="0"/>
        <v>1541.210674572287</v>
      </c>
      <c r="F33">
        <f t="shared" si="1"/>
        <v>1541</v>
      </c>
      <c r="G33">
        <f t="shared" si="6"/>
        <v>0.25383800000417978</v>
      </c>
      <c r="I33">
        <f t="shared" si="7"/>
        <v>0.25383800000417978</v>
      </c>
      <c r="O33">
        <f t="shared" ca="1" si="4"/>
        <v>0.25363949754863085</v>
      </c>
      <c r="Q33" s="1">
        <f t="shared" si="5"/>
        <v>33102.891000000003</v>
      </c>
    </row>
    <row r="34" spans="1:17" x14ac:dyDescent="0.2">
      <c r="A34" t="s">
        <v>34</v>
      </c>
      <c r="C34" s="10">
        <v>48439.468000000001</v>
      </c>
      <c r="D34" s="10">
        <v>5.0000000000000001E-3</v>
      </c>
      <c r="E34">
        <f t="shared" si="0"/>
        <v>1805.2008412442078</v>
      </c>
      <c r="F34">
        <f t="shared" si="1"/>
        <v>1805</v>
      </c>
      <c r="G34">
        <f t="shared" si="6"/>
        <v>0.24199000000226079</v>
      </c>
      <c r="I34">
        <f t="shared" si="7"/>
        <v>0.24199000000226079</v>
      </c>
      <c r="O34">
        <f t="shared" ca="1" si="4"/>
        <v>0.24545680631171171</v>
      </c>
      <c r="Q34" s="1">
        <f t="shared" si="5"/>
        <v>33420.968000000001</v>
      </c>
    </row>
    <row r="35" spans="1:17" x14ac:dyDescent="0.2">
      <c r="A35" t="s">
        <v>34</v>
      </c>
      <c r="C35" s="10">
        <v>48474.417999999998</v>
      </c>
      <c r="D35" s="10">
        <v>5.0000000000000001E-3</v>
      </c>
      <c r="E35">
        <f t="shared" si="0"/>
        <v>1834.2078311403116</v>
      </c>
      <c r="F35">
        <f t="shared" si="1"/>
        <v>1834</v>
      </c>
      <c r="G35">
        <f t="shared" si="6"/>
        <v>0.25041200000123354</v>
      </c>
      <c r="I35">
        <f t="shared" si="7"/>
        <v>0.25041200000123354</v>
      </c>
      <c r="O35">
        <f t="shared" ca="1" si="4"/>
        <v>0.24455795007735315</v>
      </c>
      <c r="Q35" s="1">
        <f t="shared" si="5"/>
        <v>33455.917999999998</v>
      </c>
    </row>
    <row r="36" spans="1:17" x14ac:dyDescent="0.2">
      <c r="A36" t="s">
        <v>35</v>
      </c>
      <c r="C36" s="10">
        <v>48768.402000000002</v>
      </c>
      <c r="D36" s="10">
        <v>7.0000000000000001E-3</v>
      </c>
      <c r="E36">
        <f t="shared" si="0"/>
        <v>2078.2018488117546</v>
      </c>
      <c r="F36">
        <f t="shared" si="1"/>
        <v>2078</v>
      </c>
      <c r="G36">
        <f t="shared" si="6"/>
        <v>0.24320400000578957</v>
      </c>
      <c r="I36">
        <f t="shared" si="7"/>
        <v>0.24320400000578957</v>
      </c>
      <c r="O36">
        <f t="shared" ca="1" si="4"/>
        <v>0.23699515969171575</v>
      </c>
      <c r="Q36" s="1">
        <f t="shared" si="5"/>
        <v>33749.902000000002</v>
      </c>
    </row>
    <row r="37" spans="1:17" x14ac:dyDescent="0.2">
      <c r="A37" t="s">
        <v>35</v>
      </c>
      <c r="C37" s="10">
        <v>48780.451999999997</v>
      </c>
      <c r="D37" s="10">
        <v>5.0000000000000001E-3</v>
      </c>
      <c r="E37">
        <f t="shared" si="0"/>
        <v>2088.2028281607663</v>
      </c>
      <c r="F37">
        <f t="shared" si="1"/>
        <v>2088</v>
      </c>
      <c r="G37">
        <f t="shared" si="6"/>
        <v>0.24438399999780813</v>
      </c>
      <c r="I37">
        <f t="shared" si="7"/>
        <v>0.24438399999780813</v>
      </c>
      <c r="O37">
        <f t="shared" ca="1" si="4"/>
        <v>0.23668520926607489</v>
      </c>
      <c r="Q37" s="1">
        <f t="shared" si="5"/>
        <v>33761.951999999997</v>
      </c>
    </row>
    <row r="38" spans="1:17" x14ac:dyDescent="0.2">
      <c r="A38" t="s">
        <v>35</v>
      </c>
      <c r="C38" s="10">
        <v>48827.438000000002</v>
      </c>
      <c r="D38" s="10">
        <v>6.0000000000000001E-3</v>
      </c>
      <c r="E38">
        <f t="shared" si="0"/>
        <v>2127.1991780107969</v>
      </c>
      <c r="F38">
        <f t="shared" si="1"/>
        <v>2127</v>
      </c>
      <c r="G38">
        <f t="shared" si="6"/>
        <v>0.23998600000777515</v>
      </c>
      <c r="I38">
        <f t="shared" si="7"/>
        <v>0.23998600000777515</v>
      </c>
      <c r="O38">
        <f t="shared" ca="1" si="4"/>
        <v>0.23547640260607544</v>
      </c>
      <c r="Q38" s="1">
        <f t="shared" si="5"/>
        <v>33808.938000000002</v>
      </c>
    </row>
    <row r="39" spans="1:17" x14ac:dyDescent="0.2">
      <c r="A39" t="s">
        <v>36</v>
      </c>
      <c r="C39" s="10">
        <v>49568.417999999998</v>
      </c>
      <c r="D39" s="10">
        <v>6.0000000000000001E-3</v>
      </c>
      <c r="E39">
        <f t="shared" si="0"/>
        <v>2742.1805620799387</v>
      </c>
      <c r="F39">
        <f t="shared" si="1"/>
        <v>2742</v>
      </c>
      <c r="G39">
        <f t="shared" si="6"/>
        <v>0.21755600000324193</v>
      </c>
      <c r="I39">
        <f t="shared" si="7"/>
        <v>0.21755600000324193</v>
      </c>
      <c r="O39">
        <f t="shared" ca="1" si="4"/>
        <v>0.21641445142916149</v>
      </c>
      <c r="Q39" s="1">
        <f t="shared" si="5"/>
        <v>34549.917999999998</v>
      </c>
    </row>
    <row r="40" spans="1:17" x14ac:dyDescent="0.2">
      <c r="A40" t="s">
        <v>37</v>
      </c>
      <c r="C40" s="10">
        <v>50209.404000000002</v>
      </c>
      <c r="D40" s="10">
        <v>7.0000000000000001E-3</v>
      </c>
      <c r="E40">
        <f t="shared" si="0"/>
        <v>3274.1712466449039</v>
      </c>
      <c r="F40">
        <f t="shared" si="1"/>
        <v>3274</v>
      </c>
      <c r="G40">
        <f t="shared" si="6"/>
        <v>0.20633200000884244</v>
      </c>
      <c r="I40">
        <f t="shared" si="7"/>
        <v>0.20633200000884244</v>
      </c>
      <c r="O40">
        <f t="shared" ca="1" si="4"/>
        <v>0.19992508878506682</v>
      </c>
      <c r="Q40" s="1">
        <f t="shared" si="5"/>
        <v>35190.904000000002</v>
      </c>
    </row>
    <row r="41" spans="1:17" x14ac:dyDescent="0.2">
      <c r="A41" t="s">
        <v>37</v>
      </c>
      <c r="C41" s="10">
        <v>50209.404000000002</v>
      </c>
      <c r="D41" s="10">
        <v>7.0000000000000001E-3</v>
      </c>
      <c r="E41">
        <f t="shared" si="0"/>
        <v>3274.1712466449039</v>
      </c>
      <c r="F41">
        <f t="shared" si="1"/>
        <v>3274</v>
      </c>
      <c r="G41">
        <f t="shared" si="6"/>
        <v>0.20633200000884244</v>
      </c>
      <c r="I41">
        <f t="shared" si="7"/>
        <v>0.20633200000884244</v>
      </c>
      <c r="O41">
        <f t="shared" ca="1" si="4"/>
        <v>0.19992508878506682</v>
      </c>
      <c r="Q41" s="1">
        <f t="shared" si="5"/>
        <v>35190.904000000002</v>
      </c>
    </row>
    <row r="42" spans="1:17" x14ac:dyDescent="0.2">
      <c r="A42" t="s">
        <v>38</v>
      </c>
      <c r="C42" s="10">
        <v>50545.54</v>
      </c>
      <c r="D42" s="10">
        <v>2E-3</v>
      </c>
      <c r="E42">
        <f t="shared" si="0"/>
        <v>3553.1496030316694</v>
      </c>
      <c r="F42">
        <f t="shared" si="1"/>
        <v>3553</v>
      </c>
      <c r="G42">
        <f t="shared" si="6"/>
        <v>0.18025400000624359</v>
      </c>
      <c r="I42">
        <f t="shared" si="7"/>
        <v>0.18025400000624359</v>
      </c>
      <c r="O42">
        <f t="shared" ca="1" si="4"/>
        <v>0.1912774719096863</v>
      </c>
      <c r="Q42" s="1">
        <f t="shared" si="5"/>
        <v>35527.040000000001</v>
      </c>
    </row>
    <row r="43" spans="1:17" x14ac:dyDescent="0.2">
      <c r="A43" t="s">
        <v>39</v>
      </c>
      <c r="C43" s="10">
        <v>50562.416799999999</v>
      </c>
      <c r="D43" s="10">
        <v>4.0000000000000002E-4</v>
      </c>
      <c r="E43">
        <f t="shared" si="0"/>
        <v>3567.1566178264775</v>
      </c>
      <c r="F43">
        <f t="shared" si="1"/>
        <v>3567</v>
      </c>
      <c r="G43">
        <f t="shared" si="6"/>
        <v>0.1887060000008205</v>
      </c>
      <c r="J43">
        <f>+G43</f>
        <v>0.1887060000008205</v>
      </c>
      <c r="O43">
        <f t="shared" ca="1" si="4"/>
        <v>0.19084354131378911</v>
      </c>
      <c r="Q43" s="1">
        <f t="shared" si="5"/>
        <v>35543.916799999999</v>
      </c>
    </row>
    <row r="44" spans="1:17" x14ac:dyDescent="0.2">
      <c r="A44" t="s">
        <v>40</v>
      </c>
      <c r="C44" s="10">
        <v>50921.463499999998</v>
      </c>
      <c r="D44" s="10">
        <v>6.8999999999999999E-3</v>
      </c>
      <c r="E44">
        <f t="shared" si="0"/>
        <v>3865.1498652980135</v>
      </c>
      <c r="F44">
        <f t="shared" si="1"/>
        <v>3865</v>
      </c>
      <c r="G44">
        <f t="shared" si="6"/>
        <v>0.18057000000408152</v>
      </c>
      <c r="K44">
        <f>+G44</f>
        <v>0.18057000000408152</v>
      </c>
      <c r="O44">
        <f t="shared" ca="1" si="4"/>
        <v>0.18160701862969095</v>
      </c>
      <c r="Q44" s="1">
        <f t="shared" si="5"/>
        <v>35902.963499999998</v>
      </c>
    </row>
    <row r="45" spans="1:17" x14ac:dyDescent="0.2">
      <c r="A45" t="s">
        <v>40</v>
      </c>
      <c r="C45" s="10">
        <v>50927.487699999998</v>
      </c>
      <c r="D45" s="10">
        <v>4.1999999999999997E-3</v>
      </c>
      <c r="E45">
        <f t="shared" si="0"/>
        <v>3870.1496910070869</v>
      </c>
      <c r="F45">
        <f t="shared" si="1"/>
        <v>3870</v>
      </c>
      <c r="G45">
        <f t="shared" si="6"/>
        <v>0.18035999999847263</v>
      </c>
      <c r="K45">
        <f>+G45</f>
        <v>0.18035999999847263</v>
      </c>
      <c r="O45">
        <f t="shared" ca="1" si="4"/>
        <v>0.18145204341687049</v>
      </c>
      <c r="Q45" s="1">
        <f t="shared" si="5"/>
        <v>35908.987699999998</v>
      </c>
    </row>
    <row r="46" spans="1:17" x14ac:dyDescent="0.2">
      <c r="A46" t="s">
        <v>41</v>
      </c>
      <c r="C46" s="10">
        <v>50950.380400000002</v>
      </c>
      <c r="D46" s="10">
        <v>8.9999999999999998E-4</v>
      </c>
      <c r="E46">
        <f t="shared" si="0"/>
        <v>3889.1496428695959</v>
      </c>
      <c r="F46">
        <f t="shared" si="1"/>
        <v>3889</v>
      </c>
      <c r="G46">
        <f t="shared" si="6"/>
        <v>0.18030200000794139</v>
      </c>
      <c r="K46">
        <f>+G46</f>
        <v>0.18030200000794139</v>
      </c>
      <c r="O46">
        <f t="shared" ca="1" si="4"/>
        <v>0.18086313760815284</v>
      </c>
      <c r="Q46" s="1">
        <f t="shared" si="5"/>
        <v>35931.880400000002</v>
      </c>
    </row>
    <row r="47" spans="1:17" x14ac:dyDescent="0.2">
      <c r="A47" s="39" t="s">
        <v>180</v>
      </c>
      <c r="B47" s="38" t="s">
        <v>44</v>
      </c>
      <c r="C47" s="39">
        <v>51015.442900000002</v>
      </c>
      <c r="D47" s="12"/>
      <c r="E47">
        <f t="shared" si="0"/>
        <v>3943.1487066783343</v>
      </c>
      <c r="F47">
        <f t="shared" si="1"/>
        <v>3943</v>
      </c>
      <c r="G47">
        <f t="shared" si="6"/>
        <v>0.17917400000442285</v>
      </c>
      <c r="K47">
        <f>+G47</f>
        <v>0.17917400000442285</v>
      </c>
      <c r="O47">
        <f t="shared" ca="1" si="4"/>
        <v>0.1791894053096921</v>
      </c>
      <c r="Q47" s="1">
        <f t="shared" si="5"/>
        <v>35996.942900000002</v>
      </c>
    </row>
    <row r="48" spans="1:17" x14ac:dyDescent="0.2">
      <c r="A48" t="s">
        <v>41</v>
      </c>
      <c r="B48" s="2" t="s">
        <v>42</v>
      </c>
      <c r="C48" s="10">
        <v>51041.347999999998</v>
      </c>
      <c r="D48" s="10">
        <v>3.0000000000000001E-3</v>
      </c>
      <c r="E48">
        <f t="shared" si="0"/>
        <v>3964.6488203824119</v>
      </c>
      <c r="F48">
        <f t="shared" si="1"/>
        <v>3964.5</v>
      </c>
      <c r="G48">
        <f t="shared" si="6"/>
        <v>0.17931099999987055</v>
      </c>
      <c r="I48">
        <f>+G48</f>
        <v>0.17931099999987055</v>
      </c>
      <c r="O48">
        <f t="shared" ca="1" si="4"/>
        <v>0.17852301189456421</v>
      </c>
      <c r="Q48" s="1">
        <f t="shared" si="5"/>
        <v>36022.847999999998</v>
      </c>
    </row>
    <row r="49" spans="1:17" x14ac:dyDescent="0.2">
      <c r="A49" t="s">
        <v>43</v>
      </c>
      <c r="B49" s="2" t="s">
        <v>44</v>
      </c>
      <c r="C49" s="11">
        <v>51274.485800000002</v>
      </c>
      <c r="D49" s="12">
        <v>2.0999999999999999E-3</v>
      </c>
      <c r="E49">
        <f t="shared" si="0"/>
        <v>4158.1431210691217</v>
      </c>
      <c r="F49">
        <f t="shared" si="1"/>
        <v>4158</v>
      </c>
      <c r="G49">
        <f t="shared" si="6"/>
        <v>0.17244400000345195</v>
      </c>
      <c r="K49">
        <f t="shared" ref="K49:K59" si="8">+G49</f>
        <v>0.17244400000345195</v>
      </c>
      <c r="O49">
        <f t="shared" ca="1" si="4"/>
        <v>0.17252547115841324</v>
      </c>
      <c r="Q49" s="1">
        <f t="shared" si="5"/>
        <v>36255.985800000002</v>
      </c>
    </row>
    <row r="50" spans="1:17" x14ac:dyDescent="0.2">
      <c r="A50" s="39" t="s">
        <v>192</v>
      </c>
      <c r="B50" s="38" t="s">
        <v>44</v>
      </c>
      <c r="C50" s="39">
        <v>52362.453999999998</v>
      </c>
      <c r="D50" s="12"/>
      <c r="E50">
        <f t="shared" si="0"/>
        <v>5061.1097186280485</v>
      </c>
      <c r="F50">
        <f t="shared" si="1"/>
        <v>5061</v>
      </c>
      <c r="G50">
        <f t="shared" si="6"/>
        <v>0.13219799999933457</v>
      </c>
      <c r="K50">
        <f t="shared" si="8"/>
        <v>0.13219799999933457</v>
      </c>
      <c r="O50">
        <f t="shared" ca="1" si="4"/>
        <v>0.14453694772304199</v>
      </c>
      <c r="Q50" s="1">
        <f t="shared" si="5"/>
        <v>37343.953999999998</v>
      </c>
    </row>
    <row r="51" spans="1:17" x14ac:dyDescent="0.2">
      <c r="A51" s="39" t="s">
        <v>192</v>
      </c>
      <c r="B51" s="38" t="s">
        <v>42</v>
      </c>
      <c r="C51" s="39">
        <v>52365.47</v>
      </c>
      <c r="D51" s="12"/>
      <c r="E51">
        <f t="shared" si="0"/>
        <v>5063.6128683140787</v>
      </c>
      <c r="F51">
        <f t="shared" si="1"/>
        <v>5063.5</v>
      </c>
      <c r="G51">
        <f t="shared" si="6"/>
        <v>0.13599300000350922</v>
      </c>
      <c r="K51">
        <f t="shared" si="8"/>
        <v>0.13599300000350922</v>
      </c>
      <c r="O51">
        <f t="shared" ca="1" si="4"/>
        <v>0.14445946011663177</v>
      </c>
      <c r="Q51" s="1">
        <f t="shared" si="5"/>
        <v>37346.97</v>
      </c>
    </row>
    <row r="52" spans="1:17" x14ac:dyDescent="0.2">
      <c r="A52" s="39" t="s">
        <v>192</v>
      </c>
      <c r="B52" s="38" t="s">
        <v>44</v>
      </c>
      <c r="C52" s="39">
        <v>52368.480900000002</v>
      </c>
      <c r="D52" s="12"/>
      <c r="E52">
        <f t="shared" si="0"/>
        <v>5066.1117852204661</v>
      </c>
      <c r="F52">
        <f t="shared" si="1"/>
        <v>5066</v>
      </c>
      <c r="G52">
        <f t="shared" si="6"/>
        <v>0.13468800000555348</v>
      </c>
      <c r="K52">
        <f t="shared" si="8"/>
        <v>0.13468800000555348</v>
      </c>
      <c r="O52">
        <f t="shared" ca="1" si="4"/>
        <v>0.14438197251022156</v>
      </c>
      <c r="Q52" s="1">
        <f t="shared" si="5"/>
        <v>37349.980900000002</v>
      </c>
    </row>
    <row r="53" spans="1:17" x14ac:dyDescent="0.2">
      <c r="A53" s="3" t="s">
        <v>45</v>
      </c>
      <c r="C53" s="12">
        <v>52717.891711952529</v>
      </c>
      <c r="D53" s="12">
        <v>2.0000000000000001E-4</v>
      </c>
      <c r="E53">
        <f t="shared" ref="E53:E68" si="9">+(C53-C$7)/C$8</f>
        <v>5356.1076619557198</v>
      </c>
      <c r="F53">
        <f t="shared" ref="F53:F69" si="10">ROUND(2*E53,0)/2</f>
        <v>5356</v>
      </c>
      <c r="G53">
        <f t="shared" si="6"/>
        <v>0.12971995252883062</v>
      </c>
      <c r="K53">
        <f t="shared" si="8"/>
        <v>0.12971995252883062</v>
      </c>
      <c r="O53">
        <f t="shared" ref="O53:O68" ca="1" si="11">+C$11+C$12*$F53</f>
        <v>0.13539341016663611</v>
      </c>
      <c r="Q53" s="1">
        <f t="shared" ref="Q53:Q68" si="12">+C53-15018.5</f>
        <v>37699.391711952529</v>
      </c>
    </row>
    <row r="54" spans="1:17" x14ac:dyDescent="0.2">
      <c r="A54" s="4" t="s">
        <v>46</v>
      </c>
      <c r="B54" s="5" t="s">
        <v>44</v>
      </c>
      <c r="C54" s="13">
        <v>52733.574000000001</v>
      </c>
      <c r="D54" s="13">
        <v>4.0000000000000001E-3</v>
      </c>
      <c r="E54">
        <f t="shared" si="9"/>
        <v>5369.123283441867</v>
      </c>
      <c r="F54">
        <f t="shared" si="10"/>
        <v>5369</v>
      </c>
      <c r="G54">
        <f t="shared" si="6"/>
        <v>0.14854200000263518</v>
      </c>
      <c r="K54">
        <f t="shared" si="8"/>
        <v>0.14854200000263518</v>
      </c>
      <c r="O54">
        <f t="shared" ca="1" si="11"/>
        <v>0.13499047461330296</v>
      </c>
      <c r="Q54" s="1">
        <f t="shared" si="12"/>
        <v>37715.074000000001</v>
      </c>
    </row>
    <row r="55" spans="1:17" x14ac:dyDescent="0.2">
      <c r="A55" s="4" t="s">
        <v>47</v>
      </c>
      <c r="B55" s="6" t="s">
        <v>42</v>
      </c>
      <c r="C55" s="14">
        <v>53032.9643</v>
      </c>
      <c r="D55" s="14">
        <v>8.0000000000000004E-4</v>
      </c>
      <c r="E55">
        <f t="shared" si="9"/>
        <v>5617.6042965203251</v>
      </c>
      <c r="F55">
        <f t="shared" si="10"/>
        <v>5617.5</v>
      </c>
      <c r="G55">
        <f t="shared" si="6"/>
        <v>0.12566499999957159</v>
      </c>
      <c r="K55">
        <f t="shared" si="8"/>
        <v>0.12566499999957159</v>
      </c>
      <c r="O55">
        <f t="shared" ca="1" si="11"/>
        <v>0.12728820653612716</v>
      </c>
      <c r="Q55" s="1">
        <f t="shared" si="12"/>
        <v>38014.4643</v>
      </c>
    </row>
    <row r="56" spans="1:17" x14ac:dyDescent="0.2">
      <c r="A56" s="4" t="s">
        <v>47</v>
      </c>
      <c r="B56" s="6" t="s">
        <v>44</v>
      </c>
      <c r="C56" s="14">
        <v>53035.975100000003</v>
      </c>
      <c r="D56" s="14">
        <v>5.0000000000000001E-4</v>
      </c>
      <c r="E56">
        <f t="shared" si="9"/>
        <v>5620.1031304310345</v>
      </c>
      <c r="F56">
        <f t="shared" si="10"/>
        <v>5620</v>
      </c>
      <c r="G56">
        <f t="shared" si="6"/>
        <v>0.12426000000414206</v>
      </c>
      <c r="K56">
        <f t="shared" si="8"/>
        <v>0.12426000000414206</v>
      </c>
      <c r="O56">
        <f t="shared" ca="1" si="11"/>
        <v>0.12721071892971694</v>
      </c>
      <c r="Q56" s="1">
        <f t="shared" si="12"/>
        <v>38017.475100000003</v>
      </c>
    </row>
    <row r="57" spans="1:17" x14ac:dyDescent="0.2">
      <c r="A57" s="4" t="s">
        <v>47</v>
      </c>
      <c r="B57" s="6" t="s">
        <v>44</v>
      </c>
      <c r="C57" s="14">
        <v>53111.8825</v>
      </c>
      <c r="D57" s="14">
        <v>4.0000000000000002E-4</v>
      </c>
      <c r="E57">
        <f t="shared" si="9"/>
        <v>5683.1029926582041</v>
      </c>
      <c r="F57">
        <f t="shared" si="10"/>
        <v>5683</v>
      </c>
      <c r="G57">
        <f t="shared" si="6"/>
        <v>0.12409400000615278</v>
      </c>
      <c r="K57">
        <f t="shared" si="8"/>
        <v>0.12409400000615278</v>
      </c>
      <c r="O57">
        <f t="shared" ca="1" si="11"/>
        <v>0.12525803124817941</v>
      </c>
      <c r="Q57" s="1">
        <f t="shared" si="12"/>
        <v>38093.3825</v>
      </c>
    </row>
    <row r="58" spans="1:17" x14ac:dyDescent="0.2">
      <c r="A58" s="39" t="s">
        <v>48</v>
      </c>
      <c r="B58" s="38" t="s">
        <v>44</v>
      </c>
      <c r="C58" s="39">
        <v>53429.962899999999</v>
      </c>
      <c r="D58" s="12"/>
      <c r="E58">
        <f t="shared" si="9"/>
        <v>5947.0959811832208</v>
      </c>
      <c r="F58">
        <f t="shared" si="10"/>
        <v>5947</v>
      </c>
      <c r="G58">
        <f t="shared" si="6"/>
        <v>0.1156459999983781</v>
      </c>
      <c r="K58">
        <f t="shared" si="8"/>
        <v>0.1156459999983781</v>
      </c>
      <c r="O58">
        <f t="shared" ca="1" si="11"/>
        <v>0.11707534001126024</v>
      </c>
      <c r="Q58" s="1">
        <f t="shared" si="12"/>
        <v>38411.462899999999</v>
      </c>
    </row>
    <row r="59" spans="1:17" x14ac:dyDescent="0.2">
      <c r="A59" s="7" t="s">
        <v>48</v>
      </c>
      <c r="B59" s="2" t="s">
        <v>44</v>
      </c>
      <c r="C59" s="15">
        <v>53429.962910000002</v>
      </c>
      <c r="D59" s="15">
        <v>1.1E-4</v>
      </c>
      <c r="E59">
        <f t="shared" si="9"/>
        <v>5947.095989482792</v>
      </c>
      <c r="F59">
        <f t="shared" si="10"/>
        <v>5947</v>
      </c>
      <c r="G59">
        <f t="shared" si="6"/>
        <v>0.11565600000176346</v>
      </c>
      <c r="K59">
        <f t="shared" si="8"/>
        <v>0.11565600000176346</v>
      </c>
      <c r="O59">
        <f t="shared" ca="1" si="11"/>
        <v>0.11707534001126024</v>
      </c>
      <c r="Q59" s="1">
        <f t="shared" si="12"/>
        <v>38411.462910000002</v>
      </c>
    </row>
    <row r="60" spans="1:17" x14ac:dyDescent="0.2">
      <c r="A60" s="8" t="s">
        <v>49</v>
      </c>
      <c r="B60" s="9"/>
      <c r="C60" s="12">
        <v>53451.648500000003</v>
      </c>
      <c r="D60" s="12">
        <v>1E-3</v>
      </c>
      <c r="E60">
        <f t="shared" si="9"/>
        <v>5965.0940922015652</v>
      </c>
      <c r="F60">
        <f t="shared" si="10"/>
        <v>5965</v>
      </c>
      <c r="G60">
        <f t="shared" si="6"/>
        <v>0.11337000000639819</v>
      </c>
      <c r="J60">
        <f>+G60</f>
        <v>0.11337000000639819</v>
      </c>
      <c r="O60">
        <f t="shared" ca="1" si="11"/>
        <v>0.11651742924510666</v>
      </c>
      <c r="Q60" s="1">
        <f t="shared" si="12"/>
        <v>38433.148500000003</v>
      </c>
    </row>
    <row r="61" spans="1:17" x14ac:dyDescent="0.2">
      <c r="A61" s="18" t="s">
        <v>48</v>
      </c>
      <c r="B61" s="19" t="s">
        <v>42</v>
      </c>
      <c r="C61" s="20">
        <v>53478.7595</v>
      </c>
      <c r="D61" s="20">
        <v>1.2999999999999999E-3</v>
      </c>
      <c r="E61">
        <f t="shared" si="9"/>
        <v>5987.5950508016576</v>
      </c>
      <c r="F61">
        <f t="shared" si="10"/>
        <v>5987.5</v>
      </c>
      <c r="G61">
        <f t="shared" si="6"/>
        <v>0.11452500000450527</v>
      </c>
      <c r="K61">
        <f>+G61</f>
        <v>0.11452500000450527</v>
      </c>
      <c r="O61">
        <f t="shared" ca="1" si="11"/>
        <v>0.1158200407874147</v>
      </c>
      <c r="Q61" s="1">
        <f t="shared" si="12"/>
        <v>38460.2595</v>
      </c>
    </row>
    <row r="62" spans="1:17" x14ac:dyDescent="0.2">
      <c r="A62" s="39" t="s">
        <v>240</v>
      </c>
      <c r="B62" s="38" t="s">
        <v>44</v>
      </c>
      <c r="C62" s="39">
        <v>53507.074099999998</v>
      </c>
      <c r="D62" s="12"/>
      <c r="E62">
        <f t="shared" si="9"/>
        <v>6011.0949453971434</v>
      </c>
      <c r="F62">
        <f t="shared" si="10"/>
        <v>6011</v>
      </c>
      <c r="G62">
        <f t="shared" si="6"/>
        <v>0.11439799999789102</v>
      </c>
      <c r="K62">
        <f>+G62</f>
        <v>0.11439799999789102</v>
      </c>
      <c r="O62">
        <f t="shared" ca="1" si="11"/>
        <v>0.11509165728715864</v>
      </c>
      <c r="Q62" s="1">
        <f t="shared" si="12"/>
        <v>38488.574099999998</v>
      </c>
    </row>
    <row r="63" spans="1:17" x14ac:dyDescent="0.2">
      <c r="A63" s="18" t="s">
        <v>48</v>
      </c>
      <c r="B63" s="19" t="s">
        <v>42</v>
      </c>
      <c r="C63" s="20">
        <v>53507.677600000003</v>
      </c>
      <c r="D63" s="20">
        <v>5.9999999999999995E-4</v>
      </c>
      <c r="E63">
        <f t="shared" si="9"/>
        <v>6011.5958243213909</v>
      </c>
      <c r="F63">
        <f t="shared" si="10"/>
        <v>6011.5</v>
      </c>
      <c r="G63">
        <f t="shared" si="6"/>
        <v>0.11545700000715442</v>
      </c>
      <c r="K63">
        <f>+G63</f>
        <v>0.11545700000715442</v>
      </c>
      <c r="O63">
        <f t="shared" ca="1" si="11"/>
        <v>0.1150761597658766</v>
      </c>
      <c r="Q63" s="1">
        <f t="shared" si="12"/>
        <v>38489.177600000003</v>
      </c>
    </row>
    <row r="64" spans="1:17" x14ac:dyDescent="0.2">
      <c r="A64" s="11" t="s">
        <v>56</v>
      </c>
      <c r="B64" s="19" t="s">
        <v>44</v>
      </c>
      <c r="C64" s="11">
        <v>54203.478000000003</v>
      </c>
      <c r="D64" s="11">
        <v>2.0000000000000001E-4</v>
      </c>
      <c r="E64">
        <f t="shared" si="9"/>
        <v>6589.0800924903897</v>
      </c>
      <c r="F64">
        <f t="shared" si="10"/>
        <v>6589</v>
      </c>
      <c r="G64">
        <f t="shared" si="6"/>
        <v>9.6502000007603783E-2</v>
      </c>
      <c r="J64">
        <f>+G64</f>
        <v>9.6502000007603783E-2</v>
      </c>
      <c r="O64">
        <f t="shared" ca="1" si="11"/>
        <v>9.7176522685115924E-2</v>
      </c>
      <c r="Q64" s="1">
        <f t="shared" si="12"/>
        <v>39184.978000000003</v>
      </c>
    </row>
    <row r="65" spans="1:17" x14ac:dyDescent="0.2">
      <c r="A65" s="21" t="s">
        <v>61</v>
      </c>
      <c r="B65" s="22" t="s">
        <v>44</v>
      </c>
      <c r="C65" s="21">
        <v>54533.609750000003</v>
      </c>
      <c r="D65" s="21">
        <v>1.4999999999999999E-4</v>
      </c>
      <c r="E65">
        <f t="shared" si="9"/>
        <v>6863.0751808060922</v>
      </c>
      <c r="F65">
        <f t="shared" si="10"/>
        <v>6863</v>
      </c>
      <c r="G65">
        <f t="shared" si="6"/>
        <v>9.0584000005037524E-2</v>
      </c>
      <c r="K65">
        <f t="shared" ref="K65:K70" si="13">+G65</f>
        <v>9.0584000005037524E-2</v>
      </c>
      <c r="O65">
        <f t="shared" ca="1" si="11"/>
        <v>8.8683881022555866E-2</v>
      </c>
      <c r="Q65" s="1">
        <f t="shared" si="12"/>
        <v>39515.109750000003</v>
      </c>
    </row>
    <row r="66" spans="1:17" x14ac:dyDescent="0.2">
      <c r="A66" s="11" t="s">
        <v>57</v>
      </c>
      <c r="B66" s="19" t="s">
        <v>44</v>
      </c>
      <c r="C66" s="11">
        <v>54963.745900000002</v>
      </c>
      <c r="D66" s="11">
        <v>5.0000000000000001E-4</v>
      </c>
      <c r="E66">
        <f t="shared" si="9"/>
        <v>7220.0696001766182</v>
      </c>
      <c r="F66">
        <f t="shared" si="10"/>
        <v>7220</v>
      </c>
      <c r="G66">
        <f t="shared" si="6"/>
        <v>8.3860000006097835E-2</v>
      </c>
      <c r="K66">
        <f t="shared" si="13"/>
        <v>8.3860000006097835E-2</v>
      </c>
      <c r="O66">
        <f t="shared" ca="1" si="11"/>
        <v>7.7618650827176533E-2</v>
      </c>
      <c r="Q66" s="1">
        <f t="shared" si="12"/>
        <v>39945.245900000002</v>
      </c>
    </row>
    <row r="67" spans="1:17" x14ac:dyDescent="0.2">
      <c r="A67" s="21" t="s">
        <v>60</v>
      </c>
      <c r="B67" s="22" t="s">
        <v>44</v>
      </c>
      <c r="C67" s="21">
        <v>55698.6999</v>
      </c>
      <c r="D67" s="21">
        <v>8.9999999999999998E-4</v>
      </c>
      <c r="E67">
        <f t="shared" si="9"/>
        <v>7830.049664614462</v>
      </c>
      <c r="F67">
        <f t="shared" si="10"/>
        <v>7830</v>
      </c>
      <c r="G67">
        <f t="shared" si="6"/>
        <v>5.9840000001713634E-2</v>
      </c>
      <c r="K67">
        <f t="shared" si="13"/>
        <v>5.9840000001713634E-2</v>
      </c>
      <c r="O67">
        <f t="shared" ca="1" si="11"/>
        <v>5.8711674863083013E-2</v>
      </c>
      <c r="Q67" s="1">
        <f t="shared" si="12"/>
        <v>40680.1999</v>
      </c>
    </row>
    <row r="68" spans="1:17" x14ac:dyDescent="0.2">
      <c r="A68" s="16" t="s">
        <v>62</v>
      </c>
      <c r="B68" s="17" t="s">
        <v>44</v>
      </c>
      <c r="C68" s="16">
        <v>56034.854399999997</v>
      </c>
      <c r="D68" s="16">
        <v>1E-4</v>
      </c>
      <c r="E68">
        <f t="shared" si="9"/>
        <v>8109.0433752018862</v>
      </c>
      <c r="F68">
        <f t="shared" si="10"/>
        <v>8109</v>
      </c>
      <c r="G68">
        <f t="shared" si="6"/>
        <v>5.2261999997426756E-2</v>
      </c>
      <c r="K68">
        <f t="shared" si="13"/>
        <v>5.2261999997426756E-2</v>
      </c>
      <c r="O68">
        <f t="shared" ca="1" si="11"/>
        <v>5.0064057987702526E-2</v>
      </c>
      <c r="Q68" s="1">
        <f t="shared" si="12"/>
        <v>41016.354399999997</v>
      </c>
    </row>
    <row r="69" spans="1:17" x14ac:dyDescent="0.2">
      <c r="A69" s="40" t="s">
        <v>273</v>
      </c>
      <c r="B69" s="41" t="s">
        <v>44</v>
      </c>
      <c r="C69" s="42">
        <v>57514.404600000002</v>
      </c>
      <c r="D69" s="73">
        <v>5.1999999999999998E-3</v>
      </c>
      <c r="E69">
        <f>+(C69-C$7)/C$8</f>
        <v>9337.0061134617372</v>
      </c>
      <c r="F69">
        <f t="shared" si="10"/>
        <v>9337</v>
      </c>
      <c r="G69">
        <f>+C69-(C$7+F69*C$8)</f>
        <v>7.3660000052768737E-3</v>
      </c>
      <c r="K69">
        <f t="shared" si="13"/>
        <v>7.3660000052768737E-3</v>
      </c>
      <c r="O69">
        <f ca="1">+C$11+C$12*$F69</f>
        <v>1.2002145719002766E-2</v>
      </c>
      <c r="Q69" s="1">
        <f>+C69-15018.5</f>
        <v>42495.904600000002</v>
      </c>
    </row>
    <row r="70" spans="1:17" x14ac:dyDescent="0.2">
      <c r="A70" s="43" t="s">
        <v>274</v>
      </c>
      <c r="B70" s="44" t="s">
        <v>44</v>
      </c>
      <c r="C70" s="74">
        <v>59379.529499999997</v>
      </c>
      <c r="D70" s="75">
        <v>8.9999999999999998E-4</v>
      </c>
      <c r="E70">
        <f>+(C70-C$7)/C$8</f>
        <v>10884.979192983214</v>
      </c>
      <c r="F70">
        <f t="shared" ref="F70" si="14">ROUND(2*E70,0)/2</f>
        <v>10885</v>
      </c>
      <c r="G70">
        <f>+C70-(C$7+F70*C$8)</f>
        <v>-2.5069999996048864E-2</v>
      </c>
      <c r="K70">
        <f t="shared" si="13"/>
        <v>-2.5069999996048864E-2</v>
      </c>
      <c r="O70">
        <f ca="1">+C$11+C$12*$F70</f>
        <v>-3.5978180170205043E-2</v>
      </c>
      <c r="Q70" s="1">
        <f>+C70-15018.5</f>
        <v>44361.029499999997</v>
      </c>
    </row>
    <row r="71" spans="1:17" x14ac:dyDescent="0.2">
      <c r="B71" s="2"/>
      <c r="C71" s="12"/>
      <c r="D71" s="12"/>
    </row>
    <row r="72" spans="1:17" x14ac:dyDescent="0.2">
      <c r="B72" s="2"/>
      <c r="C72" s="12"/>
      <c r="D72" s="12"/>
    </row>
    <row r="73" spans="1:17" x14ac:dyDescent="0.2">
      <c r="B73" s="2"/>
      <c r="C73" s="12"/>
      <c r="D73" s="12"/>
    </row>
    <row r="74" spans="1:17" x14ac:dyDescent="0.2">
      <c r="B74" s="2"/>
      <c r="C74" s="12"/>
      <c r="D74" s="12"/>
    </row>
    <row r="75" spans="1:17" x14ac:dyDescent="0.2">
      <c r="B75" s="2"/>
      <c r="C75" s="12"/>
      <c r="D75" s="12"/>
    </row>
    <row r="76" spans="1:17" x14ac:dyDescent="0.2">
      <c r="B76" s="2"/>
      <c r="C76" s="12"/>
      <c r="D76" s="12"/>
    </row>
    <row r="77" spans="1:17" x14ac:dyDescent="0.2">
      <c r="B77" s="2"/>
      <c r="C77" s="12"/>
      <c r="D77" s="12"/>
    </row>
    <row r="78" spans="1:17" x14ac:dyDescent="0.2">
      <c r="B78" s="2"/>
      <c r="C78" s="12"/>
      <c r="D78" s="12"/>
    </row>
    <row r="79" spans="1:17" x14ac:dyDescent="0.2">
      <c r="B79" s="2"/>
      <c r="C79" s="12"/>
      <c r="D79" s="12"/>
    </row>
    <row r="80" spans="1:17" x14ac:dyDescent="0.2">
      <c r="B80" s="2"/>
      <c r="C80" s="12"/>
      <c r="D80" s="12"/>
    </row>
    <row r="81" spans="2:4" x14ac:dyDescent="0.2">
      <c r="B81" s="2"/>
      <c r="C81" s="12"/>
      <c r="D81" s="12"/>
    </row>
    <row r="82" spans="2:4" x14ac:dyDescent="0.2">
      <c r="B82" s="2"/>
      <c r="C82" s="12"/>
      <c r="D82" s="12"/>
    </row>
    <row r="83" spans="2:4" x14ac:dyDescent="0.2">
      <c r="B83" s="2"/>
      <c r="C83" s="12"/>
      <c r="D83" s="12"/>
    </row>
    <row r="84" spans="2:4" x14ac:dyDescent="0.2">
      <c r="B84" s="2"/>
      <c r="C84" s="12"/>
      <c r="D84" s="12"/>
    </row>
    <row r="85" spans="2:4" x14ac:dyDescent="0.2">
      <c r="B85" s="2"/>
      <c r="C85" s="12"/>
      <c r="D85" s="12"/>
    </row>
    <row r="86" spans="2:4" x14ac:dyDescent="0.2">
      <c r="B86" s="2"/>
      <c r="C86" s="12"/>
      <c r="D86" s="12"/>
    </row>
    <row r="87" spans="2:4" x14ac:dyDescent="0.2">
      <c r="B87" s="2"/>
      <c r="C87" s="12"/>
      <c r="D87" s="12"/>
    </row>
    <row r="88" spans="2:4" x14ac:dyDescent="0.2">
      <c r="B88" s="2"/>
      <c r="C88" s="12"/>
      <c r="D88" s="12"/>
    </row>
    <row r="89" spans="2:4" x14ac:dyDescent="0.2">
      <c r="B89" s="2"/>
      <c r="C89" s="12"/>
      <c r="D89" s="12"/>
    </row>
    <row r="90" spans="2:4" x14ac:dyDescent="0.2">
      <c r="C90" s="12"/>
      <c r="D90" s="12"/>
    </row>
    <row r="91" spans="2:4" x14ac:dyDescent="0.2">
      <c r="C91" s="12"/>
      <c r="D91" s="12"/>
    </row>
    <row r="92" spans="2:4" x14ac:dyDescent="0.2">
      <c r="C92" s="12"/>
      <c r="D92" s="12"/>
    </row>
    <row r="93" spans="2:4" x14ac:dyDescent="0.2">
      <c r="C93" s="12"/>
      <c r="D93" s="12"/>
    </row>
    <row r="94" spans="2:4" x14ac:dyDescent="0.2">
      <c r="C94" s="12"/>
      <c r="D94" s="12"/>
    </row>
    <row r="95" spans="2:4" x14ac:dyDescent="0.2">
      <c r="C95" s="12"/>
      <c r="D95" s="12"/>
    </row>
    <row r="96" spans="2:4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59"/>
  <sheetViews>
    <sheetView topLeftCell="A16" workbookViewId="0">
      <selection activeCell="A42" sqref="A42:C56"/>
    </sheetView>
  </sheetViews>
  <sheetFormatPr defaultRowHeight="12.75" x14ac:dyDescent="0.2"/>
  <cols>
    <col min="1" max="1" width="19.7109375" style="24" customWidth="1"/>
    <col min="2" max="2" width="4.42578125" style="8" customWidth="1"/>
    <col min="3" max="3" width="12.7109375" style="24" customWidth="1"/>
    <col min="4" max="4" width="5.42578125" style="8" customWidth="1"/>
    <col min="5" max="5" width="14.85546875" style="8" customWidth="1"/>
    <col min="6" max="6" width="9.140625" style="8"/>
    <col min="7" max="7" width="12" style="8" customWidth="1"/>
    <col min="8" max="8" width="14.140625" style="24" customWidth="1"/>
    <col min="9" max="9" width="22.5703125" style="8" customWidth="1"/>
    <col min="10" max="10" width="25.140625" style="8" customWidth="1"/>
    <col min="11" max="11" width="15.7109375" style="8" customWidth="1"/>
    <col min="12" max="12" width="14.140625" style="8" customWidth="1"/>
    <col min="13" max="13" width="9.5703125" style="8" customWidth="1"/>
    <col min="14" max="14" width="14.140625" style="8" customWidth="1"/>
    <col min="15" max="15" width="23.42578125" style="8" customWidth="1"/>
    <col min="16" max="16" width="16.5703125" style="8" customWidth="1"/>
    <col min="17" max="17" width="41" style="8" customWidth="1"/>
    <col min="18" max="16384" width="9.140625" style="8"/>
  </cols>
  <sheetData>
    <row r="1" spans="1:16" ht="15.75" x14ac:dyDescent="0.25">
      <c r="A1" s="23" t="s">
        <v>63</v>
      </c>
      <c r="I1" s="25" t="s">
        <v>64</v>
      </c>
      <c r="J1" s="26" t="s">
        <v>65</v>
      </c>
    </row>
    <row r="2" spans="1:16" x14ac:dyDescent="0.2">
      <c r="I2" s="27" t="s">
        <v>66</v>
      </c>
      <c r="J2" s="28" t="s">
        <v>67</v>
      </c>
    </row>
    <row r="3" spans="1:16" x14ac:dyDescent="0.2">
      <c r="A3" s="29" t="s">
        <v>68</v>
      </c>
      <c r="I3" s="27" t="s">
        <v>69</v>
      </c>
      <c r="J3" s="28" t="s">
        <v>70</v>
      </c>
    </row>
    <row r="4" spans="1:16" x14ac:dyDescent="0.2">
      <c r="I4" s="27" t="s">
        <v>71</v>
      </c>
      <c r="J4" s="28" t="s">
        <v>70</v>
      </c>
    </row>
    <row r="5" spans="1:16" ht="13.5" thickBot="1" x14ac:dyDescent="0.25">
      <c r="I5" s="30" t="s">
        <v>72</v>
      </c>
      <c r="J5" s="31" t="s">
        <v>73</v>
      </c>
    </row>
    <row r="10" spans="1:16" ht="13.5" thickBot="1" x14ac:dyDescent="0.25"/>
    <row r="11" spans="1:16" ht="12.75" customHeight="1" thickBot="1" x14ac:dyDescent="0.25">
      <c r="A11" s="24" t="str">
        <f t="shared" ref="A11:A56" si="0">P11</f>
        <v> BBS 77 </v>
      </c>
      <c r="B11" s="2" t="str">
        <f t="shared" ref="B11:B56" si="1">IF(H11=INT(H11),"I","II")</f>
        <v>I</v>
      </c>
      <c r="C11" s="24">
        <f t="shared" ref="C11:C56" si="2">1*G11</f>
        <v>46264.413999999997</v>
      </c>
      <c r="D11" s="8" t="str">
        <f t="shared" ref="D11:D56" si="3">VLOOKUP(F11,I$1:J$5,2,FALSE)</f>
        <v>vis</v>
      </c>
      <c r="E11" s="32">
        <f>VLOOKUP(C11,Active!C$21:E$972,3,FALSE)</f>
        <v>0</v>
      </c>
      <c r="F11" s="2" t="s">
        <v>72</v>
      </c>
      <c r="G11" s="8" t="str">
        <f t="shared" ref="G11:G56" si="4">MID(I11,3,LEN(I11)-3)</f>
        <v>46264.414</v>
      </c>
      <c r="H11" s="24">
        <f t="shared" ref="H11:H56" si="5">1*K11</f>
        <v>0</v>
      </c>
      <c r="I11" s="33" t="s">
        <v>104</v>
      </c>
      <c r="J11" s="34" t="s">
        <v>105</v>
      </c>
      <c r="K11" s="33">
        <v>0</v>
      </c>
      <c r="L11" s="33" t="s">
        <v>106</v>
      </c>
      <c r="M11" s="34" t="s">
        <v>92</v>
      </c>
      <c r="N11" s="34"/>
      <c r="O11" s="35" t="s">
        <v>107</v>
      </c>
      <c r="P11" s="35" t="s">
        <v>108</v>
      </c>
    </row>
    <row r="12" spans="1:16" ht="12.75" customHeight="1" thickBot="1" x14ac:dyDescent="0.25">
      <c r="A12" s="24" t="str">
        <f t="shared" si="0"/>
        <v> BBS 78 </v>
      </c>
      <c r="B12" s="2" t="str">
        <f t="shared" si="1"/>
        <v>I</v>
      </c>
      <c r="C12" s="24">
        <f t="shared" si="2"/>
        <v>46299.396000000001</v>
      </c>
      <c r="D12" s="8" t="str">
        <f t="shared" si="3"/>
        <v>vis</v>
      </c>
      <c r="E12" s="32">
        <f>VLOOKUP(C12,Active!C$21:E$972,3,FALSE)</f>
        <v>29.033548513467384</v>
      </c>
      <c r="F12" s="2" t="s">
        <v>72</v>
      </c>
      <c r="G12" s="8" t="str">
        <f t="shared" si="4"/>
        <v>46299.396</v>
      </c>
      <c r="H12" s="24">
        <f t="shared" si="5"/>
        <v>29</v>
      </c>
      <c r="I12" s="33" t="s">
        <v>109</v>
      </c>
      <c r="J12" s="34" t="s">
        <v>110</v>
      </c>
      <c r="K12" s="33">
        <v>29</v>
      </c>
      <c r="L12" s="33" t="s">
        <v>111</v>
      </c>
      <c r="M12" s="34" t="s">
        <v>92</v>
      </c>
      <c r="N12" s="34"/>
      <c r="O12" s="35" t="s">
        <v>107</v>
      </c>
      <c r="P12" s="35" t="s">
        <v>112</v>
      </c>
    </row>
    <row r="13" spans="1:16" ht="12.75" customHeight="1" thickBot="1" x14ac:dyDescent="0.25">
      <c r="A13" s="24" t="str">
        <f t="shared" si="0"/>
        <v> BBS 92 </v>
      </c>
      <c r="B13" s="2" t="str">
        <f t="shared" si="1"/>
        <v>I</v>
      </c>
      <c r="C13" s="24">
        <f t="shared" si="2"/>
        <v>47727.4</v>
      </c>
      <c r="D13" s="8" t="str">
        <f t="shared" si="3"/>
        <v>vis</v>
      </c>
      <c r="E13" s="32">
        <f>VLOOKUP(C13,Active!C$21:E$972,3,FALSE)</f>
        <v>1214.2151679583596</v>
      </c>
      <c r="F13" s="2" t="s">
        <v>72</v>
      </c>
      <c r="G13" s="8" t="str">
        <f t="shared" si="4"/>
        <v>47727.400</v>
      </c>
      <c r="H13" s="24">
        <f t="shared" si="5"/>
        <v>1214</v>
      </c>
      <c r="I13" s="33" t="s">
        <v>113</v>
      </c>
      <c r="J13" s="34" t="s">
        <v>114</v>
      </c>
      <c r="K13" s="33">
        <v>1214</v>
      </c>
      <c r="L13" s="33" t="s">
        <v>115</v>
      </c>
      <c r="M13" s="34" t="s">
        <v>92</v>
      </c>
      <c r="N13" s="34"/>
      <c r="O13" s="35" t="s">
        <v>107</v>
      </c>
      <c r="P13" s="35" t="s">
        <v>116</v>
      </c>
    </row>
    <row r="14" spans="1:16" ht="12.75" customHeight="1" thickBot="1" x14ac:dyDescent="0.25">
      <c r="A14" s="24" t="str">
        <f t="shared" si="0"/>
        <v> BBS 96 </v>
      </c>
      <c r="B14" s="2" t="str">
        <f t="shared" si="1"/>
        <v>I</v>
      </c>
      <c r="C14" s="24">
        <f t="shared" si="2"/>
        <v>48092.478000000003</v>
      </c>
      <c r="D14" s="8" t="str">
        <f t="shared" si="3"/>
        <v>vis</v>
      </c>
      <c r="E14" s="32">
        <f>VLOOKUP(C14,Active!C$21:E$972,3,FALSE)</f>
        <v>1517.2141338321974</v>
      </c>
      <c r="F14" s="2" t="s">
        <v>72</v>
      </c>
      <c r="G14" s="8" t="str">
        <f t="shared" si="4"/>
        <v>48092.478</v>
      </c>
      <c r="H14" s="24">
        <f t="shared" si="5"/>
        <v>1517</v>
      </c>
      <c r="I14" s="33" t="s">
        <v>117</v>
      </c>
      <c r="J14" s="34" t="s">
        <v>118</v>
      </c>
      <c r="K14" s="33">
        <v>1517</v>
      </c>
      <c r="L14" s="33" t="s">
        <v>119</v>
      </c>
      <c r="M14" s="34" t="s">
        <v>92</v>
      </c>
      <c r="N14" s="34"/>
      <c r="O14" s="35" t="s">
        <v>107</v>
      </c>
      <c r="P14" s="35" t="s">
        <v>120</v>
      </c>
    </row>
    <row r="15" spans="1:16" ht="12.75" customHeight="1" thickBot="1" x14ac:dyDescent="0.25">
      <c r="A15" s="24" t="str">
        <f t="shared" si="0"/>
        <v> BBS 96 </v>
      </c>
      <c r="B15" s="2" t="str">
        <f t="shared" si="1"/>
        <v>I</v>
      </c>
      <c r="C15" s="24">
        <f t="shared" si="2"/>
        <v>48121.391000000003</v>
      </c>
      <c r="D15" s="8" t="str">
        <f t="shared" si="3"/>
        <v>vis</v>
      </c>
      <c r="E15" s="32">
        <f>VLOOKUP(C15,Active!C$21:E$972,3,FALSE)</f>
        <v>1541.210674572287</v>
      </c>
      <c r="F15" s="2" t="s">
        <v>72</v>
      </c>
      <c r="G15" s="8" t="str">
        <f t="shared" si="4"/>
        <v>48121.391</v>
      </c>
      <c r="H15" s="24">
        <f t="shared" si="5"/>
        <v>1541</v>
      </c>
      <c r="I15" s="33" t="s">
        <v>121</v>
      </c>
      <c r="J15" s="34" t="s">
        <v>122</v>
      </c>
      <c r="K15" s="33">
        <v>1541</v>
      </c>
      <c r="L15" s="33" t="s">
        <v>123</v>
      </c>
      <c r="M15" s="34" t="s">
        <v>92</v>
      </c>
      <c r="N15" s="34"/>
      <c r="O15" s="35" t="s">
        <v>107</v>
      </c>
      <c r="P15" s="35" t="s">
        <v>120</v>
      </c>
    </row>
    <row r="16" spans="1:16" ht="12.75" customHeight="1" thickBot="1" x14ac:dyDescent="0.25">
      <c r="A16" s="24" t="str">
        <f t="shared" si="0"/>
        <v> BBS 98 </v>
      </c>
      <c r="B16" s="2" t="str">
        <f t="shared" si="1"/>
        <v>I</v>
      </c>
      <c r="C16" s="24">
        <f t="shared" si="2"/>
        <v>48439.468000000001</v>
      </c>
      <c r="D16" s="8" t="str">
        <f t="shared" si="3"/>
        <v>vis</v>
      </c>
      <c r="E16" s="32">
        <f>VLOOKUP(C16,Active!C$21:E$972,3,FALSE)</f>
        <v>1805.2008412442078</v>
      </c>
      <c r="F16" s="2" t="s">
        <v>72</v>
      </c>
      <c r="G16" s="8" t="str">
        <f t="shared" si="4"/>
        <v>48439.468</v>
      </c>
      <c r="H16" s="24">
        <f t="shared" si="5"/>
        <v>1805</v>
      </c>
      <c r="I16" s="33" t="s">
        <v>124</v>
      </c>
      <c r="J16" s="34" t="s">
        <v>125</v>
      </c>
      <c r="K16" s="33">
        <v>1805</v>
      </c>
      <c r="L16" s="33" t="s">
        <v>126</v>
      </c>
      <c r="M16" s="34" t="s">
        <v>92</v>
      </c>
      <c r="N16" s="34"/>
      <c r="O16" s="35" t="s">
        <v>107</v>
      </c>
      <c r="P16" s="35" t="s">
        <v>127</v>
      </c>
    </row>
    <row r="17" spans="1:16" ht="12.75" customHeight="1" thickBot="1" x14ac:dyDescent="0.25">
      <c r="A17" s="24" t="str">
        <f t="shared" si="0"/>
        <v> BBS 98 </v>
      </c>
      <c r="B17" s="2" t="str">
        <f t="shared" si="1"/>
        <v>I</v>
      </c>
      <c r="C17" s="24">
        <f t="shared" si="2"/>
        <v>48474.417999999998</v>
      </c>
      <c r="D17" s="8" t="str">
        <f t="shared" si="3"/>
        <v>vis</v>
      </c>
      <c r="E17" s="32">
        <f>VLOOKUP(C17,Active!C$21:E$972,3,FALSE)</f>
        <v>1834.2078311403116</v>
      </c>
      <c r="F17" s="2" t="s">
        <v>72</v>
      </c>
      <c r="G17" s="8" t="str">
        <f t="shared" si="4"/>
        <v>48474.418</v>
      </c>
      <c r="H17" s="24">
        <f t="shared" si="5"/>
        <v>1834</v>
      </c>
      <c r="I17" s="33" t="s">
        <v>128</v>
      </c>
      <c r="J17" s="34" t="s">
        <v>129</v>
      </c>
      <c r="K17" s="33">
        <v>1834</v>
      </c>
      <c r="L17" s="33" t="s">
        <v>130</v>
      </c>
      <c r="M17" s="34" t="s">
        <v>92</v>
      </c>
      <c r="N17" s="34"/>
      <c r="O17" s="35" t="s">
        <v>107</v>
      </c>
      <c r="P17" s="35" t="s">
        <v>127</v>
      </c>
    </row>
    <row r="18" spans="1:16" ht="12.75" customHeight="1" thickBot="1" x14ac:dyDescent="0.25">
      <c r="A18" s="24" t="str">
        <f t="shared" si="0"/>
        <v> BBS 101 </v>
      </c>
      <c r="B18" s="2" t="str">
        <f t="shared" si="1"/>
        <v>I</v>
      </c>
      <c r="C18" s="24">
        <f t="shared" si="2"/>
        <v>48768.402000000002</v>
      </c>
      <c r="D18" s="8" t="str">
        <f t="shared" si="3"/>
        <v>vis</v>
      </c>
      <c r="E18" s="32">
        <f>VLOOKUP(C18,Active!C$21:E$972,3,FALSE)</f>
        <v>2078.2018488117546</v>
      </c>
      <c r="F18" s="2" t="s">
        <v>72</v>
      </c>
      <c r="G18" s="8" t="str">
        <f t="shared" si="4"/>
        <v>48768.402</v>
      </c>
      <c r="H18" s="24">
        <f t="shared" si="5"/>
        <v>2078</v>
      </c>
      <c r="I18" s="33" t="s">
        <v>131</v>
      </c>
      <c r="J18" s="34" t="s">
        <v>132</v>
      </c>
      <c r="K18" s="33">
        <v>2078</v>
      </c>
      <c r="L18" s="33" t="s">
        <v>133</v>
      </c>
      <c r="M18" s="34" t="s">
        <v>92</v>
      </c>
      <c r="N18" s="34"/>
      <c r="O18" s="35" t="s">
        <v>107</v>
      </c>
      <c r="P18" s="35" t="s">
        <v>134</v>
      </c>
    </row>
    <row r="19" spans="1:16" ht="12.75" customHeight="1" thickBot="1" x14ac:dyDescent="0.25">
      <c r="A19" s="24" t="str">
        <f t="shared" si="0"/>
        <v> BBS 101 </v>
      </c>
      <c r="B19" s="2" t="str">
        <f t="shared" si="1"/>
        <v>I</v>
      </c>
      <c r="C19" s="24">
        <f t="shared" si="2"/>
        <v>48780.451999999997</v>
      </c>
      <c r="D19" s="8" t="str">
        <f t="shared" si="3"/>
        <v>vis</v>
      </c>
      <c r="E19" s="32">
        <f>VLOOKUP(C19,Active!C$21:E$972,3,FALSE)</f>
        <v>2088.2028281607663</v>
      </c>
      <c r="F19" s="2" t="s">
        <v>72</v>
      </c>
      <c r="G19" s="8" t="str">
        <f t="shared" si="4"/>
        <v>48780.452</v>
      </c>
      <c r="H19" s="24">
        <f t="shared" si="5"/>
        <v>2088</v>
      </c>
      <c r="I19" s="33" t="s">
        <v>135</v>
      </c>
      <c r="J19" s="34" t="s">
        <v>136</v>
      </c>
      <c r="K19" s="33">
        <v>2088</v>
      </c>
      <c r="L19" s="33" t="s">
        <v>137</v>
      </c>
      <c r="M19" s="34" t="s">
        <v>92</v>
      </c>
      <c r="N19" s="34"/>
      <c r="O19" s="35" t="s">
        <v>107</v>
      </c>
      <c r="P19" s="35" t="s">
        <v>134</v>
      </c>
    </row>
    <row r="20" spans="1:16" ht="12.75" customHeight="1" thickBot="1" x14ac:dyDescent="0.25">
      <c r="A20" s="24" t="str">
        <f t="shared" si="0"/>
        <v> BBS 101 </v>
      </c>
      <c r="B20" s="2" t="str">
        <f t="shared" si="1"/>
        <v>I</v>
      </c>
      <c r="C20" s="24">
        <f t="shared" si="2"/>
        <v>48827.438000000002</v>
      </c>
      <c r="D20" s="8" t="str">
        <f t="shared" si="3"/>
        <v>vis</v>
      </c>
      <c r="E20" s="32">
        <f>VLOOKUP(C20,Active!C$21:E$972,3,FALSE)</f>
        <v>2127.1991780107969</v>
      </c>
      <c r="F20" s="2" t="s">
        <v>72</v>
      </c>
      <c r="G20" s="8" t="str">
        <f t="shared" si="4"/>
        <v>48827.438</v>
      </c>
      <c r="H20" s="24">
        <f t="shared" si="5"/>
        <v>2127</v>
      </c>
      <c r="I20" s="33" t="s">
        <v>138</v>
      </c>
      <c r="J20" s="34" t="s">
        <v>139</v>
      </c>
      <c r="K20" s="33">
        <v>2127</v>
      </c>
      <c r="L20" s="33" t="s">
        <v>140</v>
      </c>
      <c r="M20" s="34" t="s">
        <v>92</v>
      </c>
      <c r="N20" s="34"/>
      <c r="O20" s="35" t="s">
        <v>107</v>
      </c>
      <c r="P20" s="35" t="s">
        <v>134</v>
      </c>
    </row>
    <row r="21" spans="1:16" ht="12.75" customHeight="1" thickBot="1" x14ac:dyDescent="0.25">
      <c r="A21" s="24" t="str">
        <f t="shared" si="0"/>
        <v> BBS 107 </v>
      </c>
      <c r="B21" s="2" t="str">
        <f t="shared" si="1"/>
        <v>I</v>
      </c>
      <c r="C21" s="24">
        <f t="shared" si="2"/>
        <v>49568.417999999998</v>
      </c>
      <c r="D21" s="8" t="str">
        <f t="shared" si="3"/>
        <v>vis</v>
      </c>
      <c r="E21" s="32">
        <f>VLOOKUP(C21,Active!C$21:E$972,3,FALSE)</f>
        <v>2742.1805620799387</v>
      </c>
      <c r="F21" s="2" t="s">
        <v>72</v>
      </c>
      <c r="G21" s="8" t="str">
        <f t="shared" si="4"/>
        <v>49568.418</v>
      </c>
      <c r="H21" s="24">
        <f t="shared" si="5"/>
        <v>2742</v>
      </c>
      <c r="I21" s="33" t="s">
        <v>141</v>
      </c>
      <c r="J21" s="34" t="s">
        <v>142</v>
      </c>
      <c r="K21" s="33">
        <v>2742</v>
      </c>
      <c r="L21" s="33" t="s">
        <v>143</v>
      </c>
      <c r="M21" s="34" t="s">
        <v>92</v>
      </c>
      <c r="N21" s="34"/>
      <c r="O21" s="35" t="s">
        <v>107</v>
      </c>
      <c r="P21" s="35" t="s">
        <v>144</v>
      </c>
    </row>
    <row r="22" spans="1:16" ht="12.75" customHeight="1" thickBot="1" x14ac:dyDescent="0.25">
      <c r="A22" s="24" t="str">
        <f t="shared" si="0"/>
        <v> BBS 112 </v>
      </c>
      <c r="B22" s="2" t="str">
        <f t="shared" si="1"/>
        <v>I</v>
      </c>
      <c r="C22" s="24">
        <f t="shared" si="2"/>
        <v>50209.404000000002</v>
      </c>
      <c r="D22" s="8" t="str">
        <f t="shared" si="3"/>
        <v>vis</v>
      </c>
      <c r="E22" s="32">
        <f>VLOOKUP(C22,Active!C$21:E$972,3,FALSE)</f>
        <v>3274.1712466449039</v>
      </c>
      <c r="F22" s="2" t="s">
        <v>72</v>
      </c>
      <c r="G22" s="8" t="str">
        <f t="shared" si="4"/>
        <v>50209.404</v>
      </c>
      <c r="H22" s="24">
        <f t="shared" si="5"/>
        <v>3274</v>
      </c>
      <c r="I22" s="33" t="s">
        <v>145</v>
      </c>
      <c r="J22" s="34" t="s">
        <v>146</v>
      </c>
      <c r="K22" s="33">
        <v>3274</v>
      </c>
      <c r="L22" s="33" t="s">
        <v>147</v>
      </c>
      <c r="M22" s="34" t="s">
        <v>92</v>
      </c>
      <c r="N22" s="34"/>
      <c r="O22" s="35" t="s">
        <v>107</v>
      </c>
      <c r="P22" s="35" t="s">
        <v>148</v>
      </c>
    </row>
    <row r="23" spans="1:16" ht="12.75" customHeight="1" thickBot="1" x14ac:dyDescent="0.25">
      <c r="A23" s="24" t="str">
        <f t="shared" si="0"/>
        <v> BBS 115 </v>
      </c>
      <c r="B23" s="2" t="str">
        <f t="shared" si="1"/>
        <v>I</v>
      </c>
      <c r="C23" s="24">
        <f t="shared" si="2"/>
        <v>50545.54</v>
      </c>
      <c r="D23" s="8" t="str">
        <f t="shared" si="3"/>
        <v>vis</v>
      </c>
      <c r="E23" s="32">
        <f>VLOOKUP(C23,Active!C$21:E$972,3,FALSE)</f>
        <v>3553.1496030316694</v>
      </c>
      <c r="F23" s="2" t="s">
        <v>72</v>
      </c>
      <c r="G23" s="8" t="str">
        <f t="shared" si="4"/>
        <v>50545.540</v>
      </c>
      <c r="H23" s="24">
        <f t="shared" si="5"/>
        <v>3553</v>
      </c>
      <c r="I23" s="33" t="s">
        <v>149</v>
      </c>
      <c r="J23" s="34" t="s">
        <v>150</v>
      </c>
      <c r="K23" s="33">
        <v>3553</v>
      </c>
      <c r="L23" s="33" t="s">
        <v>151</v>
      </c>
      <c r="M23" s="34" t="s">
        <v>92</v>
      </c>
      <c r="N23" s="34"/>
      <c r="O23" s="35" t="s">
        <v>152</v>
      </c>
      <c r="P23" s="35" t="s">
        <v>153</v>
      </c>
    </row>
    <row r="24" spans="1:16" ht="12.75" customHeight="1" thickBot="1" x14ac:dyDescent="0.25">
      <c r="A24" s="24" t="str">
        <f t="shared" si="0"/>
        <v>BAVM 118 </v>
      </c>
      <c r="B24" s="2" t="str">
        <f t="shared" si="1"/>
        <v>I</v>
      </c>
      <c r="C24" s="24">
        <f t="shared" si="2"/>
        <v>50562.416799999999</v>
      </c>
      <c r="D24" s="8" t="str">
        <f t="shared" si="3"/>
        <v>vis</v>
      </c>
      <c r="E24" s="32">
        <f>VLOOKUP(C24,Active!C$21:E$972,3,FALSE)</f>
        <v>3567.1566178264775</v>
      </c>
      <c r="F24" s="2" t="s">
        <v>72</v>
      </c>
      <c r="G24" s="8" t="str">
        <f t="shared" si="4"/>
        <v>50562.4168</v>
      </c>
      <c r="H24" s="24">
        <f t="shared" si="5"/>
        <v>3567</v>
      </c>
      <c r="I24" s="33" t="s">
        <v>154</v>
      </c>
      <c r="J24" s="34" t="s">
        <v>155</v>
      </c>
      <c r="K24" s="33">
        <v>3567</v>
      </c>
      <c r="L24" s="33" t="s">
        <v>156</v>
      </c>
      <c r="M24" s="34" t="s">
        <v>157</v>
      </c>
      <c r="N24" s="34" t="s">
        <v>158</v>
      </c>
      <c r="O24" s="35" t="s">
        <v>159</v>
      </c>
      <c r="P24" s="36" t="s">
        <v>160</v>
      </c>
    </row>
    <row r="25" spans="1:16" ht="12.75" customHeight="1" thickBot="1" x14ac:dyDescent="0.25">
      <c r="A25" s="24" t="str">
        <f t="shared" si="0"/>
        <v>IBVS 4888 </v>
      </c>
      <c r="B25" s="2" t="str">
        <f t="shared" si="1"/>
        <v>I</v>
      </c>
      <c r="C25" s="24">
        <f t="shared" si="2"/>
        <v>50921.463499999998</v>
      </c>
      <c r="D25" s="8" t="str">
        <f t="shared" si="3"/>
        <v>vis</v>
      </c>
      <c r="E25" s="32">
        <f>VLOOKUP(C25,Active!C$21:E$972,3,FALSE)</f>
        <v>3865.1498652980135</v>
      </c>
      <c r="F25" s="2" t="s">
        <v>72</v>
      </c>
      <c r="G25" s="8" t="str">
        <f t="shared" si="4"/>
        <v>50921.4635</v>
      </c>
      <c r="H25" s="24">
        <f t="shared" si="5"/>
        <v>3865</v>
      </c>
      <c r="I25" s="33" t="s">
        <v>161</v>
      </c>
      <c r="J25" s="34" t="s">
        <v>162</v>
      </c>
      <c r="K25" s="33">
        <v>3865</v>
      </c>
      <c r="L25" s="33" t="s">
        <v>163</v>
      </c>
      <c r="M25" s="34" t="s">
        <v>157</v>
      </c>
      <c r="N25" s="34" t="s">
        <v>164</v>
      </c>
      <c r="O25" s="35" t="s">
        <v>165</v>
      </c>
      <c r="P25" s="36" t="s">
        <v>166</v>
      </c>
    </row>
    <row r="26" spans="1:16" ht="12.75" customHeight="1" thickBot="1" x14ac:dyDescent="0.25">
      <c r="A26" s="24" t="str">
        <f t="shared" si="0"/>
        <v>IBVS 4888 </v>
      </c>
      <c r="B26" s="2" t="str">
        <f t="shared" si="1"/>
        <v>I</v>
      </c>
      <c r="C26" s="24">
        <f t="shared" si="2"/>
        <v>50927.487699999998</v>
      </c>
      <c r="D26" s="8" t="str">
        <f t="shared" si="3"/>
        <v>vis</v>
      </c>
      <c r="E26" s="32">
        <f>VLOOKUP(C26,Active!C$21:E$972,3,FALSE)</f>
        <v>3870.1496910070869</v>
      </c>
      <c r="F26" s="2" t="s">
        <v>72</v>
      </c>
      <c r="G26" s="8" t="str">
        <f t="shared" si="4"/>
        <v>50927.4877</v>
      </c>
      <c r="H26" s="24">
        <f t="shared" si="5"/>
        <v>3870</v>
      </c>
      <c r="I26" s="33" t="s">
        <v>167</v>
      </c>
      <c r="J26" s="34" t="s">
        <v>168</v>
      </c>
      <c r="K26" s="33">
        <v>3870</v>
      </c>
      <c r="L26" s="33" t="s">
        <v>169</v>
      </c>
      <c r="M26" s="34" t="s">
        <v>157</v>
      </c>
      <c r="N26" s="34" t="s">
        <v>164</v>
      </c>
      <c r="O26" s="35" t="s">
        <v>170</v>
      </c>
      <c r="P26" s="36" t="s">
        <v>166</v>
      </c>
    </row>
    <row r="27" spans="1:16" ht="12.75" customHeight="1" thickBot="1" x14ac:dyDescent="0.25">
      <c r="A27" s="24" t="str">
        <f t="shared" si="0"/>
        <v> BBS 118 </v>
      </c>
      <c r="B27" s="2" t="str">
        <f t="shared" si="1"/>
        <v>I</v>
      </c>
      <c r="C27" s="24">
        <f t="shared" si="2"/>
        <v>50950.380400000002</v>
      </c>
      <c r="D27" s="8" t="str">
        <f t="shared" si="3"/>
        <v>vis</v>
      </c>
      <c r="E27" s="32">
        <f>VLOOKUP(C27,Active!C$21:E$972,3,FALSE)</f>
        <v>3889.1496428695959</v>
      </c>
      <c r="F27" s="2" t="s">
        <v>72</v>
      </c>
      <c r="G27" s="8" t="str">
        <f t="shared" si="4"/>
        <v>50950.3804</v>
      </c>
      <c r="H27" s="24">
        <f t="shared" si="5"/>
        <v>3889</v>
      </c>
      <c r="I27" s="33" t="s">
        <v>171</v>
      </c>
      <c r="J27" s="34" t="s">
        <v>172</v>
      </c>
      <c r="K27" s="33">
        <v>3889</v>
      </c>
      <c r="L27" s="33" t="s">
        <v>173</v>
      </c>
      <c r="M27" s="34" t="s">
        <v>157</v>
      </c>
      <c r="N27" s="34" t="s">
        <v>164</v>
      </c>
      <c r="O27" s="35" t="s">
        <v>174</v>
      </c>
      <c r="P27" s="35" t="s">
        <v>175</v>
      </c>
    </row>
    <row r="28" spans="1:16" ht="12.75" customHeight="1" thickBot="1" x14ac:dyDescent="0.25">
      <c r="A28" s="24" t="str">
        <f t="shared" si="0"/>
        <v> BBS 118 </v>
      </c>
      <c r="B28" s="2" t="str">
        <f t="shared" si="1"/>
        <v>II</v>
      </c>
      <c r="C28" s="24">
        <f t="shared" si="2"/>
        <v>51041.347999999998</v>
      </c>
      <c r="D28" s="8" t="str">
        <f t="shared" si="3"/>
        <v>vis</v>
      </c>
      <c r="E28" s="32">
        <f>VLOOKUP(C28,Active!C$21:E$972,3,FALSE)</f>
        <v>3964.6488203824119</v>
      </c>
      <c r="F28" s="2" t="s">
        <v>72</v>
      </c>
      <c r="G28" s="8" t="str">
        <f t="shared" si="4"/>
        <v>51041.348</v>
      </c>
      <c r="H28" s="24">
        <f t="shared" si="5"/>
        <v>3964.5</v>
      </c>
      <c r="I28" s="33" t="s">
        <v>181</v>
      </c>
      <c r="J28" s="34" t="s">
        <v>182</v>
      </c>
      <c r="K28" s="33">
        <v>3964.5</v>
      </c>
      <c r="L28" s="33" t="s">
        <v>183</v>
      </c>
      <c r="M28" s="34" t="s">
        <v>157</v>
      </c>
      <c r="N28" s="34" t="s">
        <v>164</v>
      </c>
      <c r="O28" s="35" t="s">
        <v>174</v>
      </c>
      <c r="P28" s="35" t="s">
        <v>175</v>
      </c>
    </row>
    <row r="29" spans="1:16" ht="12.75" customHeight="1" thickBot="1" x14ac:dyDescent="0.25">
      <c r="A29" s="24" t="str">
        <f t="shared" si="0"/>
        <v>IBVS 5263 </v>
      </c>
      <c r="B29" s="2" t="str">
        <f t="shared" si="1"/>
        <v>I</v>
      </c>
      <c r="C29" s="24">
        <f t="shared" si="2"/>
        <v>51274.485800000002</v>
      </c>
      <c r="D29" s="8" t="str">
        <f t="shared" si="3"/>
        <v>vis</v>
      </c>
      <c r="E29" s="32">
        <f>VLOOKUP(C29,Active!C$21:E$972,3,FALSE)</f>
        <v>4158.1431210691217</v>
      </c>
      <c r="F29" s="2" t="s">
        <v>72</v>
      </c>
      <c r="G29" s="8" t="str">
        <f t="shared" si="4"/>
        <v>51274.4858</v>
      </c>
      <c r="H29" s="24">
        <f t="shared" si="5"/>
        <v>4158</v>
      </c>
      <c r="I29" s="33" t="s">
        <v>184</v>
      </c>
      <c r="J29" s="34" t="s">
        <v>185</v>
      </c>
      <c r="K29" s="33">
        <v>4158</v>
      </c>
      <c r="L29" s="33" t="s">
        <v>186</v>
      </c>
      <c r="M29" s="34" t="s">
        <v>157</v>
      </c>
      <c r="N29" s="34" t="s">
        <v>164</v>
      </c>
      <c r="O29" s="35" t="s">
        <v>170</v>
      </c>
      <c r="P29" s="36" t="s">
        <v>187</v>
      </c>
    </row>
    <row r="30" spans="1:16" ht="12.75" customHeight="1" thickBot="1" x14ac:dyDescent="0.25">
      <c r="A30" s="24" t="str">
        <f t="shared" si="0"/>
        <v> BBS 130 </v>
      </c>
      <c r="B30" s="2" t="str">
        <f t="shared" si="1"/>
        <v>I</v>
      </c>
      <c r="C30" s="24">
        <f t="shared" si="2"/>
        <v>52733.574000000001</v>
      </c>
      <c r="D30" s="8" t="str">
        <f t="shared" si="3"/>
        <v>vis</v>
      </c>
      <c r="E30" s="32">
        <f>VLOOKUP(C30,Active!C$21:E$972,3,FALSE)</f>
        <v>5369.123283441867</v>
      </c>
      <c r="F30" s="2" t="s">
        <v>72</v>
      </c>
      <c r="G30" s="8" t="str">
        <f t="shared" si="4"/>
        <v>52733.574</v>
      </c>
      <c r="H30" s="24">
        <f t="shared" si="5"/>
        <v>5369</v>
      </c>
      <c r="I30" s="33" t="s">
        <v>204</v>
      </c>
      <c r="J30" s="34" t="s">
        <v>205</v>
      </c>
      <c r="K30" s="33">
        <v>5369</v>
      </c>
      <c r="L30" s="33" t="s">
        <v>206</v>
      </c>
      <c r="M30" s="34" t="s">
        <v>92</v>
      </c>
      <c r="N30" s="34"/>
      <c r="O30" s="35" t="s">
        <v>152</v>
      </c>
      <c r="P30" s="35" t="s">
        <v>207</v>
      </c>
    </row>
    <row r="31" spans="1:16" ht="12.75" customHeight="1" thickBot="1" x14ac:dyDescent="0.25">
      <c r="A31" s="24" t="str">
        <f t="shared" si="0"/>
        <v>IBVS 5577 </v>
      </c>
      <c r="B31" s="2" t="str">
        <f t="shared" si="1"/>
        <v>II</v>
      </c>
      <c r="C31" s="24">
        <f t="shared" si="2"/>
        <v>53032.9643</v>
      </c>
      <c r="D31" s="8" t="str">
        <f t="shared" si="3"/>
        <v>vis</v>
      </c>
      <c r="E31" s="32">
        <f>VLOOKUP(C31,Active!C$21:E$972,3,FALSE)</f>
        <v>5617.6042965203251</v>
      </c>
      <c r="F31" s="2" t="s">
        <v>72</v>
      </c>
      <c r="G31" s="8" t="str">
        <f t="shared" si="4"/>
        <v>53032.9643</v>
      </c>
      <c r="H31" s="24">
        <f t="shared" si="5"/>
        <v>5617.5</v>
      </c>
      <c r="I31" s="33" t="s">
        <v>208</v>
      </c>
      <c r="J31" s="34" t="s">
        <v>209</v>
      </c>
      <c r="K31" s="33">
        <v>5617.5</v>
      </c>
      <c r="L31" s="33" t="s">
        <v>210</v>
      </c>
      <c r="M31" s="34" t="s">
        <v>157</v>
      </c>
      <c r="N31" s="34" t="s">
        <v>164</v>
      </c>
      <c r="O31" s="35" t="s">
        <v>211</v>
      </c>
      <c r="P31" s="36" t="s">
        <v>212</v>
      </c>
    </row>
    <row r="32" spans="1:16" ht="12.75" customHeight="1" thickBot="1" x14ac:dyDescent="0.25">
      <c r="A32" s="24" t="str">
        <f t="shared" si="0"/>
        <v>IBVS 5577 </v>
      </c>
      <c r="B32" s="2" t="str">
        <f t="shared" si="1"/>
        <v>I</v>
      </c>
      <c r="C32" s="24">
        <f t="shared" si="2"/>
        <v>53035.975100000003</v>
      </c>
      <c r="D32" s="8" t="str">
        <f t="shared" si="3"/>
        <v>vis</v>
      </c>
      <c r="E32" s="32">
        <f>VLOOKUP(C32,Active!C$21:E$972,3,FALSE)</f>
        <v>5620.1031304310345</v>
      </c>
      <c r="F32" s="2" t="s">
        <v>72</v>
      </c>
      <c r="G32" s="8" t="str">
        <f t="shared" si="4"/>
        <v>53035.9751</v>
      </c>
      <c r="H32" s="24">
        <f t="shared" si="5"/>
        <v>5620</v>
      </c>
      <c r="I32" s="33" t="s">
        <v>213</v>
      </c>
      <c r="J32" s="34" t="s">
        <v>214</v>
      </c>
      <c r="K32" s="33">
        <v>5620</v>
      </c>
      <c r="L32" s="33" t="s">
        <v>215</v>
      </c>
      <c r="M32" s="34" t="s">
        <v>157</v>
      </c>
      <c r="N32" s="34" t="s">
        <v>164</v>
      </c>
      <c r="O32" s="35" t="s">
        <v>211</v>
      </c>
      <c r="P32" s="36" t="s">
        <v>212</v>
      </c>
    </row>
    <row r="33" spans="1:16" ht="12.75" customHeight="1" thickBot="1" x14ac:dyDescent="0.25">
      <c r="A33" s="24" t="str">
        <f t="shared" si="0"/>
        <v>IBVS 5577 </v>
      </c>
      <c r="B33" s="2" t="str">
        <f t="shared" si="1"/>
        <v>I</v>
      </c>
      <c r="C33" s="24">
        <f t="shared" si="2"/>
        <v>53111.8825</v>
      </c>
      <c r="D33" s="8" t="str">
        <f t="shared" si="3"/>
        <v>vis</v>
      </c>
      <c r="E33" s="32">
        <f>VLOOKUP(C33,Active!C$21:E$972,3,FALSE)</f>
        <v>5683.1029926582041</v>
      </c>
      <c r="F33" s="2" t="s">
        <v>72</v>
      </c>
      <c r="G33" s="8" t="str">
        <f t="shared" si="4"/>
        <v>53111.8825</v>
      </c>
      <c r="H33" s="24">
        <f t="shared" si="5"/>
        <v>5683</v>
      </c>
      <c r="I33" s="33" t="s">
        <v>216</v>
      </c>
      <c r="J33" s="34" t="s">
        <v>217</v>
      </c>
      <c r="K33" s="33">
        <v>5683</v>
      </c>
      <c r="L33" s="33" t="s">
        <v>218</v>
      </c>
      <c r="M33" s="34" t="s">
        <v>157</v>
      </c>
      <c r="N33" s="34" t="s">
        <v>164</v>
      </c>
      <c r="O33" s="35" t="s">
        <v>211</v>
      </c>
      <c r="P33" s="36" t="s">
        <v>212</v>
      </c>
    </row>
    <row r="34" spans="1:16" ht="12.75" customHeight="1" thickBot="1" x14ac:dyDescent="0.25">
      <c r="A34" s="24" t="str">
        <f t="shared" si="0"/>
        <v>BAVM 178 </v>
      </c>
      <c r="B34" s="2" t="str">
        <f t="shared" si="1"/>
        <v>I</v>
      </c>
      <c r="C34" s="24">
        <f t="shared" si="2"/>
        <v>53451.648500000003</v>
      </c>
      <c r="D34" s="8" t="str">
        <f t="shared" si="3"/>
        <v>vis</v>
      </c>
      <c r="E34" s="32">
        <f>VLOOKUP(C34,Active!C$21:E$972,3,FALSE)</f>
        <v>5965.0940922015652</v>
      </c>
      <c r="F34" s="2" t="s">
        <v>72</v>
      </c>
      <c r="G34" s="8" t="str">
        <f t="shared" si="4"/>
        <v>53451.6485</v>
      </c>
      <c r="H34" s="24">
        <f t="shared" si="5"/>
        <v>5965</v>
      </c>
      <c r="I34" s="33" t="s">
        <v>223</v>
      </c>
      <c r="J34" s="34" t="s">
        <v>224</v>
      </c>
      <c r="K34" s="33">
        <v>5965</v>
      </c>
      <c r="L34" s="33" t="s">
        <v>225</v>
      </c>
      <c r="M34" s="34" t="s">
        <v>226</v>
      </c>
      <c r="N34" s="34" t="s">
        <v>227</v>
      </c>
      <c r="O34" s="35" t="s">
        <v>228</v>
      </c>
      <c r="P34" s="36" t="s">
        <v>229</v>
      </c>
    </row>
    <row r="35" spans="1:16" ht="12.75" customHeight="1" thickBot="1" x14ac:dyDescent="0.25">
      <c r="A35" s="24" t="str">
        <f t="shared" si="0"/>
        <v>IBVS 5670 </v>
      </c>
      <c r="B35" s="2" t="str">
        <f t="shared" si="1"/>
        <v>II</v>
      </c>
      <c r="C35" s="24">
        <f t="shared" si="2"/>
        <v>53478.7595</v>
      </c>
      <c r="D35" s="8" t="str">
        <f t="shared" si="3"/>
        <v>vis</v>
      </c>
      <c r="E35" s="32">
        <f>VLOOKUP(C35,Active!C$21:E$972,3,FALSE)</f>
        <v>5987.5950508016576</v>
      </c>
      <c r="F35" s="2" t="s">
        <v>72</v>
      </c>
      <c r="G35" s="8" t="str">
        <f t="shared" si="4"/>
        <v>53478.7595</v>
      </c>
      <c r="H35" s="24">
        <f t="shared" si="5"/>
        <v>5987.5</v>
      </c>
      <c r="I35" s="33" t="s">
        <v>230</v>
      </c>
      <c r="J35" s="34" t="s">
        <v>231</v>
      </c>
      <c r="K35" s="33" t="s">
        <v>232</v>
      </c>
      <c r="L35" s="33" t="s">
        <v>233</v>
      </c>
      <c r="M35" s="34" t="s">
        <v>157</v>
      </c>
      <c r="N35" s="34" t="s">
        <v>164</v>
      </c>
      <c r="O35" s="35" t="s">
        <v>234</v>
      </c>
      <c r="P35" s="36" t="s">
        <v>222</v>
      </c>
    </row>
    <row r="36" spans="1:16" ht="12.75" customHeight="1" thickBot="1" x14ac:dyDescent="0.25">
      <c r="A36" s="24" t="str">
        <f t="shared" si="0"/>
        <v>IBVS 5670 </v>
      </c>
      <c r="B36" s="2" t="str">
        <f t="shared" si="1"/>
        <v>II</v>
      </c>
      <c r="C36" s="24">
        <f t="shared" si="2"/>
        <v>53507.677600000003</v>
      </c>
      <c r="D36" s="8" t="str">
        <f t="shared" si="3"/>
        <v>vis</v>
      </c>
      <c r="E36" s="32">
        <f>VLOOKUP(C36,Active!C$21:E$972,3,FALSE)</f>
        <v>6011.5958243213909</v>
      </c>
      <c r="F36" s="2" t="s">
        <v>72</v>
      </c>
      <c r="G36" s="8" t="str">
        <f t="shared" si="4"/>
        <v>53507.6776</v>
      </c>
      <c r="H36" s="24">
        <f t="shared" si="5"/>
        <v>6011.5</v>
      </c>
      <c r="I36" s="33" t="s">
        <v>241</v>
      </c>
      <c r="J36" s="34" t="s">
        <v>242</v>
      </c>
      <c r="K36" s="33" t="s">
        <v>243</v>
      </c>
      <c r="L36" s="33" t="s">
        <v>244</v>
      </c>
      <c r="M36" s="34" t="s">
        <v>157</v>
      </c>
      <c r="N36" s="34" t="s">
        <v>164</v>
      </c>
      <c r="O36" s="35" t="s">
        <v>211</v>
      </c>
      <c r="P36" s="36" t="s">
        <v>222</v>
      </c>
    </row>
    <row r="37" spans="1:16" ht="12.75" customHeight="1" thickBot="1" x14ac:dyDescent="0.25">
      <c r="A37" s="24" t="str">
        <f t="shared" si="0"/>
        <v>BAVM 201 </v>
      </c>
      <c r="B37" s="2" t="str">
        <f t="shared" si="1"/>
        <v>I</v>
      </c>
      <c r="C37" s="24">
        <f t="shared" si="2"/>
        <v>54203.478000000003</v>
      </c>
      <c r="D37" s="8" t="str">
        <f t="shared" si="3"/>
        <v>vis</v>
      </c>
      <c r="E37" s="32">
        <f>VLOOKUP(C37,Active!C$21:E$972,3,FALSE)</f>
        <v>6589.0800924903897</v>
      </c>
      <c r="F37" s="2" t="s">
        <v>72</v>
      </c>
      <c r="G37" s="8" t="str">
        <f t="shared" si="4"/>
        <v>54203.4780</v>
      </c>
      <c r="H37" s="24">
        <f t="shared" si="5"/>
        <v>6589</v>
      </c>
      <c r="I37" s="33" t="s">
        <v>245</v>
      </c>
      <c r="J37" s="34" t="s">
        <v>246</v>
      </c>
      <c r="K37" s="33" t="s">
        <v>247</v>
      </c>
      <c r="L37" s="33" t="s">
        <v>248</v>
      </c>
      <c r="M37" s="34" t="s">
        <v>226</v>
      </c>
      <c r="N37" s="34" t="s">
        <v>227</v>
      </c>
      <c r="O37" s="35" t="s">
        <v>228</v>
      </c>
      <c r="P37" s="36" t="s">
        <v>249</v>
      </c>
    </row>
    <row r="38" spans="1:16" ht="12.75" customHeight="1" thickBot="1" x14ac:dyDescent="0.25">
      <c r="A38" s="24" t="str">
        <f t="shared" si="0"/>
        <v>IBVS 6007 </v>
      </c>
      <c r="B38" s="2" t="str">
        <f t="shared" si="1"/>
        <v>I</v>
      </c>
      <c r="C38" s="24">
        <f t="shared" si="2"/>
        <v>54533.609750000003</v>
      </c>
      <c r="D38" s="8" t="str">
        <f t="shared" si="3"/>
        <v>vis</v>
      </c>
      <c r="E38" s="32">
        <f>VLOOKUP(C38,Active!C$21:E$972,3,FALSE)</f>
        <v>6863.0751808060922</v>
      </c>
      <c r="F38" s="2" t="s">
        <v>72</v>
      </c>
      <c r="G38" s="8" t="str">
        <f t="shared" si="4"/>
        <v>54533.60975</v>
      </c>
      <c r="H38" s="24">
        <f t="shared" si="5"/>
        <v>6863</v>
      </c>
      <c r="I38" s="33" t="s">
        <v>250</v>
      </c>
      <c r="J38" s="34" t="s">
        <v>251</v>
      </c>
      <c r="K38" s="33" t="s">
        <v>252</v>
      </c>
      <c r="L38" s="33" t="s">
        <v>253</v>
      </c>
      <c r="M38" s="34" t="s">
        <v>226</v>
      </c>
      <c r="N38" s="34" t="s">
        <v>254</v>
      </c>
      <c r="O38" s="35" t="s">
        <v>255</v>
      </c>
      <c r="P38" s="36" t="s">
        <v>256</v>
      </c>
    </row>
    <row r="39" spans="1:16" ht="12.75" customHeight="1" thickBot="1" x14ac:dyDescent="0.25">
      <c r="A39" s="24" t="str">
        <f t="shared" si="0"/>
        <v>IBVS 5894 </v>
      </c>
      <c r="B39" s="2" t="str">
        <f t="shared" si="1"/>
        <v>I</v>
      </c>
      <c r="C39" s="24">
        <f t="shared" si="2"/>
        <v>54963.745900000002</v>
      </c>
      <c r="D39" s="8" t="str">
        <f t="shared" si="3"/>
        <v>vis</v>
      </c>
      <c r="E39" s="32">
        <f>VLOOKUP(C39,Active!C$21:E$972,3,FALSE)</f>
        <v>7220.0696001766182</v>
      </c>
      <c r="F39" s="2" t="s">
        <v>72</v>
      </c>
      <c r="G39" s="8" t="str">
        <f t="shared" si="4"/>
        <v>54963.7459</v>
      </c>
      <c r="H39" s="24">
        <f t="shared" si="5"/>
        <v>7220</v>
      </c>
      <c r="I39" s="33" t="s">
        <v>257</v>
      </c>
      <c r="J39" s="34" t="s">
        <v>258</v>
      </c>
      <c r="K39" s="33" t="s">
        <v>259</v>
      </c>
      <c r="L39" s="33" t="s">
        <v>260</v>
      </c>
      <c r="M39" s="34" t="s">
        <v>226</v>
      </c>
      <c r="N39" s="34" t="s">
        <v>72</v>
      </c>
      <c r="O39" s="35" t="s">
        <v>191</v>
      </c>
      <c r="P39" s="36" t="s">
        <v>261</v>
      </c>
    </row>
    <row r="40" spans="1:16" ht="12.75" customHeight="1" thickBot="1" x14ac:dyDescent="0.25">
      <c r="A40" s="24" t="str">
        <f t="shared" si="0"/>
        <v>IBVS 5992 </v>
      </c>
      <c r="B40" s="2" t="str">
        <f t="shared" si="1"/>
        <v>I</v>
      </c>
      <c r="C40" s="24">
        <f t="shared" si="2"/>
        <v>55698.6999</v>
      </c>
      <c r="D40" s="8" t="str">
        <f t="shared" si="3"/>
        <v>vis</v>
      </c>
      <c r="E40" s="32">
        <f>VLOOKUP(C40,Active!C$21:E$972,3,FALSE)</f>
        <v>7830.049664614462</v>
      </c>
      <c r="F40" s="2" t="s">
        <v>72</v>
      </c>
      <c r="G40" s="8" t="str">
        <f t="shared" si="4"/>
        <v>55698.6999</v>
      </c>
      <c r="H40" s="24">
        <f t="shared" si="5"/>
        <v>7830</v>
      </c>
      <c r="I40" s="33" t="s">
        <v>262</v>
      </c>
      <c r="J40" s="34" t="s">
        <v>263</v>
      </c>
      <c r="K40" s="33" t="s">
        <v>264</v>
      </c>
      <c r="L40" s="33" t="s">
        <v>265</v>
      </c>
      <c r="M40" s="34" t="s">
        <v>226</v>
      </c>
      <c r="N40" s="34" t="s">
        <v>72</v>
      </c>
      <c r="O40" s="35" t="s">
        <v>191</v>
      </c>
      <c r="P40" s="36" t="s">
        <v>266</v>
      </c>
    </row>
    <row r="41" spans="1:16" ht="12.75" customHeight="1" thickBot="1" x14ac:dyDescent="0.25">
      <c r="A41" s="24" t="str">
        <f t="shared" si="0"/>
        <v>IBVS 6029 </v>
      </c>
      <c r="B41" s="2" t="str">
        <f t="shared" si="1"/>
        <v>I</v>
      </c>
      <c r="C41" s="24">
        <f t="shared" si="2"/>
        <v>56034.854399999997</v>
      </c>
      <c r="D41" s="8" t="str">
        <f t="shared" si="3"/>
        <v>vis</v>
      </c>
      <c r="E41" s="32">
        <f>VLOOKUP(C41,Active!C$21:E$972,3,FALSE)</f>
        <v>8109.0433752018862</v>
      </c>
      <c r="F41" s="2" t="s">
        <v>72</v>
      </c>
      <c r="G41" s="8" t="str">
        <f t="shared" si="4"/>
        <v>56034.8544</v>
      </c>
      <c r="H41" s="24">
        <f t="shared" si="5"/>
        <v>8109</v>
      </c>
      <c r="I41" s="33" t="s">
        <v>267</v>
      </c>
      <c r="J41" s="34" t="s">
        <v>268</v>
      </c>
      <c r="K41" s="33" t="s">
        <v>269</v>
      </c>
      <c r="L41" s="33" t="s">
        <v>270</v>
      </c>
      <c r="M41" s="34" t="s">
        <v>226</v>
      </c>
      <c r="N41" s="34" t="s">
        <v>72</v>
      </c>
      <c r="O41" s="35" t="s">
        <v>191</v>
      </c>
      <c r="P41" s="36" t="s">
        <v>271</v>
      </c>
    </row>
    <row r="42" spans="1:16" ht="12.75" customHeight="1" thickBot="1" x14ac:dyDescent="0.25">
      <c r="A42" s="24" t="str">
        <f t="shared" si="0"/>
        <v> AN 272.199 </v>
      </c>
      <c r="B42" s="2" t="str">
        <f t="shared" si="1"/>
        <v>II</v>
      </c>
      <c r="C42" s="24">
        <f t="shared" si="2"/>
        <v>26031.553</v>
      </c>
      <c r="D42" s="8" t="str">
        <f t="shared" si="3"/>
        <v>vis</v>
      </c>
      <c r="E42" s="32">
        <f>VLOOKUP(C42,Active!C$21:E$972,3,FALSE)</f>
        <v>-16792.400417634257</v>
      </c>
      <c r="F42" s="2" t="s">
        <v>72</v>
      </c>
      <c r="G42" s="8" t="str">
        <f t="shared" si="4"/>
        <v>26031.553</v>
      </c>
      <c r="H42" s="24">
        <f t="shared" si="5"/>
        <v>-16792.5</v>
      </c>
      <c r="I42" s="33" t="s">
        <v>74</v>
      </c>
      <c r="J42" s="34" t="s">
        <v>75</v>
      </c>
      <c r="K42" s="33">
        <v>-16792.5</v>
      </c>
      <c r="L42" s="33" t="s">
        <v>76</v>
      </c>
      <c r="M42" s="34" t="s">
        <v>77</v>
      </c>
      <c r="N42" s="34"/>
      <c r="O42" s="35" t="s">
        <v>78</v>
      </c>
      <c r="P42" s="35" t="s">
        <v>79</v>
      </c>
    </row>
    <row r="43" spans="1:16" ht="12.75" customHeight="1" thickBot="1" x14ac:dyDescent="0.25">
      <c r="A43" s="24" t="str">
        <f t="shared" si="0"/>
        <v> AN 272.199 </v>
      </c>
      <c r="B43" s="2" t="str">
        <f t="shared" si="1"/>
        <v>II</v>
      </c>
      <c r="C43" s="24">
        <f t="shared" si="2"/>
        <v>26743.61</v>
      </c>
      <c r="D43" s="8" t="str">
        <f t="shared" si="3"/>
        <v>vis</v>
      </c>
      <c r="E43" s="32">
        <f>VLOOKUP(C43,Active!C$21:E$972,3,FALSE)</f>
        <v>-16201.423873873124</v>
      </c>
      <c r="F43" s="2" t="s">
        <v>72</v>
      </c>
      <c r="G43" s="8" t="str">
        <f t="shared" si="4"/>
        <v>26743.610</v>
      </c>
      <c r="H43" s="24">
        <f t="shared" si="5"/>
        <v>-16201.5</v>
      </c>
      <c r="I43" s="33" t="s">
        <v>80</v>
      </c>
      <c r="J43" s="34" t="s">
        <v>81</v>
      </c>
      <c r="K43" s="33">
        <v>-16201.5</v>
      </c>
      <c r="L43" s="33" t="s">
        <v>82</v>
      </c>
      <c r="M43" s="34" t="s">
        <v>77</v>
      </c>
      <c r="N43" s="34"/>
      <c r="O43" s="35" t="s">
        <v>78</v>
      </c>
      <c r="P43" s="35" t="s">
        <v>79</v>
      </c>
    </row>
    <row r="44" spans="1:16" ht="12.75" customHeight="1" thickBot="1" x14ac:dyDescent="0.25">
      <c r="A44" s="24" t="str">
        <f t="shared" si="0"/>
        <v> AN 272.199 </v>
      </c>
      <c r="B44" s="2" t="str">
        <f t="shared" si="1"/>
        <v>II</v>
      </c>
      <c r="C44" s="24">
        <f t="shared" si="2"/>
        <v>26825.473999999998</v>
      </c>
      <c r="D44" s="8" t="str">
        <f t="shared" si="3"/>
        <v>vis</v>
      </c>
      <c r="E44" s="32">
        <f>VLOOKUP(C44,Active!C$21:E$972,3,FALSE)</f>
        <v>-16133.480291016049</v>
      </c>
      <c r="F44" s="2" t="s">
        <v>72</v>
      </c>
      <c r="G44" s="8" t="str">
        <f t="shared" si="4"/>
        <v>26825.474</v>
      </c>
      <c r="H44" s="24">
        <f t="shared" si="5"/>
        <v>-16133.5</v>
      </c>
      <c r="I44" s="33" t="s">
        <v>83</v>
      </c>
      <c r="J44" s="34" t="s">
        <v>84</v>
      </c>
      <c r="K44" s="33">
        <v>-16133.5</v>
      </c>
      <c r="L44" s="33" t="s">
        <v>85</v>
      </c>
      <c r="M44" s="34" t="s">
        <v>77</v>
      </c>
      <c r="N44" s="34"/>
      <c r="O44" s="35" t="s">
        <v>78</v>
      </c>
      <c r="P44" s="35" t="s">
        <v>79</v>
      </c>
    </row>
    <row r="45" spans="1:16" ht="12.75" customHeight="1" thickBot="1" x14ac:dyDescent="0.25">
      <c r="A45" s="24" t="str">
        <f t="shared" si="0"/>
        <v> AN 272.199 </v>
      </c>
      <c r="B45" s="2" t="str">
        <f t="shared" si="1"/>
        <v>II</v>
      </c>
      <c r="C45" s="24">
        <f t="shared" si="2"/>
        <v>27860.57</v>
      </c>
      <c r="D45" s="8" t="str">
        <f t="shared" si="3"/>
        <v>vis</v>
      </c>
      <c r="E45" s="32">
        <f>VLOOKUP(C45,Active!C$21:E$972,3,FALSE)</f>
        <v>-15274.395334978859</v>
      </c>
      <c r="F45" s="2" t="s">
        <v>72</v>
      </c>
      <c r="G45" s="8" t="str">
        <f t="shared" si="4"/>
        <v>27860.570</v>
      </c>
      <c r="H45" s="24">
        <f t="shared" si="5"/>
        <v>-15274.5</v>
      </c>
      <c r="I45" s="33" t="s">
        <v>86</v>
      </c>
      <c r="J45" s="34" t="s">
        <v>87</v>
      </c>
      <c r="K45" s="33">
        <v>-15274.5</v>
      </c>
      <c r="L45" s="33" t="s">
        <v>88</v>
      </c>
      <c r="M45" s="34" t="s">
        <v>77</v>
      </c>
      <c r="N45" s="34"/>
      <c r="O45" s="35" t="s">
        <v>78</v>
      </c>
      <c r="P45" s="35" t="s">
        <v>79</v>
      </c>
    </row>
    <row r="46" spans="1:16" ht="12.75" customHeight="1" thickBot="1" x14ac:dyDescent="0.25">
      <c r="A46" s="24" t="str">
        <f t="shared" si="0"/>
        <v> AN 272.199 </v>
      </c>
      <c r="B46" s="2" t="str">
        <f t="shared" si="1"/>
        <v>II</v>
      </c>
      <c r="C46" s="24">
        <f t="shared" si="2"/>
        <v>28248.55</v>
      </c>
      <c r="D46" s="8" t="str">
        <f t="shared" si="3"/>
        <v>vis</v>
      </c>
      <c r="E46" s="32">
        <f>VLOOKUP(C46,Active!C$21:E$972,3,FALSE)</f>
        <v>-14952.388698644347</v>
      </c>
      <c r="F46" s="2" t="s">
        <v>72</v>
      </c>
      <c r="G46" s="8" t="str">
        <f t="shared" si="4"/>
        <v>28248.550</v>
      </c>
      <c r="H46" s="24">
        <f t="shared" si="5"/>
        <v>-14952.5</v>
      </c>
      <c r="I46" s="33" t="s">
        <v>89</v>
      </c>
      <c r="J46" s="34" t="s">
        <v>90</v>
      </c>
      <c r="K46" s="33">
        <v>-14952.5</v>
      </c>
      <c r="L46" s="33" t="s">
        <v>91</v>
      </c>
      <c r="M46" s="34" t="s">
        <v>92</v>
      </c>
      <c r="N46" s="34"/>
      <c r="O46" s="35" t="s">
        <v>78</v>
      </c>
      <c r="P46" s="35" t="s">
        <v>79</v>
      </c>
    </row>
    <row r="47" spans="1:16" ht="12.75" customHeight="1" thickBot="1" x14ac:dyDescent="0.25">
      <c r="A47" s="24" t="str">
        <f t="shared" si="0"/>
        <v> AN 272.199 </v>
      </c>
      <c r="B47" s="2" t="str">
        <f t="shared" si="1"/>
        <v>II</v>
      </c>
      <c r="C47" s="24">
        <f t="shared" si="2"/>
        <v>28336.527999999998</v>
      </c>
      <c r="D47" s="8" t="str">
        <f t="shared" si="3"/>
        <v>vis</v>
      </c>
      <c r="E47" s="32">
        <f>VLOOKUP(C47,Active!C$21:E$972,3,FALSE)</f>
        <v>-14879.370759958236</v>
      </c>
      <c r="F47" s="2" t="s">
        <v>72</v>
      </c>
      <c r="G47" s="8" t="str">
        <f t="shared" si="4"/>
        <v>28336.528</v>
      </c>
      <c r="H47" s="24">
        <f t="shared" si="5"/>
        <v>-14879.5</v>
      </c>
      <c r="I47" s="33" t="s">
        <v>93</v>
      </c>
      <c r="J47" s="34" t="s">
        <v>94</v>
      </c>
      <c r="K47" s="33">
        <v>-14879.5</v>
      </c>
      <c r="L47" s="33" t="s">
        <v>95</v>
      </c>
      <c r="M47" s="34" t="s">
        <v>92</v>
      </c>
      <c r="N47" s="34"/>
      <c r="O47" s="35" t="s">
        <v>78</v>
      </c>
      <c r="P47" s="35" t="s">
        <v>79</v>
      </c>
    </row>
    <row r="48" spans="1:16" ht="12.75" customHeight="1" thickBot="1" x14ac:dyDescent="0.25">
      <c r="A48" s="24" t="str">
        <f t="shared" si="0"/>
        <v> AN 272.199 </v>
      </c>
      <c r="B48" s="2" t="str">
        <f t="shared" si="1"/>
        <v>II</v>
      </c>
      <c r="C48" s="24">
        <f t="shared" si="2"/>
        <v>28342.54</v>
      </c>
      <c r="D48" s="8" t="str">
        <f t="shared" si="3"/>
        <v>vis</v>
      </c>
      <c r="E48" s="32">
        <f>VLOOKUP(C48,Active!C$21:E$972,3,FALSE)</f>
        <v>-14874.381059722027</v>
      </c>
      <c r="F48" s="2" t="s">
        <v>72</v>
      </c>
      <c r="G48" s="8" t="str">
        <f t="shared" si="4"/>
        <v>28342.540</v>
      </c>
      <c r="H48" s="24">
        <f t="shared" si="5"/>
        <v>-14874.5</v>
      </c>
      <c r="I48" s="33" t="s">
        <v>96</v>
      </c>
      <c r="J48" s="34" t="s">
        <v>97</v>
      </c>
      <c r="K48" s="33">
        <v>-14874.5</v>
      </c>
      <c r="L48" s="33" t="s">
        <v>98</v>
      </c>
      <c r="M48" s="34" t="s">
        <v>92</v>
      </c>
      <c r="N48" s="34"/>
      <c r="O48" s="35" t="s">
        <v>78</v>
      </c>
      <c r="P48" s="35" t="s">
        <v>79</v>
      </c>
    </row>
    <row r="49" spans="1:16" ht="12.75" customHeight="1" thickBot="1" x14ac:dyDescent="0.25">
      <c r="A49" s="24" t="str">
        <f t="shared" si="0"/>
        <v> PZ 6.200 </v>
      </c>
      <c r="B49" s="2" t="str">
        <f t="shared" si="1"/>
        <v>II</v>
      </c>
      <c r="C49" s="24">
        <f t="shared" si="2"/>
        <v>31235.439999999999</v>
      </c>
      <c r="D49" s="8" t="str">
        <f t="shared" si="3"/>
        <v>vis</v>
      </c>
      <c r="E49" s="32">
        <f>VLOOKUP(C49,Active!C$21:E$972,3,FALSE)</f>
        <v>-12473.399054845204</v>
      </c>
      <c r="F49" s="2" t="s">
        <v>72</v>
      </c>
      <c r="G49" s="8" t="str">
        <f t="shared" si="4"/>
        <v>31235.440</v>
      </c>
      <c r="H49" s="24">
        <f t="shared" si="5"/>
        <v>-12473.5</v>
      </c>
      <c r="I49" s="33" t="s">
        <v>99</v>
      </c>
      <c r="J49" s="34" t="s">
        <v>100</v>
      </c>
      <c r="K49" s="33">
        <v>-12473.5</v>
      </c>
      <c r="L49" s="33" t="s">
        <v>101</v>
      </c>
      <c r="M49" s="34" t="s">
        <v>92</v>
      </c>
      <c r="N49" s="34"/>
      <c r="O49" s="35" t="s">
        <v>102</v>
      </c>
      <c r="P49" s="35" t="s">
        <v>103</v>
      </c>
    </row>
    <row r="50" spans="1:16" ht="12.75" customHeight="1" thickBot="1" x14ac:dyDescent="0.25">
      <c r="A50" s="24" t="str">
        <f t="shared" si="0"/>
        <v> BRNO 32 </v>
      </c>
      <c r="B50" s="2" t="str">
        <f t="shared" si="1"/>
        <v>I</v>
      </c>
      <c r="C50" s="24">
        <f t="shared" si="2"/>
        <v>51015.442900000002</v>
      </c>
      <c r="D50" s="8" t="str">
        <f t="shared" si="3"/>
        <v>vis</v>
      </c>
      <c r="E50" s="32">
        <f>VLOOKUP(C50,Active!C$21:E$972,3,FALSE)</f>
        <v>3943.1487066783343</v>
      </c>
      <c r="F50" s="2" t="s">
        <v>72</v>
      </c>
      <c r="G50" s="8" t="str">
        <f t="shared" si="4"/>
        <v>51015.4429</v>
      </c>
      <c r="H50" s="24">
        <f t="shared" si="5"/>
        <v>3943</v>
      </c>
      <c r="I50" s="33" t="s">
        <v>176</v>
      </c>
      <c r="J50" s="34" t="s">
        <v>177</v>
      </c>
      <c r="K50" s="33">
        <v>3943</v>
      </c>
      <c r="L50" s="33" t="s">
        <v>178</v>
      </c>
      <c r="M50" s="34" t="s">
        <v>157</v>
      </c>
      <c r="N50" s="34" t="s">
        <v>164</v>
      </c>
      <c r="O50" s="35" t="s">
        <v>179</v>
      </c>
      <c r="P50" s="35" t="s">
        <v>180</v>
      </c>
    </row>
    <row r="51" spans="1:16" ht="12.75" customHeight="1" thickBot="1" x14ac:dyDescent="0.25">
      <c r="A51" s="24" t="str">
        <f t="shared" si="0"/>
        <v> BBS 128 </v>
      </c>
      <c r="B51" s="2" t="str">
        <f t="shared" si="1"/>
        <v>I</v>
      </c>
      <c r="C51" s="24">
        <f t="shared" si="2"/>
        <v>52362.453999999998</v>
      </c>
      <c r="D51" s="8" t="str">
        <f t="shared" si="3"/>
        <v>vis</v>
      </c>
      <c r="E51" s="32">
        <f>VLOOKUP(C51,Active!C$21:E$972,3,FALSE)</f>
        <v>5061.1097186280485</v>
      </c>
      <c r="F51" s="2" t="s">
        <v>72</v>
      </c>
      <c r="G51" s="8" t="str">
        <f t="shared" si="4"/>
        <v>52362.454</v>
      </c>
      <c r="H51" s="24">
        <f t="shared" si="5"/>
        <v>5061</v>
      </c>
      <c r="I51" s="33" t="s">
        <v>188</v>
      </c>
      <c r="J51" s="34" t="s">
        <v>189</v>
      </c>
      <c r="K51" s="33">
        <v>5061</v>
      </c>
      <c r="L51" s="33" t="s">
        <v>190</v>
      </c>
      <c r="M51" s="34" t="s">
        <v>157</v>
      </c>
      <c r="N51" s="34" t="s">
        <v>164</v>
      </c>
      <c r="O51" s="35" t="s">
        <v>191</v>
      </c>
      <c r="P51" s="35" t="s">
        <v>192</v>
      </c>
    </row>
    <row r="52" spans="1:16" ht="12.75" customHeight="1" thickBot="1" x14ac:dyDescent="0.25">
      <c r="A52" s="24" t="str">
        <f t="shared" si="0"/>
        <v> BBS 128 </v>
      </c>
      <c r="B52" s="2" t="str">
        <f t="shared" si="1"/>
        <v>II</v>
      </c>
      <c r="C52" s="24">
        <f t="shared" si="2"/>
        <v>52365.47</v>
      </c>
      <c r="D52" s="8" t="str">
        <f t="shared" si="3"/>
        <v>vis</v>
      </c>
      <c r="E52" s="32">
        <f>VLOOKUP(C52,Active!C$21:E$972,3,FALSE)</f>
        <v>5063.6128683140787</v>
      </c>
      <c r="F52" s="2" t="s">
        <v>72</v>
      </c>
      <c r="G52" s="8" t="str">
        <f t="shared" si="4"/>
        <v>52365.470</v>
      </c>
      <c r="H52" s="24">
        <f t="shared" si="5"/>
        <v>5063.5</v>
      </c>
      <c r="I52" s="33" t="s">
        <v>193</v>
      </c>
      <c r="J52" s="34" t="s">
        <v>194</v>
      </c>
      <c r="K52" s="33">
        <v>5063.5</v>
      </c>
      <c r="L52" s="33" t="s">
        <v>195</v>
      </c>
      <c r="M52" s="34" t="s">
        <v>157</v>
      </c>
      <c r="N52" s="34" t="s">
        <v>164</v>
      </c>
      <c r="O52" s="35" t="s">
        <v>174</v>
      </c>
      <c r="P52" s="35" t="s">
        <v>192</v>
      </c>
    </row>
    <row r="53" spans="1:16" ht="12.75" customHeight="1" thickBot="1" x14ac:dyDescent="0.25">
      <c r="A53" s="24" t="str">
        <f t="shared" si="0"/>
        <v> BBS 128 </v>
      </c>
      <c r="B53" s="2" t="str">
        <f t="shared" si="1"/>
        <v>I</v>
      </c>
      <c r="C53" s="24">
        <f t="shared" si="2"/>
        <v>52368.480900000002</v>
      </c>
      <c r="D53" s="8" t="str">
        <f t="shared" si="3"/>
        <v>vis</v>
      </c>
      <c r="E53" s="32">
        <f>VLOOKUP(C53,Active!C$21:E$972,3,FALSE)</f>
        <v>5066.1117852204661</v>
      </c>
      <c r="F53" s="2" t="s">
        <v>72</v>
      </c>
      <c r="G53" s="8" t="str">
        <f t="shared" si="4"/>
        <v>52368.4809</v>
      </c>
      <c r="H53" s="24">
        <f t="shared" si="5"/>
        <v>5066</v>
      </c>
      <c r="I53" s="33" t="s">
        <v>196</v>
      </c>
      <c r="J53" s="34" t="s">
        <v>197</v>
      </c>
      <c r="K53" s="33">
        <v>5066</v>
      </c>
      <c r="L53" s="33" t="s">
        <v>198</v>
      </c>
      <c r="M53" s="34" t="s">
        <v>157</v>
      </c>
      <c r="N53" s="34" t="s">
        <v>164</v>
      </c>
      <c r="O53" s="35" t="s">
        <v>174</v>
      </c>
      <c r="P53" s="35" t="s">
        <v>192</v>
      </c>
    </row>
    <row r="54" spans="1:16" ht="12.75" customHeight="1" thickBot="1" x14ac:dyDescent="0.25">
      <c r="A54" s="24" t="str">
        <f t="shared" si="0"/>
        <v>IBVS 5493 </v>
      </c>
      <c r="B54" s="2" t="str">
        <f t="shared" si="1"/>
        <v>I</v>
      </c>
      <c r="C54" s="24">
        <f t="shared" si="2"/>
        <v>52717.8917</v>
      </c>
      <c r="D54" s="8" t="str">
        <f t="shared" si="3"/>
        <v>vis</v>
      </c>
      <c r="E54" s="32" t="e">
        <f>VLOOKUP(C54,Active!C$21:E$972,3,FALSE)</f>
        <v>#N/A</v>
      </c>
      <c r="F54" s="2" t="s">
        <v>72</v>
      </c>
      <c r="G54" s="8" t="str">
        <f t="shared" si="4"/>
        <v>52717.8917</v>
      </c>
      <c r="H54" s="24">
        <f t="shared" si="5"/>
        <v>5356</v>
      </c>
      <c r="I54" s="33" t="s">
        <v>199</v>
      </c>
      <c r="J54" s="34" t="s">
        <v>200</v>
      </c>
      <c r="K54" s="33">
        <v>5356</v>
      </c>
      <c r="L54" s="33" t="s">
        <v>201</v>
      </c>
      <c r="M54" s="34" t="s">
        <v>157</v>
      </c>
      <c r="N54" s="34" t="s">
        <v>164</v>
      </c>
      <c r="O54" s="35" t="s">
        <v>202</v>
      </c>
      <c r="P54" s="36" t="s">
        <v>203</v>
      </c>
    </row>
    <row r="55" spans="1:16" ht="12.75" customHeight="1" thickBot="1" x14ac:dyDescent="0.25">
      <c r="A55" s="24" t="str">
        <f t="shared" si="0"/>
        <v>IBVS 5670 </v>
      </c>
      <c r="B55" s="2" t="str">
        <f t="shared" si="1"/>
        <v>I</v>
      </c>
      <c r="C55" s="24">
        <f t="shared" si="2"/>
        <v>53429.962899999999</v>
      </c>
      <c r="D55" s="8" t="str">
        <f t="shared" si="3"/>
        <v>vis</v>
      </c>
      <c r="E55" s="32">
        <f>VLOOKUP(C55,Active!C$21:E$972,3,FALSE)</f>
        <v>5947.0959811832208</v>
      </c>
      <c r="F55" s="2" t="s">
        <v>72</v>
      </c>
      <c r="G55" s="8" t="str">
        <f t="shared" si="4"/>
        <v>53429.9629</v>
      </c>
      <c r="H55" s="24">
        <f t="shared" si="5"/>
        <v>5947</v>
      </c>
      <c r="I55" s="33" t="s">
        <v>219</v>
      </c>
      <c r="J55" s="34" t="s">
        <v>220</v>
      </c>
      <c r="K55" s="33">
        <v>5947</v>
      </c>
      <c r="L55" s="33" t="s">
        <v>221</v>
      </c>
      <c r="M55" s="34" t="s">
        <v>157</v>
      </c>
      <c r="N55" s="34" t="s">
        <v>164</v>
      </c>
      <c r="O55" s="35" t="s">
        <v>211</v>
      </c>
      <c r="P55" s="36" t="s">
        <v>222</v>
      </c>
    </row>
    <row r="56" spans="1:16" ht="12.75" customHeight="1" thickBot="1" x14ac:dyDescent="0.25">
      <c r="A56" s="24" t="str">
        <f t="shared" si="0"/>
        <v>VSB 44 </v>
      </c>
      <c r="B56" s="2" t="str">
        <f t="shared" si="1"/>
        <v>I</v>
      </c>
      <c r="C56" s="24">
        <f t="shared" si="2"/>
        <v>53507.074099999998</v>
      </c>
      <c r="D56" s="8" t="str">
        <f t="shared" si="3"/>
        <v>vis</v>
      </c>
      <c r="E56" s="32">
        <f>VLOOKUP(C56,Active!C$21:E$972,3,FALSE)</f>
        <v>6011.0949453971434</v>
      </c>
      <c r="F56" s="2" t="s">
        <v>72</v>
      </c>
      <c r="G56" s="8" t="str">
        <f t="shared" si="4"/>
        <v>53507.0741</v>
      </c>
      <c r="H56" s="24">
        <f t="shared" si="5"/>
        <v>6011</v>
      </c>
      <c r="I56" s="33" t="s">
        <v>235</v>
      </c>
      <c r="J56" s="34" t="s">
        <v>236</v>
      </c>
      <c r="K56" s="33" t="s">
        <v>237</v>
      </c>
      <c r="L56" s="33" t="s">
        <v>238</v>
      </c>
      <c r="M56" s="34" t="s">
        <v>157</v>
      </c>
      <c r="N56" s="34" t="s">
        <v>164</v>
      </c>
      <c r="O56" s="35" t="s">
        <v>239</v>
      </c>
      <c r="P56" s="36" t="s">
        <v>240</v>
      </c>
    </row>
    <row r="57" spans="1:16" x14ac:dyDescent="0.2">
      <c r="B57" s="2"/>
      <c r="E57" s="32"/>
      <c r="F57" s="2"/>
    </row>
    <row r="58" spans="1:16" x14ac:dyDescent="0.2">
      <c r="B58" s="2"/>
      <c r="E58" s="32"/>
      <c r="F58" s="2"/>
    </row>
    <row r="59" spans="1:16" x14ac:dyDescent="0.2">
      <c r="B59" s="2"/>
      <c r="E59" s="32"/>
      <c r="F59" s="2"/>
    </row>
    <row r="60" spans="1:16" x14ac:dyDescent="0.2">
      <c r="B60" s="2"/>
      <c r="E60" s="32"/>
      <c r="F60" s="2"/>
    </row>
    <row r="61" spans="1:16" x14ac:dyDescent="0.2">
      <c r="B61" s="2"/>
      <c r="E61" s="32"/>
      <c r="F61" s="2"/>
    </row>
    <row r="62" spans="1:16" x14ac:dyDescent="0.2">
      <c r="B62" s="2"/>
      <c r="E62" s="32"/>
      <c r="F62" s="2"/>
    </row>
    <row r="63" spans="1:16" x14ac:dyDescent="0.2">
      <c r="B63" s="2"/>
      <c r="E63" s="32"/>
      <c r="F63" s="2"/>
    </row>
    <row r="64" spans="1:16" x14ac:dyDescent="0.2">
      <c r="B64" s="2"/>
      <c r="E64" s="32"/>
      <c r="F64" s="2"/>
    </row>
    <row r="65" spans="2:6" x14ac:dyDescent="0.2">
      <c r="B65" s="2"/>
      <c r="E65" s="32"/>
      <c r="F65" s="2"/>
    </row>
    <row r="66" spans="2:6" x14ac:dyDescent="0.2">
      <c r="B66" s="2"/>
      <c r="E66" s="32"/>
      <c r="F66" s="2"/>
    </row>
    <row r="67" spans="2:6" x14ac:dyDescent="0.2">
      <c r="B67" s="2"/>
      <c r="E67" s="32"/>
      <c r="F67" s="2"/>
    </row>
    <row r="68" spans="2:6" x14ac:dyDescent="0.2">
      <c r="B68" s="2"/>
      <c r="E68" s="32"/>
      <c r="F68" s="2"/>
    </row>
    <row r="69" spans="2:6" x14ac:dyDescent="0.2">
      <c r="B69" s="2"/>
      <c r="E69" s="32"/>
      <c r="F69" s="2"/>
    </row>
    <row r="70" spans="2:6" x14ac:dyDescent="0.2">
      <c r="B70" s="2"/>
      <c r="E70" s="32"/>
      <c r="F70" s="2"/>
    </row>
    <row r="71" spans="2:6" x14ac:dyDescent="0.2">
      <c r="B71" s="2"/>
      <c r="E71" s="3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  <row r="853" spans="2:6" x14ac:dyDescent="0.2">
      <c r="B853" s="2"/>
      <c r="F853" s="2"/>
    </row>
    <row r="854" spans="2:6" x14ac:dyDescent="0.2">
      <c r="B854" s="2"/>
      <c r="F854" s="2"/>
    </row>
    <row r="855" spans="2:6" x14ac:dyDescent="0.2">
      <c r="B855" s="2"/>
      <c r="F855" s="2"/>
    </row>
    <row r="856" spans="2:6" x14ac:dyDescent="0.2">
      <c r="B856" s="2"/>
      <c r="F856" s="2"/>
    </row>
    <row r="857" spans="2:6" x14ac:dyDescent="0.2">
      <c r="B857" s="2"/>
      <c r="F857" s="2"/>
    </row>
    <row r="858" spans="2:6" x14ac:dyDescent="0.2">
      <c r="B858" s="2"/>
      <c r="F858" s="2"/>
    </row>
    <row r="859" spans="2:6" x14ac:dyDescent="0.2">
      <c r="B859" s="2"/>
      <c r="F859" s="2"/>
    </row>
  </sheetData>
  <phoneticPr fontId="8" type="noConversion"/>
  <hyperlinks>
    <hyperlink ref="P24" r:id="rId1" display="http://www.bav-astro.de/sfs/BAVM_link.php?BAVMnr=118" xr:uid="{00000000-0004-0000-0100-000000000000}"/>
    <hyperlink ref="P25" r:id="rId2" display="http://www.konkoly.hu/cgi-bin/IBVS?4888" xr:uid="{00000000-0004-0000-0100-000001000000}"/>
    <hyperlink ref="P26" r:id="rId3" display="http://www.konkoly.hu/cgi-bin/IBVS?4888" xr:uid="{00000000-0004-0000-0100-000002000000}"/>
    <hyperlink ref="P29" r:id="rId4" display="http://www.konkoly.hu/cgi-bin/IBVS?5263" xr:uid="{00000000-0004-0000-0100-000003000000}"/>
    <hyperlink ref="P54" r:id="rId5" display="http://www.konkoly.hu/cgi-bin/IBVS?5493" xr:uid="{00000000-0004-0000-0100-000004000000}"/>
    <hyperlink ref="P31" r:id="rId6" display="http://www.konkoly.hu/cgi-bin/IBVS?5577" xr:uid="{00000000-0004-0000-0100-000005000000}"/>
    <hyperlink ref="P32" r:id="rId7" display="http://www.konkoly.hu/cgi-bin/IBVS?5577" xr:uid="{00000000-0004-0000-0100-000006000000}"/>
    <hyperlink ref="P33" r:id="rId8" display="http://www.konkoly.hu/cgi-bin/IBVS?5577" xr:uid="{00000000-0004-0000-0100-000007000000}"/>
    <hyperlink ref="P55" r:id="rId9" display="http://www.konkoly.hu/cgi-bin/IBVS?5670" xr:uid="{00000000-0004-0000-0100-000008000000}"/>
    <hyperlink ref="P34" r:id="rId10" display="http://www.bav-astro.de/sfs/BAVM_link.php?BAVMnr=178" xr:uid="{00000000-0004-0000-0100-000009000000}"/>
    <hyperlink ref="P35" r:id="rId11" display="http://www.konkoly.hu/cgi-bin/IBVS?5670" xr:uid="{00000000-0004-0000-0100-00000A000000}"/>
    <hyperlink ref="P56" r:id="rId12" display="http://vsolj.cetus-net.org/no44.pdf" xr:uid="{00000000-0004-0000-0100-00000B000000}"/>
    <hyperlink ref="P36" r:id="rId13" display="http://www.konkoly.hu/cgi-bin/IBVS?5670" xr:uid="{00000000-0004-0000-0100-00000C000000}"/>
    <hyperlink ref="P37" r:id="rId14" display="http://www.bav-astro.de/sfs/BAVM_link.php?BAVMnr=201" xr:uid="{00000000-0004-0000-0100-00000D000000}"/>
    <hyperlink ref="P38" r:id="rId15" display="http://www.konkoly.hu/cgi-bin/IBVS?6007" xr:uid="{00000000-0004-0000-0100-00000E000000}"/>
    <hyperlink ref="P39" r:id="rId16" display="http://www.konkoly.hu/cgi-bin/IBVS?5894" xr:uid="{00000000-0004-0000-0100-00000F000000}"/>
    <hyperlink ref="P40" r:id="rId17" display="http://www.konkoly.hu/cgi-bin/IBVS?5992" xr:uid="{00000000-0004-0000-0100-000010000000}"/>
    <hyperlink ref="P41" r:id="rId18" display="http://www.konkoly.hu/cgi-bin/IBVS?6029" xr:uid="{00000000-0004-0000-0100-00001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2024-03-05T06:35:23Z</dcterms:modified>
</cp:coreProperties>
</file>