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5E56759-F212-4DAB-AA60-91775275B08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C17" i="1"/>
  <c r="E21" i="1"/>
  <c r="F21" i="1"/>
  <c r="G21" i="1"/>
  <c r="I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C12" i="1"/>
  <c r="C11" i="1"/>
  <c r="O22" i="1" l="1"/>
  <c r="O23" i="1"/>
  <c r="O27" i="1"/>
  <c r="O26" i="1"/>
  <c r="O24" i="1"/>
  <c r="O21" i="1"/>
  <c r="O25" i="1"/>
  <c r="O29" i="1"/>
  <c r="O28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<sst xmlns="http://schemas.openxmlformats.org/spreadsheetml/2006/main" count="60" uniqueCount="52">
  <si>
    <t>V385 Ser / GSC 0366-0475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</si>
  <si>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</si>
  <si>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</si>
  <si>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</si>
  <si>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</si>
  <si>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</si>
  <si>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</si>
  <si>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</si>
  <si>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</si>
  <si>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</si>
  <si>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</si>
  <si>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</si>
  <si>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</si>
  <si>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</si>
  <si>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</si>
  <si>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</si>
  <si>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</si>
  <si>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</si>
  <si>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</si>
  <si>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</si>
  <si>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</si>
  <si>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</si>
  <si>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</si>
  <si>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</si>
  <si>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</si>
  <si>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</si>
  <si>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</si>
  <si>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</si>
  <si>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</si>
  <si>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</si>
  <si>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</si>
  <si>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</si>
  <si>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</si>
  <si>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</si>
  <si>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</si>
  <si>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</si>
  <si>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</si>
  <si>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</si>
  <si>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</si>
  <si>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</si>
  <si>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</si>
  <si>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</si>
  <si>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GCVS 4</t>
  </si>
  <si>
    <t>IBVS 5455</t>
  </si>
  <si>
    <t>II</t>
  </si>
  <si>
    <t>I</t>
  </si>
  <si>
    <t>IBVS 5894</t>
  </si>
  <si>
    <t>IBVS 5992</t>
  </si>
  <si>
    <t>IBVS 6029</t>
  </si>
  <si>
    <t>OEJV 0168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</si>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</sst>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2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  <xf numFmtId="0" fontId="11" fillId="0" borderId="0"/>
  </cellStyleXfs>
  <cellXfs count="35">
    <xf numFmtId="0" fontId="0" fillId="0" borderId="0" xfId="0">
      <alignment vertical="top"/>
    </xf>
    <xf numFmtId="0" fontId="0" fillId="0" borderId="0" xfId="0" applyAlignment="1"/>
    <xf numFmtId="0" fontId="0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V0385 Ser - O-C Diagr.</a:t>
            </a:r>
          </a:p>
        </c:rich>
      </c:tx>
      <c:layout>
        <c:manualLayout>
          <c:xMode val="edge"/>
          <c:yMode val="edge"/>
          <c:x val="0.3714285714285714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3709273182956"/>
          <c:y val="0.13213276268394378"/>
          <c:w val="0.81704260651629068"/>
          <c:h val="0.65165322803118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9172</c:v>
                </c:pt>
                <c:pt idx="4">
                  <c:v>11450</c:v>
                </c:pt>
                <c:pt idx="5">
                  <c:v>12642</c:v>
                </c:pt>
                <c:pt idx="6">
                  <c:v>14830</c:v>
                </c:pt>
                <c:pt idx="7">
                  <c:v>16143</c:v>
                </c:pt>
                <c:pt idx="8">
                  <c:v>18396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8-4F01-AFFF-608D6B3101D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9172</c:v>
                </c:pt>
                <c:pt idx="4">
                  <c:v>11450</c:v>
                </c:pt>
                <c:pt idx="5">
                  <c:v>12642</c:v>
                </c:pt>
                <c:pt idx="6">
                  <c:v>14830</c:v>
                </c:pt>
                <c:pt idx="7">
                  <c:v>16143</c:v>
                </c:pt>
                <c:pt idx="8">
                  <c:v>18396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28-4F01-AFFF-608D6B3101D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9172</c:v>
                </c:pt>
                <c:pt idx="4">
                  <c:v>11450</c:v>
                </c:pt>
                <c:pt idx="5">
                  <c:v>12642</c:v>
                </c:pt>
                <c:pt idx="6">
                  <c:v>14830</c:v>
                </c:pt>
                <c:pt idx="7">
                  <c:v>16143</c:v>
                </c:pt>
                <c:pt idx="8">
                  <c:v>18396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28-4F01-AFFF-608D6B3101D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9172</c:v>
                </c:pt>
                <c:pt idx="4">
                  <c:v>11450</c:v>
                </c:pt>
                <c:pt idx="5">
                  <c:v>12642</c:v>
                </c:pt>
                <c:pt idx="6">
                  <c:v>14830</c:v>
                </c:pt>
                <c:pt idx="7">
                  <c:v>16143</c:v>
                </c:pt>
                <c:pt idx="8">
                  <c:v>18396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">
                  <c:v>1.9400000019231811E-3</c:v>
                </c:pt>
                <c:pt idx="2">
                  <c:v>2.3000000001047738E-3</c:v>
                </c:pt>
                <c:pt idx="3">
                  <c:v>3.9199999999254942E-2</c:v>
                </c:pt>
                <c:pt idx="4">
                  <c:v>5.2399999993212987E-2</c:v>
                </c:pt>
                <c:pt idx="5">
                  <c:v>6.0499999999592546E-2</c:v>
                </c:pt>
                <c:pt idx="6">
                  <c:v>8.1590000001597218E-2</c:v>
                </c:pt>
                <c:pt idx="7">
                  <c:v>8.5960000003979076E-2</c:v>
                </c:pt>
                <c:pt idx="8">
                  <c:v>0.10468000006949296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28-4F01-AFFF-608D6B3101D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9172</c:v>
                </c:pt>
                <c:pt idx="4">
                  <c:v>11450</c:v>
                </c:pt>
                <c:pt idx="5">
                  <c:v>12642</c:v>
                </c:pt>
                <c:pt idx="6">
                  <c:v>14830</c:v>
                </c:pt>
                <c:pt idx="7">
                  <c:v>16143</c:v>
                </c:pt>
                <c:pt idx="8">
                  <c:v>18396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28-4F01-AFFF-608D6B3101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9172</c:v>
                </c:pt>
                <c:pt idx="4">
                  <c:v>11450</c:v>
                </c:pt>
                <c:pt idx="5">
                  <c:v>12642</c:v>
                </c:pt>
                <c:pt idx="6">
                  <c:v>14830</c:v>
                </c:pt>
                <c:pt idx="7">
                  <c:v>16143</c:v>
                </c:pt>
                <c:pt idx="8">
                  <c:v>18396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28-4F01-AFFF-608D6B3101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9172</c:v>
                </c:pt>
                <c:pt idx="4">
                  <c:v>11450</c:v>
                </c:pt>
                <c:pt idx="5">
                  <c:v>12642</c:v>
                </c:pt>
                <c:pt idx="6">
                  <c:v>14830</c:v>
                </c:pt>
                <c:pt idx="7">
                  <c:v>16143</c:v>
                </c:pt>
                <c:pt idx="8">
                  <c:v>18396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28-4F01-AFFF-608D6B3101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9172</c:v>
                </c:pt>
                <c:pt idx="4">
                  <c:v>11450</c:v>
                </c:pt>
                <c:pt idx="5">
                  <c:v>12642</c:v>
                </c:pt>
                <c:pt idx="6">
                  <c:v>14830</c:v>
                </c:pt>
                <c:pt idx="7">
                  <c:v>16143</c:v>
                </c:pt>
                <c:pt idx="8">
                  <c:v>18396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-2.8659030478705119E-2</c:v>
                </c:pt>
                <c:pt idx="1">
                  <c:v>-2.8637382316968062E-2</c:v>
                </c:pt>
                <c:pt idx="2">
                  <c:v>-2.8543573616107491E-2</c:v>
                </c:pt>
                <c:pt idx="3">
                  <c:v>3.7526616005384941E-2</c:v>
                </c:pt>
                <c:pt idx="4">
                  <c:v>5.3964786817722182E-2</c:v>
                </c:pt>
                <c:pt idx="5">
                  <c:v>6.2566323081245448E-2</c:v>
                </c:pt>
                <c:pt idx="6">
                  <c:v>7.8355049041471031E-2</c:v>
                </c:pt>
                <c:pt idx="7">
                  <c:v>8.7829727828388854E-2</c:v>
                </c:pt>
                <c:pt idx="8">
                  <c:v>0.10408749729291729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28-4F01-AFFF-608D6B310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311528"/>
        <c:axId val="1"/>
      </c:scatterChart>
      <c:valAx>
        <c:axId val="663311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311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8270676691728"/>
          <c:y val="0.91291543512015949"/>
          <c:w val="0.630075187969924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A10BB0-9BD4-8CCB-D752-4640E571B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36" sqref="J36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5" customFormat="1" ht="20.25">
      <c r="A1" s="33" t="s">
        <v>0</v>
      </c>
    </row>
    <row r="2" spans="1:6" s="5" customFormat="1" ht="12.95" customHeight="1">
      <c r="A2" s="5" t="s">
        <v>1</v>
      </c>
      <c r="B2" s="2" t="s">
        <v>2</v>
      </c>
      <c r="C2" s="6"/>
      <c r="D2" s="6"/>
    </row>
    <row r="3" spans="1:6" s="5" customFormat="1" ht="12.95" customHeight="1"/>
    <row r="4" spans="1:6" s="5" customFormat="1" ht="12.95" customHeight="1">
      <c r="A4" s="7" t="s">
        <v>3</v>
      </c>
      <c r="C4" s="8">
        <v>52082.498</v>
      </c>
      <c r="D4" s="9">
        <v>0.31295000000000001</v>
      </c>
    </row>
    <row r="5" spans="1:6" s="5" customFormat="1" ht="12.95" customHeight="1">
      <c r="A5" s="10" t="s">
        <v>4</v>
      </c>
      <c r="C5" s="11">
        <v>-9.5</v>
      </c>
      <c r="D5" s="5" t="s">
        <v>5</v>
      </c>
    </row>
    <row r="6" spans="1:6" s="5" customFormat="1" ht="12.95" customHeight="1">
      <c r="A6" s="7" t="s">
        <v>6</v>
      </c>
    </row>
    <row r="7" spans="1:6" s="5" customFormat="1" ht="12.95" customHeight="1">
      <c r="A7" s="5" t="s">
        <v>7</v>
      </c>
      <c r="C7" s="5">
        <f>+C4</f>
        <v>52082.498</v>
      </c>
    </row>
    <row r="8" spans="1:6" s="5" customFormat="1" ht="12.95" customHeight="1">
      <c r="A8" s="5" t="s">
        <v>8</v>
      </c>
      <c r="C8" s="5">
        <f>+D4</f>
        <v>0.31295000000000001</v>
      </c>
    </row>
    <row r="9" spans="1:6" s="5" customFormat="1" ht="12.95" customHeight="1">
      <c r="A9" s="12" t="s">
        <v>9</v>
      </c>
      <c r="B9" s="13">
        <v>24</v>
      </c>
      <c r="C9" s="14" t="str">
        <f>"F"&amp;B9</f>
        <v>F24</v>
      </c>
      <c r="D9" s="15" t="str">
        <f>"G"&amp;B9</f>
        <v>G24</v>
      </c>
    </row>
    <row r="10" spans="1:6" s="5" customFormat="1" ht="12.95" customHeight="1">
      <c r="C10" s="16" t="s">
        <v>10</v>
      </c>
      <c r="D10" s="16" t="s">
        <v>11</v>
      </c>
    </row>
    <row r="11" spans="1:6" s="5" customFormat="1" ht="12.95" customHeight="1">
      <c r="A11" s="5" t="s">
        <v>12</v>
      </c>
      <c r="C11" s="15">
        <f ca="1">INTERCEPT(INDIRECT($D$9):G992,INDIRECT($C$9):F992)</f>
        <v>-2.8659030478705119E-2</v>
      </c>
      <c r="D11" s="6"/>
    </row>
    <row r="12" spans="1:6" s="5" customFormat="1" ht="12.95" customHeight="1">
      <c r="A12" s="5" t="s">
        <v>13</v>
      </c>
      <c r="C12" s="15">
        <f ca="1">SLOPE(INDIRECT($D$9):G992,INDIRECT($C$9):F992)</f>
        <v>7.2160539123517295E-6</v>
      </c>
      <c r="D12" s="6"/>
    </row>
    <row r="13" spans="1:6" s="5" customFormat="1" ht="12.95" customHeight="1">
      <c r="A13" s="5" t="s">
        <v>14</v>
      </c>
      <c r="C13" s="6" t="s">
        <v>15</v>
      </c>
    </row>
    <row r="14" spans="1:6" s="5" customFormat="1" ht="12.95" customHeight="1"/>
    <row r="15" spans="1:6" s="5" customFormat="1" ht="12.95" customHeight="1">
      <c r="A15" s="7" t="s">
        <v>16</v>
      </c>
      <c r="C15" s="17">
        <f ca="1">(C7+C11)+(C8+C12)*INT(MAX(F21:F3533))</f>
        <v>57839.63028749729</v>
      </c>
      <c r="E15" s="12" t="s">
        <v>17</v>
      </c>
      <c r="F15" s="11">
        <v>1</v>
      </c>
    </row>
    <row r="16" spans="1:6" s="5" customFormat="1" ht="12.95" customHeight="1">
      <c r="A16" s="7" t="s">
        <v>18</v>
      </c>
      <c r="C16" s="17">
        <f ca="1">+C8+C12</f>
        <v>0.31295721605391236</v>
      </c>
      <c r="E16" s="12" t="s">
        <v>19</v>
      </c>
      <c r="F16" s="15">
        <f ca="1">NOW()+15018.5+$C$5/24</f>
        <v>60374.848927546293</v>
      </c>
    </row>
    <row r="17" spans="1:17" s="5" customFormat="1" ht="12.95" customHeight="1">
      <c r="A17" s="12" t="s">
        <v>20</v>
      </c>
      <c r="C17" s="5">
        <f>COUNT(C21:C2191)</f>
        <v>9</v>
      </c>
      <c r="E17" s="12" t="s">
        <v>21</v>
      </c>
      <c r="F17" s="15">
        <f ca="1">ROUND(2*(F16-$C$7)/$C$8,0)/2+F15</f>
        <v>26498.5</v>
      </c>
    </row>
    <row r="18" spans="1:17" s="5" customFormat="1" ht="12.95" customHeight="1">
      <c r="A18" s="7" t="s">
        <v>22</v>
      </c>
      <c r="C18" s="18">
        <f ca="1">+C15</f>
        <v>57839.63028749729</v>
      </c>
      <c r="D18" s="19">
        <f ca="1">+C16</f>
        <v>0.31295721605391236</v>
      </c>
      <c r="E18" s="12" t="s">
        <v>23</v>
      </c>
      <c r="F18" s="15">
        <f ca="1">ROUND(2*(F16-$C$15)/$C$16,0)/2+F15</f>
        <v>8102</v>
      </c>
    </row>
    <row r="19" spans="1:17" s="5" customFormat="1" ht="12.95" customHeight="1">
      <c r="E19" s="12" t="s">
        <v>24</v>
      </c>
      <c r="F19" s="20">
        <f ca="1">+$C$15+$C$16*F18-15018.5-$C$5/24</f>
        <v>45357.10548529942</v>
      </c>
    </row>
    <row r="20" spans="1:17" s="5" customFormat="1" ht="12.95" customHeight="1">
      <c r="A20" s="16" t="s">
        <v>25</v>
      </c>
      <c r="B20" s="16" t="s">
        <v>26</v>
      </c>
      <c r="C20" s="16" t="s">
        <v>27</v>
      </c>
      <c r="D20" s="16" t="s">
        <v>28</v>
      </c>
      <c r="E20" s="16" t="s">
        <v>29</v>
      </c>
      <c r="F20" s="16" t="s">
        <v>30</v>
      </c>
      <c r="G20" s="16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6" t="s">
        <v>41</v>
      </c>
    </row>
    <row r="21" spans="1:17" s="5" customFormat="1" ht="12.95" customHeight="1">
      <c r="A21" s="5" t="s">
        <v>42</v>
      </c>
      <c r="C21" s="22">
        <v>52082.498</v>
      </c>
      <c r="D21" s="22" t="s">
        <v>15</v>
      </c>
      <c r="E21" s="5">
        <f t="shared" ref="E21:E26" si="0">+(C21-C$7)/C$8</f>
        <v>0</v>
      </c>
      <c r="F21" s="5">
        <f t="shared" ref="F21:F26" si="1">ROUND(2*E21,0)/2</f>
        <v>0</v>
      </c>
      <c r="G21" s="5">
        <f t="shared" ref="G21:G26" si="2">+C21-(C$7+F21*C$8)</f>
        <v>0</v>
      </c>
      <c r="I21" s="5">
        <f>+G21</f>
        <v>0</v>
      </c>
      <c r="O21" s="5">
        <f t="shared" ref="O21:O26" ca="1" si="3">+C$11+C$12*$F21</f>
        <v>-2.8659030478705119E-2</v>
      </c>
      <c r="Q21" s="23">
        <f t="shared" ref="Q21:Q26" si="4">+C21-15018.5</f>
        <v>37063.998</v>
      </c>
    </row>
    <row r="22" spans="1:17" s="5" customFormat="1" ht="12.95" customHeight="1">
      <c r="A22" s="5" t="s">
        <v>43</v>
      </c>
      <c r="B22" s="6" t="s">
        <v>44</v>
      </c>
      <c r="C22" s="22">
        <v>52083.43879</v>
      </c>
      <c r="D22" s="22">
        <v>8.0999999999999996E-4</v>
      </c>
      <c r="E22" s="5">
        <f t="shared" si="0"/>
        <v>3.0061990733361914</v>
      </c>
      <c r="F22" s="5">
        <f t="shared" si="1"/>
        <v>3</v>
      </c>
      <c r="G22" s="5">
        <f t="shared" si="2"/>
        <v>1.9400000019231811E-3</v>
      </c>
      <c r="K22" s="5">
        <f t="shared" ref="K22:K28" si="5">+G22</f>
        <v>1.9400000019231811E-3</v>
      </c>
      <c r="O22" s="5">
        <f t="shared" ca="1" si="3"/>
        <v>-2.8637382316968062E-2</v>
      </c>
      <c r="Q22" s="23">
        <f t="shared" si="4"/>
        <v>37064.93879</v>
      </c>
    </row>
    <row r="23" spans="1:17" s="5" customFormat="1" ht="12.95" customHeight="1">
      <c r="A23" s="5" t="s">
        <v>43</v>
      </c>
      <c r="B23" s="6" t="s">
        <v>45</v>
      </c>
      <c r="C23" s="22">
        <v>52087.5075</v>
      </c>
      <c r="D23" s="22">
        <v>5.5999999999999995E-4</v>
      </c>
      <c r="E23" s="5">
        <f t="shared" si="0"/>
        <v>16.007349416840121</v>
      </c>
      <c r="F23" s="5">
        <f t="shared" si="1"/>
        <v>16</v>
      </c>
      <c r="G23" s="5">
        <f t="shared" si="2"/>
        <v>2.3000000001047738E-3</v>
      </c>
      <c r="K23" s="5">
        <f t="shared" si="5"/>
        <v>2.3000000001047738E-3</v>
      </c>
      <c r="O23" s="5">
        <f t="shared" ca="1" si="3"/>
        <v>-2.8543573616107491E-2</v>
      </c>
      <c r="Q23" s="23">
        <f t="shared" si="4"/>
        <v>37069.0075</v>
      </c>
    </row>
    <row r="24" spans="1:17" s="5" customFormat="1" ht="12.95" customHeight="1">
      <c r="A24" s="3" t="s">
        <v>46</v>
      </c>
      <c r="B24" s="4" t="s">
        <v>45</v>
      </c>
      <c r="C24" s="3">
        <v>54952.914599999996</v>
      </c>
      <c r="D24" s="3">
        <v>5.0000000000000001E-4</v>
      </c>
      <c r="E24" s="5">
        <f t="shared" si="0"/>
        <v>9172.1252596261274</v>
      </c>
      <c r="F24" s="5">
        <f t="shared" si="1"/>
        <v>9172</v>
      </c>
      <c r="G24" s="5">
        <f t="shared" si="2"/>
        <v>3.9199999999254942E-2</v>
      </c>
      <c r="K24" s="5">
        <f t="shared" si="5"/>
        <v>3.9199999999254942E-2</v>
      </c>
      <c r="O24" s="5">
        <f t="shared" ca="1" si="3"/>
        <v>3.7526616005384941E-2</v>
      </c>
      <c r="Q24" s="23">
        <f t="shared" si="4"/>
        <v>39934.414599999996</v>
      </c>
    </row>
    <row r="25" spans="1:17" s="5" customFormat="1" ht="12.95" customHeight="1">
      <c r="A25" s="3" t="s">
        <v>47</v>
      </c>
      <c r="B25" s="4" t="s">
        <v>45</v>
      </c>
      <c r="C25" s="3">
        <v>55665.827899999997</v>
      </c>
      <c r="D25" s="3">
        <v>5.9999999999999995E-4</v>
      </c>
      <c r="E25" s="5">
        <f t="shared" si="0"/>
        <v>11450.167438887991</v>
      </c>
      <c r="F25" s="5">
        <f t="shared" si="1"/>
        <v>11450</v>
      </c>
      <c r="G25" s="5">
        <f t="shared" si="2"/>
        <v>5.2399999993212987E-2</v>
      </c>
      <c r="K25" s="5">
        <f t="shared" si="5"/>
        <v>5.2399999993212987E-2</v>
      </c>
      <c r="O25" s="5">
        <f t="shared" ca="1" si="3"/>
        <v>5.3964786817722182E-2</v>
      </c>
      <c r="Q25" s="23">
        <f t="shared" si="4"/>
        <v>40647.327899999997</v>
      </c>
    </row>
    <row r="26" spans="1:17" s="5" customFormat="1" ht="12.95" customHeight="1">
      <c r="A26" s="3" t="s">
        <v>48</v>
      </c>
      <c r="B26" s="4" t="s">
        <v>45</v>
      </c>
      <c r="C26" s="3">
        <v>56038.8724</v>
      </c>
      <c r="D26" s="3">
        <v>4.0000000000000002E-4</v>
      </c>
      <c r="E26" s="24">
        <f t="shared" si="0"/>
        <v>12642.193321616873</v>
      </c>
      <c r="F26" s="5">
        <f t="shared" si="1"/>
        <v>12642</v>
      </c>
      <c r="G26" s="5">
        <f t="shared" si="2"/>
        <v>6.0499999999592546E-2</v>
      </c>
      <c r="K26" s="5">
        <f t="shared" si="5"/>
        <v>6.0499999999592546E-2</v>
      </c>
      <c r="O26" s="5">
        <f t="shared" ca="1" si="3"/>
        <v>6.2566323081245448E-2</v>
      </c>
      <c r="Q26" s="23">
        <f t="shared" si="4"/>
        <v>41020.3724</v>
      </c>
    </row>
    <row r="27" spans="1:17" s="5" customFormat="1" ht="12.95" customHeight="1">
      <c r="A27" s="3" t="s">
        <v>49</v>
      </c>
      <c r="B27" s="4" t="s">
        <v>45</v>
      </c>
      <c r="C27" s="25">
        <v>56723.628089999998</v>
      </c>
      <c r="D27" s="3">
        <v>5.0000000000000001E-4</v>
      </c>
      <c r="E27" s="24">
        <f>+(C27-C$7)/C$8</f>
        <v>14830.260712573889</v>
      </c>
      <c r="F27" s="26">
        <f>ROUND(2*E27,0)/2-0.5</f>
        <v>14830</v>
      </c>
      <c r="G27" s="5">
        <f>+C27-(C$7+F27*C$8)</f>
        <v>8.1590000001597218E-2</v>
      </c>
      <c r="K27" s="5">
        <f t="shared" si="5"/>
        <v>8.1590000001597218E-2</v>
      </c>
      <c r="O27" s="5">
        <f ca="1">+C$11+C$12*$F27</f>
        <v>7.8355049041471031E-2</v>
      </c>
      <c r="Q27" s="23">
        <f>+C27-15018.5</f>
        <v>41705.128089999998</v>
      </c>
    </row>
    <row r="28" spans="1:17" s="5" customFormat="1" ht="12.95" customHeight="1">
      <c r="A28" s="27" t="s">
        <v>50</v>
      </c>
      <c r="B28" s="28" t="s">
        <v>45</v>
      </c>
      <c r="C28" s="29">
        <v>57134.535810000001</v>
      </c>
      <c r="D28" s="29">
        <v>8.9999999999999998E-4</v>
      </c>
      <c r="E28" s="24">
        <f>+(C28-C$7)/C$8</f>
        <v>16143.274676465893</v>
      </c>
      <c r="F28" s="34">
        <f>ROUND(2*E28,0)/2-0.5</f>
        <v>16143</v>
      </c>
      <c r="G28" s="5">
        <f>+C28-(C$7+F28*C$8)</f>
        <v>8.5960000003979076E-2</v>
      </c>
      <c r="K28" s="5">
        <f t="shared" si="5"/>
        <v>8.5960000003979076E-2</v>
      </c>
      <c r="O28" s="5">
        <f ca="1">+C$11+C$12*$F28</f>
        <v>8.7829727828388854E-2</v>
      </c>
      <c r="Q28" s="23">
        <f>+C28-15018.5</f>
        <v>42116.035810000001</v>
      </c>
    </row>
    <row r="29" spans="1:17" s="5" customFormat="1" ht="12.95" customHeight="1">
      <c r="A29" s="30" t="s">
        <v>51</v>
      </c>
      <c r="B29" s="31" t="s">
        <v>45</v>
      </c>
      <c r="C29" s="32">
        <v>57839.63088000007</v>
      </c>
      <c r="D29" s="32">
        <v>2.9999999999999997E-4</v>
      </c>
      <c r="E29" s="24">
        <f>+(C29-C$7)/C$8</f>
        <v>18396.334494328392</v>
      </c>
      <c r="F29" s="34">
        <f>ROUND(2*E29,0)/2-0.5</f>
        <v>18396</v>
      </c>
      <c r="G29" s="5">
        <f>+C29-(C$7+F29*C$8)</f>
        <v>0.10468000006949296</v>
      </c>
      <c r="K29" s="5">
        <f>+G29</f>
        <v>0.10468000006949296</v>
      </c>
      <c r="O29" s="5">
        <f ca="1">+C$11+C$12*$F29</f>
        <v>0.10408749729291729</v>
      </c>
      <c r="Q29" s="23">
        <f>+C29-15018.5</f>
        <v>42821.13088000007</v>
      </c>
    </row>
    <row r="30" spans="1:17" s="5" customFormat="1" ht="12.95" customHeight="1"/>
    <row r="31" spans="1:17" s="5" customFormat="1" ht="12.95" customHeight="1"/>
    <row r="32" spans="1:17" s="5" customFormat="1" ht="12.95" customHeight="1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2024-03-05T07:22:27Z</dcterms:created>
  <dcterms:modified xsi:type="dcterms:W3CDTF">2024-03-05T07:22:27Z</dcterms:modified>
</cp:coreProperties>
</file>