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AA551C-E4D1-4BB8-99DA-E96006C93A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G11" i="1"/>
  <c r="E21" i="1"/>
  <c r="F21" i="1"/>
  <c r="E14" i="1"/>
  <c r="E15" i="1" s="1"/>
  <c r="G21" i="1"/>
  <c r="Q21" i="1"/>
  <c r="C17" i="1"/>
  <c r="H21" i="1"/>
  <c r="C12" i="1"/>
  <c r="C16" i="1" l="1"/>
  <c r="D18" i="1" s="1"/>
  <c r="C11" i="1"/>
  <c r="O23" i="1" l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<sst xmlns="http://schemas.openxmlformats.org/spreadsheetml/2006/main" count="55" uniqueCount="50">
  <si>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</si>
  <si>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</si>
  <si>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</si>
  <si>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</si>
  <si>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</si>
  <si>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</si>
  <si>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</si>
  <si>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</si>
  <si>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</si>
  <si>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</si>
  <si>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</si>
  <si>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</si>
  <si>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</si>
  <si>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</si>
  <si>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</si>
  <si>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</si>
  <si>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</si>
  <si>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</si>
  <si>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</si>
  <si>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</si>
  <si>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</si>
  <si>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</si>
  <si>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</si>
  <si>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</si>
  <si>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</si>
  <si>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</si>
  <si>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</si>
  <si>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</si>
  <si>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</si>
  <si>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</si>
  <si>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</si>
  <si>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</si>
  <si>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</si>
  <si>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</si>
  <si>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</si>
  <si>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</si>
  <si>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</si>
  <si>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</si>
  <si>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</si>
  <si>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</si>
  <si>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</si>
  <si>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V0434 Ser / GSC 0341-0369</t>
  </si>
  <si>
    <t>EA</t>
  </si>
  <si>
    <t>IBVS 6029</t>
  </si>
  <si>
    <t>I</t>
  </si>
  <si>
    <t>OEJV 0172</t>
  </si>
  <si>
    <t>II</t>
  </si>
  <si>
    <t>CRAP datum!!!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</si>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</sst>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172" fontId="16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V0434 Ser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3-40C2-955A-7AADED457F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-7.6000000044587068E-3</c:v>
                </c:pt>
                <c:pt idx="2">
                  <c:v>-6.0000000012223609E-3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F3-40C2-955A-7AADED457F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F3-40C2-955A-7AADED457F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F3-40C2-955A-7AADED457F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F3-40C2-955A-7AADED457F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F3-40C2-955A-7AADED457F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F3-40C2-955A-7AADED457F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-1.0012517622197E-3</c:v>
                </c:pt>
                <c:pt idx="1">
                  <c:v>-5.02235975912327E-3</c:v>
                </c:pt>
                <c:pt idx="2">
                  <c:v>-7.576388484338099E-3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F3-40C2-955A-7AADED457F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1994</c:v>
                </c:pt>
                <c:pt idx="2">
                  <c:v>3260.5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F3-40C2-955A-7AADED4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373800"/>
        <c:axId val="1"/>
      </c:scatterChart>
      <c:valAx>
        <c:axId val="659373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373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C54745-573B-AE4E-FD02-1BAFB271B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6" t="s">
        <v>41</v>
      </c>
    </row>
    <row r="2" spans="1:7" s="3" customFormat="1" ht="12.95" customHeight="1" x14ac:dyDescent="0.2">
      <c r="A2" s="3" t="s">
        <v>23</v>
      </c>
      <c r="B2" s="3" t="s">
        <v>42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39</v>
      </c>
      <c r="D4" s="7" t="s">
        <v>39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7">
        <v>54271.21</v>
      </c>
      <c r="D7" s="9" t="s">
        <v>40</v>
      </c>
    </row>
    <row r="8" spans="1:7" s="3" customFormat="1" ht="12.95" customHeight="1" x14ac:dyDescent="0.2">
      <c r="A8" s="3" t="s">
        <v>3</v>
      </c>
      <c r="C8" s="37">
        <v>0.88400000000000001</v>
      </c>
      <c r="D8" s="9" t="s">
        <v>40</v>
      </c>
    </row>
    <row r="9" spans="1:7" s="3" customFormat="1" ht="12.95" customHeight="1" x14ac:dyDescent="0.2">
      <c r="A9" s="10" t="s">
        <v>29</v>
      </c>
      <c r="C9" s="11">
        <v>-9.5</v>
      </c>
      <c r="D9" s="3" t="s">
        <v>30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-1.0012517622197E-3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-2.0166038098814289E-6</v>
      </c>
      <c r="D12" s="4"/>
    </row>
    <row r="13" spans="1:7" s="3" customFormat="1" ht="12.95" customHeight="1" x14ac:dyDescent="0.2">
      <c r="A13" s="3" t="s">
        <v>18</v>
      </c>
      <c r="C13" s="4" t="s">
        <v>13</v>
      </c>
      <c r="D13" s="15" t="s">
        <v>36</v>
      </c>
      <c r="E13" s="11">
        <v>1</v>
      </c>
    </row>
    <row r="14" spans="1:7" s="3" customFormat="1" ht="12.95" customHeight="1" x14ac:dyDescent="0.2">
      <c r="D14" s="15" t="s">
        <v>31</v>
      </c>
      <c r="E14" s="16">
        <f ca="1">NOW()+15018.5+$C$9/24</f>
        <v>60375.725751157406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57153.042424619816</v>
      </c>
      <c r="D15" s="15" t="s">
        <v>37</v>
      </c>
      <c r="E15" s="16">
        <f ca="1">ROUND(2*(E14-$C$7)/$C$8,0)/2+E13</f>
        <v>6906.5</v>
      </c>
    </row>
    <row r="16" spans="1:7" s="3" customFormat="1" ht="12.95" customHeight="1" x14ac:dyDescent="0.2">
      <c r="A16" s="5" t="s">
        <v>4</v>
      </c>
      <c r="C16" s="19">
        <f ca="1">+C8+C12</f>
        <v>0.88399798339619018</v>
      </c>
      <c r="D16" s="15" t="s">
        <v>38</v>
      </c>
      <c r="E16" s="13">
        <f ca="1">ROUND(2*(E14-$C$15)/$C$16,0)/2+E13</f>
        <v>3646.5</v>
      </c>
    </row>
    <row r="17" spans="1:19" s="3" customFormat="1" ht="12.95" customHeight="1" thickBot="1" x14ac:dyDescent="0.25">
      <c r="A17" s="15" t="s">
        <v>28</v>
      </c>
      <c r="C17" s="3">
        <f>COUNT(C21:C2191)</f>
        <v>3</v>
      </c>
      <c r="D17" s="15" t="s">
        <v>32</v>
      </c>
      <c r="E17" s="20">
        <f ca="1">+$C$15+$C$16*E16-15018.5-$C$9/24</f>
        <v>45358.436904407361</v>
      </c>
    </row>
    <row r="18" spans="1:19" s="3" customFormat="1" ht="12.95" customHeight="1" thickTop="1" thickBot="1" x14ac:dyDescent="0.25">
      <c r="A18" s="5" t="s">
        <v>5</v>
      </c>
      <c r="C18" s="21">
        <f ca="1">+C15</f>
        <v>57153.042424619816</v>
      </c>
      <c r="D18" s="22">
        <f ca="1">+C16</f>
        <v>0.88399798339619018</v>
      </c>
      <c r="E18" s="23" t="s">
        <v>33</v>
      </c>
    </row>
    <row r="19" spans="1:19" s="3" customFormat="1" ht="12.95" customHeight="1" thickTop="1" x14ac:dyDescent="0.2">
      <c r="A19" s="24" t="s">
        <v>34</v>
      </c>
      <c r="E19" s="25">
        <v>21</v>
      </c>
    </row>
    <row r="20" spans="1:19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40</v>
      </c>
      <c r="I20" s="26" t="s">
        <v>48</v>
      </c>
      <c r="J20" s="26" t="s">
        <v>49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  <c r="R20" s="28" t="s">
        <v>35</v>
      </c>
    </row>
    <row r="21" spans="1:19" s="3" customFormat="1" ht="12.95" customHeight="1" x14ac:dyDescent="0.2">
      <c r="A21" s="3" t="s">
        <v>40</v>
      </c>
      <c r="C21" s="8">
        <f>C7</f>
        <v>54271.21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-1.0012517622197E-3</v>
      </c>
      <c r="Q21" s="29">
        <f>+C21-15018.5</f>
        <v>39252.71</v>
      </c>
    </row>
    <row r="22" spans="1:19" s="3" customFormat="1" ht="12.95" customHeight="1" x14ac:dyDescent="0.2">
      <c r="A22" s="30" t="s">
        <v>43</v>
      </c>
      <c r="B22" s="31" t="s">
        <v>44</v>
      </c>
      <c r="C22" s="30">
        <v>56033.898399999998</v>
      </c>
      <c r="D22" s="30">
        <v>1E-4</v>
      </c>
      <c r="E22" s="3">
        <f>+(C22-C$7)/C$8</f>
        <v>1993.9914027149312</v>
      </c>
      <c r="F22" s="3">
        <f>ROUND(2*E22,0)/2</f>
        <v>1994</v>
      </c>
      <c r="G22" s="3">
        <f>+C22-(C$7+F22*C$8)</f>
        <v>-7.6000000044587068E-3</v>
      </c>
      <c r="I22" s="3">
        <f>+G22</f>
        <v>-7.6000000044587068E-3</v>
      </c>
      <c r="O22" s="3">
        <f ca="1">+C$11+C$12*$F22</f>
        <v>-5.02235975912327E-3</v>
      </c>
      <c r="Q22" s="29">
        <f>+C22-15018.5</f>
        <v>41015.398399999998</v>
      </c>
    </row>
    <row r="23" spans="1:19" s="3" customFormat="1" ht="12.95" customHeight="1" x14ac:dyDescent="0.2">
      <c r="A23" s="32" t="s">
        <v>45</v>
      </c>
      <c r="B23" s="33" t="s">
        <v>46</v>
      </c>
      <c r="C23" s="34">
        <v>57153.485999999997</v>
      </c>
      <c r="D23" s="34">
        <v>0.01</v>
      </c>
      <c r="E23" s="3">
        <f>+(C23-C$7)/C$8</f>
        <v>3260.4932126696808</v>
      </c>
      <c r="F23" s="3">
        <f>ROUND(2*E23,0)/2</f>
        <v>3260.5</v>
      </c>
      <c r="G23" s="3">
        <f>+C23-(C$7+F23*C$8)</f>
        <v>-6.0000000012223609E-3</v>
      </c>
      <c r="I23" s="3">
        <f>+G23</f>
        <v>-6.0000000012223609E-3</v>
      </c>
      <c r="O23" s="3">
        <f ca="1">+C$11+C$12*$F23</f>
        <v>-7.576388484338099E-3</v>
      </c>
      <c r="Q23" s="29">
        <f>+C23-15018.5</f>
        <v>42134.985999999997</v>
      </c>
      <c r="S23" s="35" t="s">
        <v>47</v>
      </c>
    </row>
    <row r="24" spans="1:19" s="3" customFormat="1" ht="12.95" customHeight="1" x14ac:dyDescent="0.2">
      <c r="C24" s="8"/>
      <c r="D24" s="8"/>
      <c r="Q24" s="29"/>
    </row>
    <row r="25" spans="1:19" s="3" customFormat="1" ht="12.95" customHeight="1" x14ac:dyDescent="0.2">
      <c r="C25" s="8"/>
      <c r="D25" s="8"/>
      <c r="Q25" s="29"/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2024-03-06T04:25:04Z</dcterms:modified>
</cp:coreProperties>
</file>