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FD81505-1E9D-41B4-B341-056D3D4775A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C16" i="1" l="1"/>
  <c r="D18" i="1" s="1"/>
  <c r="O21" i="1"/>
  <c r="S21" i="1" s="1"/>
  <c r="O23" i="1"/>
  <c r="S23" i="1" s="1"/>
  <c r="C15" i="1"/>
  <c r="O24" i="1"/>
  <c r="S24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<sst xmlns="http://schemas.openxmlformats.org/spreadsheetml/2006/main" count="58" uniqueCount="53">
  <si>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</si>
  <si>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</si>
  <si>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</si>
  <si>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</si>
  <si>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</si>
  <si>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</si>
  <si>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</si>
  <si>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</si>
  <si>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</si>
  <si>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</si>
  <si>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</si>
  <si>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</si>
  <si>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</si>
  <si>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</si>
  <si>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</si>
  <si>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</si>
  <si>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</si>
  <si>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</si>
  <si>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</si>
  <si>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</si>
  <si>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</si>
  <si>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</si>
  <si>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</si>
  <si>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</si>
  <si>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</si>
  <si>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</si>
  <si>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</si>
  <si>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</si>
  <si>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</si>
  <si>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</si>
  <si>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</si>
  <si>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</si>
  <si>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</si>
  <si>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</si>
  <si>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</si>
  <si>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</si>
  <si>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</si>
  <si>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</si>
  <si>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</si>
  <si>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</si>
  <si>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</si>
  <si>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</si>
  <si>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G0930-0267</t>
  </si>
  <si>
    <t>G0930-0267_Ser.xls</t>
  </si>
  <si>
    <t>ECESD</t>
  </si>
  <si>
    <t>Ser</t>
  </si>
  <si>
    <t>VSX</t>
  </si>
  <si>
    <t>IBVS 5894</t>
  </si>
  <si>
    <t>I</t>
  </si>
  <si>
    <t>IBVS 5992</t>
  </si>
  <si>
    <t>IBVS 6029</t>
  </si>
  <si>
    <t>V0570 Ser / GSC 0930-0267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</si>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</sst>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V0570</a:t>
            </a:r>
            <a:r>
              <a:rPr lang="en-AU" baseline="0"/>
              <a:t> Ser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3924</c:v>
                </c:pt>
                <c:pt idx="2">
                  <c:v>5835</c:v>
                </c:pt>
                <c:pt idx="3">
                  <c:v>6908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EC-4ADB-9FF7-FE81EF8B88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3924</c:v>
                </c:pt>
                <c:pt idx="2">
                  <c:v>5835</c:v>
                </c:pt>
                <c:pt idx="3">
                  <c:v>6908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1.1547999878530391E-2</c:v>
                </c:pt>
                <c:pt idx="2">
                  <c:v>1.71199998803786E-2</c:v>
                </c:pt>
                <c:pt idx="3">
                  <c:v>1.9815999876300339E-2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EC-4ADB-9FF7-FE81EF8B88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3924</c:v>
                </c:pt>
                <c:pt idx="2">
                  <c:v>5835</c:v>
                </c:pt>
                <c:pt idx="3">
                  <c:v>6908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EC-4ADB-9FF7-FE81EF8B88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3924</c:v>
                </c:pt>
                <c:pt idx="2">
                  <c:v>5835</c:v>
                </c:pt>
                <c:pt idx="3">
                  <c:v>6908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EC-4ADB-9FF7-FE81EF8B88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3924</c:v>
                </c:pt>
                <c:pt idx="2">
                  <c:v>5835</c:v>
                </c:pt>
                <c:pt idx="3">
                  <c:v>6908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EC-4ADB-9FF7-FE81EF8B88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3924</c:v>
                </c:pt>
                <c:pt idx="2">
                  <c:v>5835</c:v>
                </c:pt>
                <c:pt idx="3">
                  <c:v>6908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EC-4ADB-9FF7-FE81EF8B88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3924</c:v>
                </c:pt>
                <c:pt idx="2">
                  <c:v>5835</c:v>
                </c:pt>
                <c:pt idx="3">
                  <c:v>6908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EC-4ADB-9FF7-FE81EF8B88B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3924</c:v>
                </c:pt>
                <c:pt idx="2">
                  <c:v>5835</c:v>
                </c:pt>
                <c:pt idx="3">
                  <c:v>6908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8.3293855946813336E-5</c:v>
                </c:pt>
                <c:pt idx="1">
                  <c:v>1.1419697180217542E-2</c:v>
                </c:pt>
                <c:pt idx="2">
                  <c:v>1.6940560267037462E-2</c:v>
                </c:pt>
                <c:pt idx="3">
                  <c:v>2.0040448332007514E-2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EC-4ADB-9FF7-FE81EF8B88B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3924</c:v>
                </c:pt>
                <c:pt idx="2">
                  <c:v>5835</c:v>
                </c:pt>
                <c:pt idx="3">
                  <c:v>6908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EC-4ADB-9FF7-FE81EF8B8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1594304"/>
        <c:axId val="1"/>
      </c:scatterChart>
      <c:valAx>
        <c:axId val="73159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594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48BC8C0-1993-4A1B-1D52-8A709AAF3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53601.532000000123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0.35224800000000001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8.3293855946813336E-5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2.8889916728518675E-6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60375.741569444443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56034.881224448451</v>
      </c>
      <c r="D15" s="19" t="s">
        <v>38</v>
      </c>
      <c r="E15" s="20">
        <f ca="1">ROUND(2*(E14-$C$7)/$C$8,0)/2+E13</f>
        <v>19232.5</v>
      </c>
    </row>
    <row r="16" spans="1:7" s="6" customFormat="1" ht="12.95" customHeight="1" x14ac:dyDescent="0.2">
      <c r="A16" s="9" t="s">
        <v>4</v>
      </c>
      <c r="C16" s="23">
        <f ca="1">+C8+C12</f>
        <v>0.35225088899167284</v>
      </c>
      <c r="D16" s="19" t="s">
        <v>39</v>
      </c>
      <c r="E16" s="17">
        <f ca="1">ROUND(2*(E14-$C$15)/$C$16,0)/2+E13</f>
        <v>12324</v>
      </c>
    </row>
    <row r="17" spans="1:19" s="6" customFormat="1" ht="12.95" customHeight="1" thickBot="1" x14ac:dyDescent="0.25">
      <c r="A17" s="19" t="s">
        <v>29</v>
      </c>
      <c r="C17" s="6">
        <f>COUNT(C21:C2191)</f>
        <v>4</v>
      </c>
      <c r="D17" s="19" t="s">
        <v>33</v>
      </c>
      <c r="E17" s="24">
        <f ca="1">+$C$15+$C$16*E16-15018.5-$C$9/24</f>
        <v>45357.91701371516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56034.881224448451</v>
      </c>
      <c r="D18" s="26">
        <f ca="1">+C16</f>
        <v>0.35225088899167284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1.8794957917679189E-4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53601.532000000123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8.3293855946813336E-5</v>
      </c>
      <c r="Q21" s="33">
        <f>+C21-15018.5</f>
        <v>38583.032000000123</v>
      </c>
      <c r="S21" s="6">
        <f ca="1">+(O21-G21)^2</f>
        <v>6.9378664384884916E-9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54983.7647</v>
      </c>
      <c r="D22" s="4">
        <v>4.0000000000000002E-4</v>
      </c>
      <c r="E22" s="6">
        <f>+(C22-C$7)/C$8</f>
        <v>3924.0327837202108</v>
      </c>
      <c r="F22" s="6">
        <f>ROUND(2*E22,0)/2</f>
        <v>3924</v>
      </c>
      <c r="G22" s="6">
        <f>+C22-(C$7+F22*C$8)</f>
        <v>1.1547999878530391E-2</v>
      </c>
      <c r="I22" s="6">
        <f>+G22</f>
        <v>1.1547999878530391E-2</v>
      </c>
      <c r="O22" s="6">
        <f ca="1">+C$11+C$12*$F22</f>
        <v>1.1419697180217542E-2</v>
      </c>
      <c r="Q22" s="33">
        <f>+C22-15018.5</f>
        <v>39965.2647</v>
      </c>
      <c r="S22" s="6">
        <f ca="1">+(O22-G22)^2</f>
        <v>1.6461582394357892E-8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55656.9162</v>
      </c>
      <c r="D23" s="4">
        <v>4.0000000000000002E-4</v>
      </c>
      <c r="E23" s="6">
        <f>+(C23-C$7)/C$8</f>
        <v>5835.0486021208826</v>
      </c>
      <c r="F23" s="6">
        <f>ROUND(2*E23,0)/2</f>
        <v>5835</v>
      </c>
      <c r="G23" s="6">
        <f>+C23-(C$7+F23*C$8)</f>
        <v>1.71199998803786E-2</v>
      </c>
      <c r="I23" s="6">
        <f>+G23</f>
        <v>1.71199998803786E-2</v>
      </c>
      <c r="O23" s="6">
        <f ca="1">+C$11+C$12*$F23</f>
        <v>1.6940560267037462E-2</v>
      </c>
      <c r="Q23" s="33">
        <f>+C23-15018.5</f>
        <v>40638.4162</v>
      </c>
      <c r="S23" s="6">
        <f ca="1">+(O23-G23)^2</f>
        <v>3.219857483601721E-8</v>
      </c>
    </row>
    <row r="24" spans="1:19" s="6" customFormat="1" ht="12.95" customHeight="1" x14ac:dyDescent="0.2">
      <c r="A24" s="4" t="s">
        <v>50</v>
      </c>
      <c r="B24" s="5" t="s">
        <v>48</v>
      </c>
      <c r="C24" s="4">
        <v>56034.881000000001</v>
      </c>
      <c r="D24" s="4">
        <v>2.9999999999999997E-4</v>
      </c>
      <c r="E24" s="6">
        <f>+(C24-C$7)/C$8</f>
        <v>6908.0562558194179</v>
      </c>
      <c r="F24" s="6">
        <f>ROUND(2*E24,0)/2</f>
        <v>6908</v>
      </c>
      <c r="G24" s="6">
        <f>+C24-(C$7+F24*C$8)</f>
        <v>1.9815999876300339E-2</v>
      </c>
      <c r="I24" s="6">
        <f>+G24</f>
        <v>1.9815999876300339E-2</v>
      </c>
      <c r="O24" s="6">
        <f ca="1">+C$11+C$12*$F24</f>
        <v>2.0040448332007514E-2</v>
      </c>
      <c r="Q24" s="33">
        <f>+C24-15018.5</f>
        <v>41016.381000000001</v>
      </c>
      <c r="S24" s="6">
        <f ca="1">+(O24-G24)^2</f>
        <v>5.037710926933591E-8</v>
      </c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2024-03-06T04:47:51Z</dcterms:modified>
</cp:coreProperties>
</file>