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B3172A5-1CE5-44A6-84B2-4DAC4807831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O21" i="1" l="1"/>
  <c r="S21" i="1" s="1"/>
  <c r="O23" i="1"/>
  <c r="S23" i="1" s="1"/>
  <c r="C15" i="1"/>
  <c r="O22" i="1"/>
  <c r="S22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<sst xmlns="http://schemas.openxmlformats.org/spreadsheetml/2006/main" count="58" uniqueCount="54">
  <si>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</si>
  <si>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</si>
  <si>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</si>
  <si>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</si>
  <si>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</si>
  <si>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</si>
  <si>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</si>
  <si>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</si>
  <si>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</si>
  <si>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</si>
  <si>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</si>
  <si>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</si>
  <si>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</si>
  <si>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</si>
  <si>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</si>
  <si>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</si>
  <si>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</si>
  <si>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</si>
  <si>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</si>
  <si>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</si>
  <si>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</si>
  <si>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</si>
  <si>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</si>
  <si>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</si>
  <si>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</si>
  <si>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</si>
  <si>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</si>
  <si>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</si>
  <si>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</si>
  <si>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</si>
  <si>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</si>
  <si>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</si>
  <si>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</si>
  <si>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</si>
  <si>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</si>
  <si>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</si>
  <si>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</si>
  <si>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</si>
  <si>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</si>
  <si>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</si>
  <si>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</si>
  <si>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</si>
  <si>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G0378-1212</t>
  </si>
  <si>
    <t>G0378-1212_Ser.xls</t>
  </si>
  <si>
    <t>EC</t>
  </si>
  <si>
    <t>Ser</t>
  </si>
  <si>
    <t>VSX</t>
  </si>
  <si>
    <t>IBVS 5894</t>
  </si>
  <si>
    <t>II</t>
  </si>
  <si>
    <t>IBVS 5992</t>
  </si>
  <si>
    <t>I</t>
  </si>
  <si>
    <t>IBVS 6029</t>
  </si>
  <si>
    <t>V0577 Ser / GSC 0378-1212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</si>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</sst>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V0577 Ser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4570.5</c:v>
                </c:pt>
                <c:pt idx="2">
                  <c:v>6734</c:v>
                </c:pt>
                <c:pt idx="3">
                  <c:v>7873.5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BF-4EBD-B057-CD28A0DFB1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4570.5</c:v>
                </c:pt>
                <c:pt idx="2">
                  <c:v>6734</c:v>
                </c:pt>
                <c:pt idx="3">
                  <c:v>7873.5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1.5899999561952427E-4</c:v>
                </c:pt>
                <c:pt idx="2">
                  <c:v>-1.8679999993764795E-3</c:v>
                </c:pt>
                <c:pt idx="3">
                  <c:v>5.5299999803537503E-4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BF-4EBD-B057-CD28A0DFB1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4570.5</c:v>
                </c:pt>
                <c:pt idx="2">
                  <c:v>6734</c:v>
                </c:pt>
                <c:pt idx="3">
                  <c:v>7873.5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BF-4EBD-B057-CD28A0DFB1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4570.5</c:v>
                </c:pt>
                <c:pt idx="2">
                  <c:v>6734</c:v>
                </c:pt>
                <c:pt idx="3">
                  <c:v>7873.5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BF-4EBD-B057-CD28A0DFB1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4570.5</c:v>
                </c:pt>
                <c:pt idx="2">
                  <c:v>6734</c:v>
                </c:pt>
                <c:pt idx="3">
                  <c:v>7873.5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BF-4EBD-B057-CD28A0DFB1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4570.5</c:v>
                </c:pt>
                <c:pt idx="2">
                  <c:v>6734</c:v>
                </c:pt>
                <c:pt idx="3">
                  <c:v>7873.5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BF-4EBD-B057-CD28A0DFB1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4570.5</c:v>
                </c:pt>
                <c:pt idx="2">
                  <c:v>6734</c:v>
                </c:pt>
                <c:pt idx="3">
                  <c:v>7873.5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BF-4EBD-B057-CD28A0DFB1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4570.5</c:v>
                </c:pt>
                <c:pt idx="2">
                  <c:v>6734</c:v>
                </c:pt>
                <c:pt idx="3">
                  <c:v>7873.5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-3.0515616467982295E-5</c:v>
                </c:pt>
                <c:pt idx="1">
                  <c:v>-2.7692355920877021E-4</c:v>
                </c:pt>
                <c:pt idx="2">
                  <c:v>-3.9356366075558012E-4</c:v>
                </c:pt>
                <c:pt idx="3">
                  <c:v>-4.5499716928924772E-4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BF-4EBD-B057-CD28A0DFB14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4570.5</c:v>
                </c:pt>
                <c:pt idx="2">
                  <c:v>6734</c:v>
                </c:pt>
                <c:pt idx="3">
                  <c:v>7873.5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8BF-4EBD-B057-CD28A0DFB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508696"/>
        <c:axId val="1"/>
      </c:scatterChart>
      <c:valAx>
        <c:axId val="735508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5508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A9437D5-A792-E23E-723E-43349B78E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3" t="s">
        <v>52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4">
        <v>53455.804000000004</v>
      </c>
      <c r="D7" s="12" t="s">
        <v>46</v>
      </c>
    </row>
    <row r="8" spans="1:7" s="5" customFormat="1" ht="12.95" customHeight="1" x14ac:dyDescent="0.2">
      <c r="A8" s="5" t="s">
        <v>3</v>
      </c>
      <c r="C8" s="34">
        <v>0.32820199999999999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-3.0515616467982295E-5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-5.3912688489396765E-8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60375.747722106476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56039.737891029792</v>
      </c>
      <c r="D15" s="18" t="s">
        <v>38</v>
      </c>
      <c r="E15" s="19">
        <f ca="1">ROUND(2*(E14-$C$7)/$C$8,0)/2+E13</f>
        <v>21085.5</v>
      </c>
    </row>
    <row r="16" spans="1:7" s="5" customFormat="1" ht="12.95" customHeight="1" x14ac:dyDescent="0.2">
      <c r="A16" s="8" t="s">
        <v>4</v>
      </c>
      <c r="C16" s="22">
        <f ca="1">+C8+C12</f>
        <v>0.32820194608731151</v>
      </c>
      <c r="D16" s="18" t="s">
        <v>39</v>
      </c>
      <c r="E16" s="16">
        <f ca="1">ROUND(2*(E14-$C$15)/$C$16,0)/2+E13</f>
        <v>13212.5</v>
      </c>
    </row>
    <row r="17" spans="1:19" s="5" customFormat="1" ht="12.95" customHeight="1" thickBot="1" x14ac:dyDescent="0.25">
      <c r="A17" s="18" t="s">
        <v>29</v>
      </c>
      <c r="C17" s="5">
        <f>COUNT(C21:C2191)</f>
        <v>4</v>
      </c>
      <c r="D17" s="18" t="s">
        <v>33</v>
      </c>
      <c r="E17" s="23">
        <f ca="1">+$C$15+$C$16*E16-15018.5-$C$9/24</f>
        <v>45358.001937041729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56039.737891029792</v>
      </c>
      <c r="D18" s="25">
        <f ca="1">+C16</f>
        <v>0.32820194608731151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21</v>
      </c>
      <c r="S19" s="5">
        <f ca="1">SQRT(SUM(S21:S50)/(COUNT(S21:S50)-1))</f>
        <v>1.0615996349036716E-3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53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53455.804000000004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-3.0515616467982295E-5</v>
      </c>
      <c r="Q21" s="32">
        <f>+C21-15018.5</f>
        <v>38437.304000000004</v>
      </c>
      <c r="S21" s="5">
        <f ca="1">+(O21-G21)^2</f>
        <v>9.3120284842099227E-10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54955.8514</v>
      </c>
      <c r="D22" s="3">
        <v>8.9999999999999998E-4</v>
      </c>
      <c r="E22" s="5">
        <f>+(C22-C$7)/C$8</f>
        <v>4570.5004844577297</v>
      </c>
      <c r="F22" s="5">
        <f>ROUND(2*E22,0)/2</f>
        <v>4570.5</v>
      </c>
      <c r="G22" s="5">
        <f>+C22-(C$7+F22*C$8)</f>
        <v>1.5899999561952427E-4</v>
      </c>
      <c r="I22" s="5">
        <f>+G22</f>
        <v>1.5899999561952427E-4</v>
      </c>
      <c r="O22" s="5">
        <f ca="1">+C$11+C$12*$F22</f>
        <v>-2.7692355920877021E-4</v>
      </c>
      <c r="Q22" s="32">
        <f>+C22-15018.5</f>
        <v>39937.3514</v>
      </c>
      <c r="S22" s="5">
        <f ca="1">+(O22-G22)^2</f>
        <v>1.9002934565413707E-7</v>
      </c>
    </row>
    <row r="23" spans="1:19" s="5" customFormat="1" ht="12.95" customHeight="1" x14ac:dyDescent="0.2">
      <c r="A23" s="3" t="s">
        <v>49</v>
      </c>
      <c r="B23" s="4" t="s">
        <v>50</v>
      </c>
      <c r="C23" s="3">
        <v>55665.914400000001</v>
      </c>
      <c r="D23" s="3">
        <v>4.0000000000000002E-4</v>
      </c>
      <c r="E23" s="5">
        <f>+(C23-C$7)/C$8</f>
        <v>6733.994308383245</v>
      </c>
      <c r="F23" s="5">
        <f>ROUND(2*E23,0)/2</f>
        <v>6734</v>
      </c>
      <c r="G23" s="5">
        <f>+C23-(C$7+F23*C$8)</f>
        <v>-1.8679999993764795E-3</v>
      </c>
      <c r="I23" s="5">
        <f>+G23</f>
        <v>-1.8679999993764795E-3</v>
      </c>
      <c r="O23" s="5">
        <f ca="1">+C$11+C$12*$F23</f>
        <v>-3.9356366075558012E-4</v>
      </c>
      <c r="Q23" s="32">
        <f>+C23-15018.5</f>
        <v>40647.414400000001</v>
      </c>
      <c r="S23" s="5">
        <f ca="1">+(O23-G23)^2</f>
        <v>2.173962516645804E-6</v>
      </c>
    </row>
    <row r="24" spans="1:19" s="5" customFormat="1" ht="12.95" customHeight="1" x14ac:dyDescent="0.2">
      <c r="A24" s="3" t="s">
        <v>51</v>
      </c>
      <c r="B24" s="4" t="s">
        <v>48</v>
      </c>
      <c r="C24" s="3">
        <v>56039.902999999998</v>
      </c>
      <c r="D24" s="3">
        <v>4.0000000000000002E-4</v>
      </c>
      <c r="E24" s="5">
        <f>+(C24-C$7)/C$8</f>
        <v>7873.501684937919</v>
      </c>
      <c r="F24" s="5">
        <f>ROUND(2*E24,0)/2</f>
        <v>7873.5</v>
      </c>
      <c r="G24" s="5">
        <f>+C24-(C$7+F24*C$8)</f>
        <v>5.5299999803537503E-4</v>
      </c>
      <c r="I24" s="5">
        <f>+G24</f>
        <v>5.5299999803537503E-4</v>
      </c>
      <c r="O24" s="5">
        <f ca="1">+C$11+C$12*$F24</f>
        <v>-4.5499716928924772E-4</v>
      </c>
      <c r="Q24" s="32">
        <f>+C24-15018.5</f>
        <v>41021.402999999998</v>
      </c>
      <c r="S24" s="5">
        <f ca="1">+(O24-G24)^2</f>
        <v>1.0160582893344636E-6</v>
      </c>
    </row>
    <row r="25" spans="1:19" s="5" customFormat="1" ht="12.95" customHeight="1" x14ac:dyDescent="0.2">
      <c r="C25" s="11"/>
      <c r="D25" s="11"/>
      <c r="Q25" s="32"/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s="5" customFormat="1" ht="12.95" customHeight="1" x14ac:dyDescent="0.2">
      <c r="C34" s="11"/>
      <c r="D34" s="11"/>
    </row>
    <row r="35" spans="3:17" s="5" customFormat="1" ht="12.95" customHeight="1" x14ac:dyDescent="0.2">
      <c r="C35" s="11"/>
      <c r="D35" s="11"/>
    </row>
    <row r="36" spans="3:17" s="5" customFormat="1" ht="12.95" customHeight="1" x14ac:dyDescent="0.2">
      <c r="C36" s="11"/>
      <c r="D36" s="11"/>
    </row>
    <row r="37" spans="3:17" s="5" customFormat="1" ht="12.95" customHeight="1" x14ac:dyDescent="0.2">
      <c r="C37" s="11"/>
      <c r="D37" s="11"/>
    </row>
    <row r="38" spans="3:17" s="5" customFormat="1" ht="12.95" customHeight="1" x14ac:dyDescent="0.2">
      <c r="C38" s="11"/>
      <c r="D38" s="1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2024-03-06T04:56:43Z</dcterms:modified>
</cp:coreProperties>
</file>