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355318B-8FBE-4214-8857-B85881DB8D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4" i="1"/>
  <c r="S24" i="1" s="1"/>
  <c r="O23" i="1"/>
  <c r="S23" i="1" s="1"/>
  <c r="C15" i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<sst xmlns="http://schemas.openxmlformats.org/spreadsheetml/2006/main" count="58" uniqueCount="54">
  <si>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</si>
  <si>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</si>
  <si>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</si>
  <si>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</si>
  <si>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</si>
  <si>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</si>
  <si>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</si>
  <si>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</si>
  <si>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</si>
  <si>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</si>
  <si>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</si>
  <si>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</si>
  <si>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</si>
  <si>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</si>
  <si>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</si>
  <si>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</si>
  <si>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</si>
  <si>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</si>
  <si>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</si>
  <si>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</si>
  <si>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</si>
  <si>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</si>
  <si>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</si>
  <si>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</si>
  <si>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</si>
  <si>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</si>
  <si>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</si>
  <si>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</si>
  <si>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</si>
  <si>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</si>
  <si>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</si>
  <si>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</si>
  <si>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</si>
  <si>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</si>
  <si>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</si>
  <si>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</si>
  <si>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</si>
  <si>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</si>
  <si>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</si>
  <si>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</si>
  <si>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</si>
  <si>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</si>
  <si>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G0368-0118</t>
  </si>
  <si>
    <t>IBVS 5945</t>
  </si>
  <si>
    <t>I</t>
  </si>
  <si>
    <t>IBVS 5992</t>
  </si>
  <si>
    <t>IBVS 6029</t>
  </si>
  <si>
    <t>II</t>
  </si>
  <si>
    <t>G0368-0118_Ser.xls</t>
  </si>
  <si>
    <t>EW</t>
  </si>
  <si>
    <t>Ser</t>
  </si>
  <si>
    <t>VSX</t>
  </si>
  <si>
    <t>V0584 Ser / GSC 0368-0118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</si>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</sst>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V0584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6E-4402-9ECF-8443C0F2B3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-3.0489999990095384E-3</c:v>
                </c:pt>
                <c:pt idx="2">
                  <c:v>-5.7180000003427267E-3</c:v>
                </c:pt>
                <c:pt idx="3">
                  <c:v>-3.4355000025243498E-3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6E-4402-9ECF-8443C0F2B3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6E-4402-9ECF-8443C0F2B3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6E-4402-9ECF-8443C0F2B3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6E-4402-9ECF-8443C0F2B3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6E-4402-9ECF-8443C0F2B3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6E-4402-9ECF-8443C0F2B3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-1.7381579526864772E-4</c:v>
                </c:pt>
                <c:pt idx="1">
                  <c:v>-3.304272311591549E-3</c:v>
                </c:pt>
                <c:pt idx="2">
                  <c:v>-4.024729820707929E-3</c:v>
                </c:pt>
                <c:pt idx="3">
                  <c:v>-4.6996820743084892E-3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6E-4402-9ECF-8443C0F2B3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6157</c:v>
                </c:pt>
                <c:pt idx="2">
                  <c:v>7574</c:v>
                </c:pt>
                <c:pt idx="3">
                  <c:v>8901.5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6E-4402-9ECF-8443C0F2B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66288"/>
        <c:axId val="1"/>
      </c:scatterChart>
      <c:valAx>
        <c:axId val="73666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66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F8D7CD-D12B-9ECD-83DC-64FACD712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52</v>
      </c>
      <c r="E1" s="6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 t="s">
        <v>50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53560.57</v>
      </c>
      <c r="D7" s="13" t="s">
        <v>51</v>
      </c>
    </row>
    <row r="8" spans="1:7" s="6" customFormat="1" ht="12.95" customHeight="1" x14ac:dyDescent="0.2">
      <c r="A8" s="6" t="s">
        <v>3</v>
      </c>
      <c r="C8" s="35">
        <v>0.27875699999999998</v>
      </c>
      <c r="D8" s="13" t="s">
        <v>51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-1.7381579526864772E-4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-5.0843860911529987E-7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60375.75058043981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56041.781357572145</v>
      </c>
      <c r="D15" s="19" t="s">
        <v>38</v>
      </c>
      <c r="E15" s="20">
        <f ca="1">ROUND(2*(E14-$C$7)/$C$8,0)/2+E13</f>
        <v>24449.5</v>
      </c>
    </row>
    <row r="16" spans="1:7" s="6" customFormat="1" ht="12.95" customHeight="1" x14ac:dyDescent="0.2">
      <c r="A16" s="9" t="s">
        <v>4</v>
      </c>
      <c r="C16" s="23">
        <f ca="1">+C8+C12</f>
        <v>0.27875649156139087</v>
      </c>
      <c r="D16" s="19" t="s">
        <v>39</v>
      </c>
      <c r="E16" s="17">
        <f ca="1">ROUND(2*(E14-$C$15)/$C$16,0)/2+E13</f>
        <v>15548.5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45357.922499947766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56041.781357572145</v>
      </c>
      <c r="D18" s="26">
        <f ca="1">+C16</f>
        <v>0.27875649156139087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1.2329768984206124E-3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53560.57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-1.7381579526864772E-4</v>
      </c>
      <c r="Q21" s="33">
        <f>+C21-15018.5</f>
        <v>38542.07</v>
      </c>
      <c r="S21" s="6">
        <f ca="1">+(O21-G21)^2</f>
        <v>3.0211930684872457E-8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55276.873800000001</v>
      </c>
      <c r="D22" s="4">
        <v>5.9999999999999995E-4</v>
      </c>
      <c r="E22" s="6">
        <f>+(C22-C$7)/C$8</f>
        <v>6156.9890621580862</v>
      </c>
      <c r="F22" s="6">
        <f>ROUND(2*E22,0)/2</f>
        <v>6157</v>
      </c>
      <c r="G22" s="6">
        <f>+C22-(C$7+F22*C$8)</f>
        <v>-3.0489999990095384E-3</v>
      </c>
      <c r="I22" s="6">
        <f>+G22</f>
        <v>-3.0489999990095384E-3</v>
      </c>
      <c r="O22" s="6">
        <f ca="1">+C$11+C$12*$F22</f>
        <v>-3.304272311591549E-3</v>
      </c>
      <c r="Q22" s="33">
        <f>+C22-15018.5</f>
        <v>40258.373800000001</v>
      </c>
      <c r="S22" s="6">
        <f ca="1">+(O22-G22)^2</f>
        <v>6.516395357096772E-8</v>
      </c>
    </row>
    <row r="23" spans="1:19" s="6" customFormat="1" ht="12.95" customHeight="1" x14ac:dyDescent="0.2">
      <c r="A23" s="4" t="s">
        <v>45</v>
      </c>
      <c r="B23" s="5" t="s">
        <v>44</v>
      </c>
      <c r="C23" s="4">
        <v>55671.8698</v>
      </c>
      <c r="D23" s="4">
        <v>4.0000000000000002E-4</v>
      </c>
      <c r="E23" s="6">
        <f>+(C23-C$7)/C$8</f>
        <v>7573.9794875106309</v>
      </c>
      <c r="F23" s="6">
        <f>ROUND(2*E23,0)/2</f>
        <v>7574</v>
      </c>
      <c r="G23" s="6">
        <f>+C23-(C$7+F23*C$8)</f>
        <v>-5.7180000003427267E-3</v>
      </c>
      <c r="I23" s="6">
        <f>+G23</f>
        <v>-5.7180000003427267E-3</v>
      </c>
      <c r="O23" s="6">
        <f ca="1">+C$11+C$12*$F23</f>
        <v>-4.024729820707929E-3</v>
      </c>
      <c r="Q23" s="33">
        <f>+C23-15018.5</f>
        <v>40653.3698</v>
      </c>
      <c r="S23" s="6">
        <f ca="1">+(O23-G23)^2</f>
        <v>2.86716390124046E-6</v>
      </c>
    </row>
    <row r="24" spans="1:19" s="6" customFormat="1" ht="12.95" customHeight="1" x14ac:dyDescent="0.2">
      <c r="A24" s="4" t="s">
        <v>46</v>
      </c>
      <c r="B24" s="5" t="s">
        <v>47</v>
      </c>
      <c r="C24" s="4">
        <v>56041.921999999999</v>
      </c>
      <c r="D24" s="4">
        <v>4.0000000000000002E-4</v>
      </c>
      <c r="E24" s="6">
        <f>+(C24-C$7)/C$8</f>
        <v>8901.4876756458107</v>
      </c>
      <c r="F24" s="6">
        <f>ROUND(2*E24,0)/2</f>
        <v>8901.5</v>
      </c>
      <c r="G24" s="6">
        <f>+C24-(C$7+F24*C$8)</f>
        <v>-3.4355000025243498E-3</v>
      </c>
      <c r="I24" s="6">
        <f>+G24</f>
        <v>-3.4355000025243498E-3</v>
      </c>
      <c r="O24" s="6">
        <f ca="1">+C$11+C$12*$F24</f>
        <v>-4.6996820743084892E-3</v>
      </c>
      <c r="Q24" s="33">
        <f>+C24-15018.5</f>
        <v>41023.421999999999</v>
      </c>
      <c r="S24" s="6">
        <f ca="1">+(O24-G24)^2</f>
        <v>1.5981563106204388E-6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2024-03-06T05:00:50Z</dcterms:modified>
</cp:coreProperties>
</file>