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13686C6-330E-4798-B24F-1F415666A8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2" i="1"/>
  <c r="C11" i="1"/>
  <c r="C15" i="1" l="1"/>
  <c r="E16" i="1" s="1"/>
  <c r="O22" i="1"/>
  <c r="S22" i="1" s="1"/>
  <c r="O23" i="1"/>
  <c r="S23" i="1" s="1"/>
  <c r="O21" i="1"/>
  <c r="S21" i="1" s="1"/>
  <c r="C16" i="1"/>
  <c r="D18" i="1" s="1"/>
  <c r="E15" i="1"/>
  <c r="S19" i="1" l="1"/>
  <c r="E17" i="1"/>
  <c r="C18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<sst xmlns="http://schemas.openxmlformats.org/spreadsheetml/2006/main" count="56" uniqueCount="53">
  <si>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</si>
  <si>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</si>
  <si>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</si>
  <si>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</si>
  <si>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</si>
  <si>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</si>
  <si>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</si>
  <si>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</si>
  <si>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</si>
  <si>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</si>
  <si>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</si>
  <si>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</si>
  <si>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</si>
  <si>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</si>
  <si>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</si>
  <si>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</si>
  <si>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</si>
  <si>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</si>
  <si>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</si>
  <si>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</si>
  <si>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</si>
  <si>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</si>
  <si>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</si>
  <si>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</si>
  <si>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</si>
  <si>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</si>
  <si>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</si>
  <si>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</si>
  <si>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</si>
  <si>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</si>
  <si>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</si>
  <si>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</si>
  <si>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</si>
  <si>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</si>
  <si>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</si>
  <si>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</si>
  <si>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</si>
  <si>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</si>
  <si>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</si>
  <si>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</si>
  <si>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</si>
  <si>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</si>
  <si>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G0945-0626</t>
  </si>
  <si>
    <t>G0945-0626_Ser.xls</t>
  </si>
  <si>
    <t>EA</t>
  </si>
  <si>
    <t>Ser</t>
  </si>
  <si>
    <t>VSX</t>
  </si>
  <si>
    <t>IBVS 5992</t>
  </si>
  <si>
    <t>II</t>
  </si>
  <si>
    <t>IBVS 6029</t>
  </si>
  <si>
    <t>I</t>
  </si>
  <si>
    <t>V0655 Ser / GSC 0945-0626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</si>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</sst>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V0655</a:t>
            </a:r>
            <a:r>
              <a:rPr lang="en-AU" baseline="0"/>
              <a:t> Ser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6081.5</c:v>
                </c:pt>
                <c:pt idx="2">
                  <c:v>6727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C9-43BA-BC51-F836CB6E43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6081.5</c:v>
                </c:pt>
                <c:pt idx="2">
                  <c:v>6727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-2.6431499885802623E-2</c:v>
                </c:pt>
                <c:pt idx="2">
                  <c:v>-3.49269998841919E-2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C9-43BA-BC51-F836CB6E43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6081.5</c:v>
                </c:pt>
                <c:pt idx="2">
                  <c:v>6727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C9-43BA-BC51-F836CB6E43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6081.5</c:v>
                </c:pt>
                <c:pt idx="2">
                  <c:v>6727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C9-43BA-BC51-F836CB6E43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6081.5</c:v>
                </c:pt>
                <c:pt idx="2">
                  <c:v>6727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C9-43BA-BC51-F836CB6E43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6081.5</c:v>
                </c:pt>
                <c:pt idx="2">
                  <c:v>6727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C9-43BA-BC51-F836CB6E43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6081.5</c:v>
                </c:pt>
                <c:pt idx="2">
                  <c:v>6727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C9-43BA-BC51-F836CB6E43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6081.5</c:v>
                </c:pt>
                <c:pt idx="2">
                  <c:v>6727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5.360782349174098E-2</c:v>
                </c:pt>
                <c:pt idx="1">
                  <c:v>-2.6431499885802623E-2</c:v>
                </c:pt>
                <c:pt idx="2">
                  <c:v>-3.49269998841919E-2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C9-43BA-BC51-F836CB6E432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6081.5</c:v>
                </c:pt>
                <c:pt idx="2">
                  <c:v>6727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C9-43BA-BC51-F836CB6E4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989688"/>
        <c:axId val="1"/>
      </c:scatterChart>
      <c:valAx>
        <c:axId val="558989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989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14035D-2A20-6B00-D1EF-4627AA893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51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52141.629999999888</v>
      </c>
      <c r="D7" s="12" t="s">
        <v>46</v>
      </c>
    </row>
    <row r="8" spans="1:7" s="5" customFormat="1" ht="12.95" customHeight="1" x14ac:dyDescent="0.2">
      <c r="A8" s="5" t="s">
        <v>3</v>
      </c>
      <c r="C8" s="34">
        <v>0.57950100000000004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5.360782349174098E-2</v>
      </c>
      <c r="D11" s="7"/>
      <c r="F11" s="17" t="str">
        <f>"F"&amp;E19</f>
        <v>F22</v>
      </c>
      <c r="G11" s="16" t="str">
        <f>"G"&amp;E19</f>
        <v>G22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-1.3161115411912127E-5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60375.754895486112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56039.898300000008</v>
      </c>
      <c r="D15" s="18" t="s">
        <v>38</v>
      </c>
      <c r="E15" s="19">
        <f ca="1">ROUND(2*(E14-$C$7)/$C$8,0)/2+E13</f>
        <v>14210</v>
      </c>
    </row>
    <row r="16" spans="1:7" s="5" customFormat="1" ht="12.95" customHeight="1" x14ac:dyDescent="0.2">
      <c r="A16" s="8" t="s">
        <v>4</v>
      </c>
      <c r="C16" s="22">
        <f ca="1">+C8+C12</f>
        <v>0.5794878388845881</v>
      </c>
      <c r="D16" s="18" t="s">
        <v>39</v>
      </c>
      <c r="E16" s="16">
        <f ca="1">ROUND(2*(E14-$C$15)/$C$16,0)/2+E13</f>
        <v>7483</v>
      </c>
    </row>
    <row r="17" spans="1:19" s="5" customFormat="1" ht="12.95" customHeight="1" thickBot="1" x14ac:dyDescent="0.25">
      <c r="A17" s="18" t="s">
        <v>29</v>
      </c>
      <c r="C17" s="5">
        <f>COUNT(C21:C2191)</f>
        <v>3</v>
      </c>
      <c r="D17" s="18" t="s">
        <v>33</v>
      </c>
      <c r="E17" s="23">
        <f ca="1">+$C$15+$C$16*E16-15018.5-$C$9/24</f>
        <v>45358.101631706719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56039.898300000008</v>
      </c>
      <c r="D18" s="25">
        <f ca="1">+C16</f>
        <v>0.5794878388845881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22</v>
      </c>
      <c r="S19" s="5">
        <f ca="1">SQRT(SUM(S21:S50)/(COUNT(S21:S50)-1))</f>
        <v>3.7906455515661554E-2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52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52141.629999999888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5.360782349174098E-2</v>
      </c>
      <c r="Q21" s="32">
        <f>+C21-15018.5</f>
        <v>37123.129999999888</v>
      </c>
      <c r="S21" s="5">
        <f ca="1">+(O21-G21)^2</f>
        <v>2.873798739521656E-3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55665.838900000002</v>
      </c>
      <c r="D22" s="3">
        <v>2.9999999999999997E-4</v>
      </c>
      <c r="E22" s="5">
        <f>+(C22-C$7)/C$8</f>
        <v>6081.4543892074626</v>
      </c>
      <c r="F22" s="5">
        <f>ROUND(2*E22,0)/2</f>
        <v>6081.5</v>
      </c>
      <c r="G22" s="5">
        <f>+C22-(C$7+F22*C$8)</f>
        <v>-2.6431499885802623E-2</v>
      </c>
      <c r="I22" s="5">
        <f>+G22</f>
        <v>-2.6431499885802623E-2</v>
      </c>
      <c r="O22" s="5">
        <f ca="1">+C$11+C$12*$F22</f>
        <v>-2.6431499885802623E-2</v>
      </c>
      <c r="Q22" s="32">
        <f>+C22-15018.5</f>
        <v>40647.338900000002</v>
      </c>
      <c r="S22" s="5">
        <f ca="1">+(O22-G22)^2</f>
        <v>0</v>
      </c>
    </row>
    <row r="23" spans="1:19" s="5" customFormat="1" ht="12.95" customHeight="1" x14ac:dyDescent="0.2">
      <c r="A23" s="3" t="s">
        <v>49</v>
      </c>
      <c r="B23" s="4" t="s">
        <v>50</v>
      </c>
      <c r="C23" s="3">
        <v>56039.898300000001</v>
      </c>
      <c r="D23" s="3">
        <v>8.0000000000000004E-4</v>
      </c>
      <c r="E23" s="5">
        <f>+(C23-C$7)/C$8</f>
        <v>6726.9397291809892</v>
      </c>
      <c r="F23" s="5">
        <f>ROUND(2*E23,0)/2</f>
        <v>6727</v>
      </c>
      <c r="G23" s="5">
        <f>+C23-(C$7+F23*C$8)</f>
        <v>-3.49269998841919E-2</v>
      </c>
      <c r="I23" s="5">
        <f>+G23</f>
        <v>-3.49269998841919E-2</v>
      </c>
      <c r="O23" s="5">
        <f ca="1">+C$11+C$12*$F23</f>
        <v>-3.49269998841919E-2</v>
      </c>
      <c r="Q23" s="32">
        <f>+C23-15018.5</f>
        <v>41021.398300000001</v>
      </c>
      <c r="S23" s="5">
        <f ca="1">+(O23-G23)^2</f>
        <v>0</v>
      </c>
    </row>
    <row r="24" spans="1:19" s="5" customFormat="1" ht="12.95" customHeight="1" x14ac:dyDescent="0.2">
      <c r="C24" s="11"/>
      <c r="D24" s="11"/>
      <c r="Q24" s="32"/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2024-03-06T05:07:03Z</dcterms:modified>
</cp:coreProperties>
</file>