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A095AF1-B42C-4AE2-8444-47B6790E94F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F11" i="1"/>
  <c r="C21" i="1"/>
  <c r="E21" i="1"/>
  <c r="F21" i="1"/>
  <c r="A21" i="1"/>
  <c r="H20" i="1"/>
  <c r="G11" i="1"/>
  <c r="E14" i="1"/>
  <c r="E15" i="1" s="1"/>
  <c r="C17" i="1"/>
  <c r="G21" i="1"/>
  <c r="Q21" i="1"/>
  <c r="H21" i="1"/>
  <c r="C12" i="1"/>
  <c r="C16" i="1" l="1"/>
  <c r="D18" i="1" s="1"/>
  <c r="C11" i="1"/>
  <c r="O22" i="1" l="1"/>
  <c r="S22" i="1" s="1"/>
  <c r="O24" i="1"/>
  <c r="S24" i="1" s="1"/>
  <c r="O21" i="1"/>
  <c r="S21" i="1" s="1"/>
  <c r="O25" i="1"/>
  <c r="S25" i="1" s="1"/>
  <c r="O26" i="1"/>
  <c r="S26" i="1" s="1"/>
  <c r="O23" i="1"/>
  <c r="S23" i="1" s="1"/>
  <c r="C15" i="1"/>
  <c r="S19" i="1" l="1"/>
  <c r="E16" i="1"/>
  <c r="E17" i="1" s="1"/>
  <c r="C18" i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<sst xmlns="http://schemas.openxmlformats.org/spreadsheetml/2006/main" count="62" uniqueCount="54">
  <si>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</si>
  <si>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</si>
  <si>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</si>
  <si>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</si>
  <si>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</si>
  <si>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</si>
  <si>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</si>
  <si>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</si>
  <si>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</si>
  <si>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</si>
  <si>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</si>
  <si>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</si>
  <si>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</si>
  <si>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</si>
  <si>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</si>
  <si>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</si>
  <si>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</si>
  <si>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</si>
  <si>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</si>
  <si>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</si>
  <si>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</si>
  <si>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</si>
  <si>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</si>
  <si>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</si>
  <si>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</si>
  <si>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</si>
  <si>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</si>
  <si>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</si>
  <si>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</si>
  <si>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</si>
  <si>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</si>
  <si>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</si>
  <si>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</si>
  <si>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</si>
  <si>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</si>
  <si>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</si>
  <si>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</si>
  <si>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</si>
  <si>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</si>
  <si>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</si>
  <si>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</si>
  <si>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</si>
  <si>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G0250-0668</t>
  </si>
  <si>
    <t>IBVS 5945</t>
  </si>
  <si>
    <t>I</t>
  </si>
  <si>
    <t>IBVS 5992</t>
  </si>
  <si>
    <t>II</t>
  </si>
  <si>
    <t>IBVS 6029</t>
  </si>
  <si>
    <t>G0250-0668_Sex.xls</t>
  </si>
  <si>
    <t>EC</t>
  </si>
  <si>
    <t>Sex</t>
  </si>
  <si>
    <t>VSX</t>
  </si>
  <si>
    <t>BU Sex / GSC 0250-0668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</si>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</sst>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Sex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3522</c:v>
                </c:pt>
                <c:pt idx="2">
                  <c:v>4692</c:v>
                </c:pt>
                <c:pt idx="3">
                  <c:v>4475.5</c:v>
                </c:pt>
                <c:pt idx="4">
                  <c:v>5675.5</c:v>
                </c:pt>
                <c:pt idx="5">
                  <c:v>5928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44-43B5-9BAD-4C27A4B1EB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3522</c:v>
                </c:pt>
                <c:pt idx="2">
                  <c:v>4692</c:v>
                </c:pt>
                <c:pt idx="3">
                  <c:v>4475.5</c:v>
                </c:pt>
                <c:pt idx="4">
                  <c:v>5675.5</c:v>
                </c:pt>
                <c:pt idx="5">
                  <c:v>5928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2.4699999994481914E-3</c:v>
                </c:pt>
                <c:pt idx="2">
                  <c:v>5.7199999937438406E-3</c:v>
                </c:pt>
                <c:pt idx="3">
                  <c:v>5.142499998328276E-3</c:v>
                </c:pt>
                <c:pt idx="4">
                  <c:v>7.3425000009592623E-3</c:v>
                </c:pt>
                <c:pt idx="5">
                  <c:v>8.7999999959720299E-4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44-43B5-9BAD-4C27A4B1EB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3522</c:v>
                </c:pt>
                <c:pt idx="2">
                  <c:v>4692</c:v>
                </c:pt>
                <c:pt idx="3">
                  <c:v>4475.5</c:v>
                </c:pt>
                <c:pt idx="4">
                  <c:v>5675.5</c:v>
                </c:pt>
                <c:pt idx="5">
                  <c:v>5928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44-43B5-9BAD-4C27A4B1EB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3522</c:v>
                </c:pt>
                <c:pt idx="2">
                  <c:v>4692</c:v>
                </c:pt>
                <c:pt idx="3">
                  <c:v>4475.5</c:v>
                </c:pt>
                <c:pt idx="4">
                  <c:v>5675.5</c:v>
                </c:pt>
                <c:pt idx="5">
                  <c:v>5928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44-43B5-9BAD-4C27A4B1EB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3522</c:v>
                </c:pt>
                <c:pt idx="2">
                  <c:v>4692</c:v>
                </c:pt>
                <c:pt idx="3">
                  <c:v>4475.5</c:v>
                </c:pt>
                <c:pt idx="4">
                  <c:v>5675.5</c:v>
                </c:pt>
                <c:pt idx="5">
                  <c:v>5928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44-43B5-9BAD-4C27A4B1EB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3522</c:v>
                </c:pt>
                <c:pt idx="2">
                  <c:v>4692</c:v>
                </c:pt>
                <c:pt idx="3">
                  <c:v>4475.5</c:v>
                </c:pt>
                <c:pt idx="4">
                  <c:v>5675.5</c:v>
                </c:pt>
                <c:pt idx="5">
                  <c:v>5928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44-43B5-9BAD-4C27A4B1EB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3522</c:v>
                </c:pt>
                <c:pt idx="2">
                  <c:v>4692</c:v>
                </c:pt>
                <c:pt idx="3">
                  <c:v>4475.5</c:v>
                </c:pt>
                <c:pt idx="4">
                  <c:v>5675.5</c:v>
                </c:pt>
                <c:pt idx="5">
                  <c:v>5928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44-43B5-9BAD-4C27A4B1EB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3522</c:v>
                </c:pt>
                <c:pt idx="2">
                  <c:v>4692</c:v>
                </c:pt>
                <c:pt idx="3">
                  <c:v>4475.5</c:v>
                </c:pt>
                <c:pt idx="4">
                  <c:v>5675.5</c:v>
                </c:pt>
                <c:pt idx="5">
                  <c:v>5928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4.5458056913886408E-4</c:v>
                </c:pt>
                <c:pt idx="1">
                  <c:v>3.184194589023272E-3</c:v>
                </c:pt>
                <c:pt idx="2">
                  <c:v>4.0909658562761839E-3</c:v>
                </c:pt>
                <c:pt idx="3">
                  <c:v>3.923174420925539E-3</c:v>
                </c:pt>
                <c:pt idx="4">
                  <c:v>4.8531962334926277E-3</c:v>
                </c:pt>
                <c:pt idx="5">
                  <c:v>5.0488883232202861E-3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44-43B5-9BAD-4C27A4B1EBA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3522</c:v>
                </c:pt>
                <c:pt idx="2">
                  <c:v>4692</c:v>
                </c:pt>
                <c:pt idx="3">
                  <c:v>4475.5</c:v>
                </c:pt>
                <c:pt idx="4">
                  <c:v>5675.5</c:v>
                </c:pt>
                <c:pt idx="5">
                  <c:v>5928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44-43B5-9BAD-4C27A4B1E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064744"/>
        <c:axId val="1"/>
      </c:scatterChart>
      <c:valAx>
        <c:axId val="891064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064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9C707FC-79CC-5900-B7CF-B27773598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52</v>
      </c>
      <c r="E1" s="6" t="s">
        <v>48</v>
      </c>
    </row>
    <row r="2" spans="1:7" s="6" customFormat="1" ht="12.95" customHeight="1" x14ac:dyDescent="0.2">
      <c r="A2" s="6" t="s">
        <v>24</v>
      </c>
      <c r="B2" s="6" t="s">
        <v>49</v>
      </c>
      <c r="C2" s="7" t="s">
        <v>41</v>
      </c>
      <c r="D2" s="8" t="s">
        <v>50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54227.561000000002</v>
      </c>
      <c r="D7" s="13" t="s">
        <v>51</v>
      </c>
    </row>
    <row r="8" spans="1:7" s="6" customFormat="1" ht="12.95" customHeight="1" x14ac:dyDescent="0.2">
      <c r="A8" s="6" t="s">
        <v>3</v>
      </c>
      <c r="C8" s="35">
        <v>0.30416500000000002</v>
      </c>
      <c r="D8" s="13" t="s">
        <v>51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4.5458056913886408E-4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7.7501817713924128E-7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60375.761330324072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56030.65616888833</v>
      </c>
      <c r="D15" s="19" t="s">
        <v>38</v>
      </c>
      <c r="E15" s="20">
        <f ca="1">ROUND(2*(E14-$C$7)/$C$8,0)/2+E13</f>
        <v>20214.5</v>
      </c>
    </row>
    <row r="16" spans="1:7" s="6" customFormat="1" ht="12.95" customHeight="1" x14ac:dyDescent="0.2">
      <c r="A16" s="9" t="s">
        <v>4</v>
      </c>
      <c r="C16" s="23">
        <f ca="1">+C8+C12</f>
        <v>0.30416577501817715</v>
      </c>
      <c r="D16" s="19" t="s">
        <v>39</v>
      </c>
      <c r="E16" s="17">
        <f ca="1">ROUND(2*(E14-$C$15)/$C$16,0)/2+E13</f>
        <v>14286.5</v>
      </c>
    </row>
    <row r="17" spans="1:19" s="6" customFormat="1" ht="12.95" customHeight="1" thickBot="1" x14ac:dyDescent="0.25">
      <c r="A17" s="19" t="s">
        <v>29</v>
      </c>
      <c r="C17" s="6">
        <f>COUNT(C21:C2191)</f>
        <v>6</v>
      </c>
      <c r="D17" s="19" t="s">
        <v>33</v>
      </c>
      <c r="E17" s="24">
        <f ca="1">+$C$15+$C$16*E16-15018.5-$C$9/24</f>
        <v>45358.016347018856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56030.65616888833</v>
      </c>
      <c r="D18" s="26">
        <f ca="1">+C16</f>
        <v>0.30416577501817715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2.3846797517455003E-3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54227.561000000002</v>
      </c>
      <c r="D21" s="12" t="s">
        <v>13</v>
      </c>
      <c r="E21" s="6">
        <f t="shared" ref="E21:E26" si="0">+(C21-C$7)/C$8</f>
        <v>0</v>
      </c>
      <c r="F21" s="6">
        <f t="shared" ref="F21:F26" si="1">ROUND(2*E21,0)/2</f>
        <v>0</v>
      </c>
      <c r="G21" s="6">
        <f t="shared" ref="G21:G26" si="2">+C21-(C$7+F21*C$8)</f>
        <v>0</v>
      </c>
      <c r="H21" s="6">
        <f>+G21</f>
        <v>0</v>
      </c>
      <c r="O21" s="6">
        <f t="shared" ref="O21:O26" ca="1" si="3">+C$11+C$12*$F21</f>
        <v>4.5458056913886408E-4</v>
      </c>
      <c r="Q21" s="33">
        <f t="shared" ref="Q21:Q26" si="4">+C21-15018.5</f>
        <v>39209.061000000002</v>
      </c>
      <c r="S21" s="6">
        <f t="shared" ref="S21:S26" ca="1" si="5">+(O21-G21)^2</f>
        <v>2.0664349383861359E-7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55298.832600000002</v>
      </c>
      <c r="D22" s="4">
        <v>5.9999999999999995E-4</v>
      </c>
      <c r="E22" s="6">
        <f t="shared" si="0"/>
        <v>3522.0081205924416</v>
      </c>
      <c r="F22" s="6">
        <f t="shared" si="1"/>
        <v>3522</v>
      </c>
      <c r="G22" s="6">
        <f t="shared" si="2"/>
        <v>2.4699999994481914E-3</v>
      </c>
      <c r="I22" s="6">
        <f>+G22</f>
        <v>2.4699999994481914E-3</v>
      </c>
      <c r="O22" s="6">
        <f t="shared" ca="1" si="3"/>
        <v>3.184194589023272E-3</v>
      </c>
      <c r="Q22" s="33">
        <f t="shared" si="4"/>
        <v>40280.332600000002</v>
      </c>
      <c r="S22" s="6">
        <f t="shared" ca="1" si="5"/>
        <v>5.1007391177831784E-7</v>
      </c>
    </row>
    <row r="23" spans="1:19" s="6" customFormat="1" ht="12.95" customHeight="1" x14ac:dyDescent="0.2">
      <c r="A23" s="4" t="s">
        <v>45</v>
      </c>
      <c r="B23" s="5" t="s">
        <v>44</v>
      </c>
      <c r="C23" s="4">
        <v>55654.708899999998</v>
      </c>
      <c r="D23" s="4">
        <v>2.0000000000000001E-4</v>
      </c>
      <c r="E23" s="6">
        <f t="shared" si="0"/>
        <v>4692.0188055824838</v>
      </c>
      <c r="F23" s="6">
        <f t="shared" si="1"/>
        <v>4692</v>
      </c>
      <c r="G23" s="6">
        <f t="shared" si="2"/>
        <v>5.7199999937438406E-3</v>
      </c>
      <c r="I23" s="6">
        <f>+G23</f>
        <v>5.7199999937438406E-3</v>
      </c>
      <c r="O23" s="6">
        <f t="shared" ca="1" si="3"/>
        <v>4.0909658562761839E-3</v>
      </c>
      <c r="Q23" s="33">
        <f t="shared" si="4"/>
        <v>40636.208899999998</v>
      </c>
      <c r="S23" s="6">
        <f t="shared" ca="1" si="5"/>
        <v>2.6537522210349923E-6</v>
      </c>
    </row>
    <row r="24" spans="1:19" s="6" customFormat="1" ht="12.95" customHeight="1" x14ac:dyDescent="0.2">
      <c r="A24" s="4" t="s">
        <v>45</v>
      </c>
      <c r="B24" s="5" t="s">
        <v>46</v>
      </c>
      <c r="C24" s="4">
        <v>55588.856599999999</v>
      </c>
      <c r="D24" s="4">
        <v>1E-3</v>
      </c>
      <c r="E24" s="6">
        <f t="shared" si="0"/>
        <v>4475.516906941948</v>
      </c>
      <c r="F24" s="6">
        <f t="shared" si="1"/>
        <v>4475.5</v>
      </c>
      <c r="G24" s="6">
        <f t="shared" si="2"/>
        <v>5.142499998328276E-3</v>
      </c>
      <c r="I24" s="6">
        <f>+G24</f>
        <v>5.142499998328276E-3</v>
      </c>
      <c r="O24" s="6">
        <f t="shared" ca="1" si="3"/>
        <v>3.923174420925539E-3</v>
      </c>
      <c r="Q24" s="33">
        <f t="shared" si="4"/>
        <v>40570.356599999999</v>
      </c>
      <c r="S24" s="6">
        <f t="shared" ca="1" si="5"/>
        <v>1.486754863708518E-6</v>
      </c>
    </row>
    <row r="25" spans="1:19" s="6" customFormat="1" ht="12.95" customHeight="1" x14ac:dyDescent="0.2">
      <c r="A25" s="4" t="s">
        <v>47</v>
      </c>
      <c r="B25" s="5" t="s">
        <v>46</v>
      </c>
      <c r="C25" s="4">
        <v>55953.856800000001</v>
      </c>
      <c r="D25" s="4">
        <v>5.9999999999999995E-4</v>
      </c>
      <c r="E25" s="6">
        <f t="shared" si="0"/>
        <v>5675.5241398583003</v>
      </c>
      <c r="F25" s="6">
        <f t="shared" si="1"/>
        <v>5675.5</v>
      </c>
      <c r="G25" s="6">
        <f t="shared" si="2"/>
        <v>7.3425000009592623E-3</v>
      </c>
      <c r="I25" s="6">
        <f>+G25</f>
        <v>7.3425000009592623E-3</v>
      </c>
      <c r="O25" s="6">
        <f t="shared" ca="1" si="3"/>
        <v>4.8531962334926277E-3</v>
      </c>
      <c r="Q25" s="33">
        <f t="shared" si="4"/>
        <v>40935.356800000001</v>
      </c>
      <c r="S25" s="6">
        <f t="shared" ca="1" si="5"/>
        <v>6.1966332467235802E-6</v>
      </c>
    </row>
    <row r="26" spans="1:19" s="6" customFormat="1" ht="12.95" customHeight="1" x14ac:dyDescent="0.2">
      <c r="A26" s="4" t="s">
        <v>47</v>
      </c>
      <c r="B26" s="5" t="s">
        <v>44</v>
      </c>
      <c r="C26" s="4">
        <v>56030.652000000002</v>
      </c>
      <c r="D26" s="4">
        <v>3.0000000000000001E-3</v>
      </c>
      <c r="E26" s="6">
        <f t="shared" si="0"/>
        <v>5928.0028931665383</v>
      </c>
      <c r="F26" s="6">
        <f t="shared" si="1"/>
        <v>5928</v>
      </c>
      <c r="G26" s="6">
        <f t="shared" si="2"/>
        <v>8.7999999959720299E-4</v>
      </c>
      <c r="I26" s="6">
        <f>+G26</f>
        <v>8.7999999959720299E-4</v>
      </c>
      <c r="O26" s="6">
        <f t="shared" ca="1" si="3"/>
        <v>5.0488883232202861E-3</v>
      </c>
      <c r="Q26" s="33">
        <f t="shared" si="4"/>
        <v>41012.152000000002</v>
      </c>
      <c r="S26" s="6">
        <f t="shared" ca="1" si="5"/>
        <v>1.7379629854840881E-5</v>
      </c>
    </row>
    <row r="27" spans="1:19" s="6" customFormat="1" ht="12.95" customHeight="1" x14ac:dyDescent="0.2">
      <c r="C27" s="12"/>
      <c r="D27" s="12"/>
      <c r="Q27" s="33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2024-03-06T05:16:18Z</dcterms:modified>
</cp:coreProperties>
</file>