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76A2B57-12B7-4F7E-B334-D49D7712932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Q21" i="1"/>
  <c r="G21" i="1"/>
  <c r="C17" i="1"/>
  <c r="H21" i="1"/>
  <c r="C12" i="1"/>
  <c r="C16" i="1" l="1"/>
  <c r="D18" i="1" s="1"/>
  <c r="E15" i="1"/>
  <c r="C11" i="1"/>
  <c r="O22" i="1" l="1"/>
  <c r="S22" i="1" s="1"/>
  <c r="O23" i="1"/>
  <c r="S23" i="1" s="1"/>
  <c r="O24" i="1"/>
  <c r="S24" i="1" s="1"/>
  <c r="O25" i="1"/>
  <c r="S25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<sst xmlns="http://schemas.openxmlformats.org/spreadsheetml/2006/main" count="61" uniqueCount="54">
  <si>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</si>
  <si>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</si>
  <si>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</si>
  <si>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</si>
  <si>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</si>
  <si>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</si>
  <si>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</si>
  <si>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</si>
  <si>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</si>
  <si>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</si>
  <si>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</si>
  <si>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</si>
  <si>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</si>
  <si>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</si>
  <si>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</si>
  <si>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</si>
  <si>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</si>
  <si>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</si>
  <si>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</si>
  <si>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</si>
  <si>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</si>
  <si>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</si>
  <si>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</si>
  <si>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</si>
  <si>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</si>
  <si>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</si>
  <si>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</si>
  <si>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</si>
  <si>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</si>
  <si>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</si>
  <si>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</si>
  <si>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</si>
  <si>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</si>
  <si>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</si>
  <si>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</si>
  <si>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</si>
  <si>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</si>
  <si>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</si>
  <si>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</si>
  <si>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</si>
  <si>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</si>
  <si>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</si>
  <si>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G4918-1155</t>
  </si>
  <si>
    <t>G4918-1155_Sex.xls</t>
  </si>
  <si>
    <t>ED</t>
  </si>
  <si>
    <t>Sex</t>
  </si>
  <si>
    <t>VSX</t>
  </si>
  <si>
    <t>IBVS 5894</t>
  </si>
  <si>
    <t>I</t>
  </si>
  <si>
    <t>IBVS 5992</t>
  </si>
  <si>
    <t>IBVS 6029</t>
  </si>
  <si>
    <t>Period confirmed by ToMcat 2014-01-31</t>
  </si>
  <si>
    <t>CC Sex / GSC 4918-1155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</si>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</sst>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</a:t>
            </a:r>
            <a:r>
              <a:rPr lang="en-AU" baseline="0"/>
              <a:t> Sex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369</c:v>
                </c:pt>
                <c:pt idx="3">
                  <c:v>525</c:v>
                </c:pt>
                <c:pt idx="4">
                  <c:v>605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BC-45D7-9B49-760A8D472E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369</c:v>
                </c:pt>
                <c:pt idx="3">
                  <c:v>525</c:v>
                </c:pt>
                <c:pt idx="4">
                  <c:v>605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-8.3119999908376485E-3</c:v>
                </c:pt>
                <c:pt idx="2">
                  <c:v>-1.3373999987379648E-2</c:v>
                </c:pt>
                <c:pt idx="3">
                  <c:v>-1.1549999988346826E-2</c:v>
                </c:pt>
                <c:pt idx="4">
                  <c:v>-1.6299999915645458E-3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BC-45D7-9B49-760A8D472E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369</c:v>
                </c:pt>
                <c:pt idx="3">
                  <c:v>525</c:v>
                </c:pt>
                <c:pt idx="4">
                  <c:v>605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BC-45D7-9B49-760A8D472E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369</c:v>
                </c:pt>
                <c:pt idx="3">
                  <c:v>525</c:v>
                </c:pt>
                <c:pt idx="4">
                  <c:v>605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BC-45D7-9B49-760A8D472E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369</c:v>
                </c:pt>
                <c:pt idx="3">
                  <c:v>525</c:v>
                </c:pt>
                <c:pt idx="4">
                  <c:v>605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BC-45D7-9B49-760A8D472E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369</c:v>
                </c:pt>
                <c:pt idx="3">
                  <c:v>525</c:v>
                </c:pt>
                <c:pt idx="4">
                  <c:v>605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BC-45D7-9B49-760A8D472E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369</c:v>
                </c:pt>
                <c:pt idx="3">
                  <c:v>525</c:v>
                </c:pt>
                <c:pt idx="4">
                  <c:v>605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BC-45D7-9B49-760A8D472E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369</c:v>
                </c:pt>
                <c:pt idx="3">
                  <c:v>525</c:v>
                </c:pt>
                <c:pt idx="4">
                  <c:v>605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-3.4573048684231516E-3</c:v>
                </c:pt>
                <c:pt idx="1">
                  <c:v>-6.9525293094476323E-3</c:v>
                </c:pt>
                <c:pt idx="2">
                  <c:v>-6.9243420155684025E-3</c:v>
                </c:pt>
                <c:pt idx="3">
                  <c:v>-8.3900812972883473E-3</c:v>
                </c:pt>
                <c:pt idx="4">
                  <c:v>-9.1417424674011382E-3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BC-45D7-9B49-760A8D472E5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</c:v>
                </c:pt>
                <c:pt idx="2">
                  <c:v>369</c:v>
                </c:pt>
                <c:pt idx="3">
                  <c:v>525</c:v>
                </c:pt>
                <c:pt idx="4">
                  <c:v>605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BC-45D7-9B49-760A8D472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688872"/>
        <c:axId val="1"/>
      </c:scatterChart>
      <c:valAx>
        <c:axId val="885688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688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2B89DC-5037-A015-F33B-56399965C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52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  <c r="C6" s="6" t="s">
        <v>51</v>
      </c>
    </row>
    <row r="7" spans="1:7" s="6" customFormat="1" ht="12.95" customHeight="1" x14ac:dyDescent="0.2">
      <c r="A7" s="6" t="s">
        <v>2</v>
      </c>
      <c r="C7" s="35">
        <v>53115.641999999993</v>
      </c>
      <c r="D7" s="13" t="s">
        <v>46</v>
      </c>
    </row>
    <row r="8" spans="1:7" s="6" customFormat="1" ht="12.95" customHeight="1" x14ac:dyDescent="0.2">
      <c r="A8" s="6" t="s">
        <v>3</v>
      </c>
      <c r="C8" s="35">
        <v>4.6996460000000004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-3.4573048684231516E-3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-9.3957646264098946E-6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60375.766029629631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55958.918688257523</v>
      </c>
      <c r="D15" s="19" t="s">
        <v>38</v>
      </c>
      <c r="E15" s="20">
        <f ca="1">ROUND(2*(E14-$C$7)/$C$8,0)/2+E13</f>
        <v>1546</v>
      </c>
    </row>
    <row r="16" spans="1:7" s="6" customFormat="1" ht="12.95" customHeight="1" x14ac:dyDescent="0.2">
      <c r="A16" s="9" t="s">
        <v>4</v>
      </c>
      <c r="C16" s="23">
        <f ca="1">+C8+C12</f>
        <v>4.6996366042353737</v>
      </c>
      <c r="D16" s="19" t="s">
        <v>39</v>
      </c>
      <c r="E16" s="17">
        <f ca="1">ROUND(2*(E14-$C$15)/$C$16,0)/2+E13</f>
        <v>941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45363.172566176348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55958.918688257523</v>
      </c>
      <c r="D18" s="26">
        <f ca="1">+C16</f>
        <v>4.6996366042353737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5.5183912193119793E-3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53115.641999999993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-3.4573048684231516E-3</v>
      </c>
      <c r="Q21" s="33">
        <f>+C21-15018.5</f>
        <v>38097.141999999993</v>
      </c>
      <c r="S21" s="6">
        <f ca="1">+(O21-G21)^2</f>
        <v>1.1952956953222426E-5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54863.902000000002</v>
      </c>
      <c r="D22" s="4">
        <v>2.0000000000000001E-4</v>
      </c>
      <c r="E22" s="6">
        <f>+(C22-C$7)/C$8</f>
        <v>371.99823135615088</v>
      </c>
      <c r="F22" s="6">
        <f>ROUND(2*E22,0)/2</f>
        <v>372</v>
      </c>
      <c r="G22" s="6">
        <f>+C22-(C$7+F22*C$8)</f>
        <v>-8.3119999908376485E-3</v>
      </c>
      <c r="I22" s="6">
        <f>+G22</f>
        <v>-8.3119999908376485E-3</v>
      </c>
      <c r="O22" s="6">
        <f ca="1">+C$11+C$12*$F22</f>
        <v>-6.9525293094476323E-3</v>
      </c>
      <c r="Q22" s="33">
        <f>+C22-15018.5</f>
        <v>39845.402000000002</v>
      </c>
      <c r="S22" s="6">
        <f ca="1">+(O22-G22)^2</f>
        <v>1.848160533559035E-6</v>
      </c>
    </row>
    <row r="23" spans="1:19" s="6" customFormat="1" ht="12.95" customHeight="1" x14ac:dyDescent="0.2">
      <c r="A23" s="4" t="s">
        <v>47</v>
      </c>
      <c r="B23" s="5" t="s">
        <v>48</v>
      </c>
      <c r="C23" s="4">
        <v>54849.798000000003</v>
      </c>
      <c r="D23" s="4">
        <v>1.2999999999999999E-3</v>
      </c>
      <c r="E23" s="6">
        <f>+(C23-C$7)/C$8</f>
        <v>368.99715425374802</v>
      </c>
      <c r="F23" s="6">
        <f>ROUND(2*E23,0)/2</f>
        <v>369</v>
      </c>
      <c r="G23" s="6">
        <f>+C23-(C$7+F23*C$8)</f>
        <v>-1.3373999987379648E-2</v>
      </c>
      <c r="I23" s="6">
        <f>+G23</f>
        <v>-1.3373999987379648E-2</v>
      </c>
      <c r="O23" s="6">
        <f ca="1">+C$11+C$12*$F23</f>
        <v>-6.9243420155684025E-3</v>
      </c>
      <c r="Q23" s="33">
        <f>+C23-15018.5</f>
        <v>39831.298000000003</v>
      </c>
      <c r="S23" s="6">
        <f ca="1">+(O23-G23)^2</f>
        <v>4.1598087953348344E-5</v>
      </c>
    </row>
    <row r="24" spans="1:19" s="6" customFormat="1" ht="12.95" customHeight="1" x14ac:dyDescent="0.2">
      <c r="A24" s="4" t="s">
        <v>49</v>
      </c>
      <c r="B24" s="5" t="s">
        <v>48</v>
      </c>
      <c r="C24" s="4">
        <v>55582.944600000003</v>
      </c>
      <c r="D24" s="4">
        <v>2.9999999999999997E-4</v>
      </c>
      <c r="E24" s="6">
        <f>+(C24-C$7)/C$8</f>
        <v>524.99754236808678</v>
      </c>
      <c r="F24" s="6">
        <f>ROUND(2*E24,0)/2</f>
        <v>525</v>
      </c>
      <c r="G24" s="6">
        <f>+C24-(C$7+F24*C$8)</f>
        <v>-1.1549999988346826E-2</v>
      </c>
      <c r="I24" s="6">
        <f>+G24</f>
        <v>-1.1549999988346826E-2</v>
      </c>
      <c r="O24" s="6">
        <f ca="1">+C$11+C$12*$F24</f>
        <v>-8.3900812972883473E-3</v>
      </c>
      <c r="Q24" s="33">
        <f>+C24-15018.5</f>
        <v>40564.444600000003</v>
      </c>
      <c r="S24" s="6">
        <f ca="1">+(O24-G24)^2</f>
        <v>9.9850861341007302E-6</v>
      </c>
    </row>
    <row r="25" spans="1:19" s="6" customFormat="1" ht="12.95" customHeight="1" x14ac:dyDescent="0.2">
      <c r="A25" s="4" t="s">
        <v>50</v>
      </c>
      <c r="B25" s="5" t="s">
        <v>48</v>
      </c>
      <c r="C25" s="4">
        <v>55958.926200000002</v>
      </c>
      <c r="D25" s="4">
        <v>5.0000000000000001E-4</v>
      </c>
      <c r="E25" s="6">
        <f>+(C25-C$7)/C$8</f>
        <v>604.99965316536793</v>
      </c>
      <c r="F25" s="6">
        <f>ROUND(2*E25,0)/2</f>
        <v>605</v>
      </c>
      <c r="G25" s="6">
        <f>+C25-(C$7+F25*C$8)</f>
        <v>-1.6299999915645458E-3</v>
      </c>
      <c r="I25" s="6">
        <f>+G25</f>
        <v>-1.6299999915645458E-3</v>
      </c>
      <c r="O25" s="6">
        <f ca="1">+C$11+C$12*$F25</f>
        <v>-9.1417424674011382E-3</v>
      </c>
      <c r="Q25" s="33">
        <f>+C25-15018.5</f>
        <v>40940.426200000002</v>
      </c>
      <c r="S25" s="6">
        <f ca="1">+(O25-G25)^2</f>
        <v>5.6426275023287657E-5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2024-03-06T05:23:05Z</dcterms:modified>
</cp:coreProperties>
</file>