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CB3F26D-F013-44A8-8EE0-4972D55E13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2" i="1" l="1"/>
  <c r="Q22" i="1" s="1"/>
  <c r="A22" i="1"/>
  <c r="E21" i="1"/>
  <c r="F21" i="1"/>
  <c r="G21" i="1"/>
  <c r="I21" i="1"/>
  <c r="E24" i="1"/>
  <c r="F24" i="1"/>
  <c r="G24" i="1"/>
  <c r="I24" i="1"/>
  <c r="E23" i="1"/>
  <c r="F23" i="1"/>
  <c r="G23" i="1"/>
  <c r="I23" i="1"/>
  <c r="G11" i="1"/>
  <c r="F11" i="1"/>
  <c r="Q21" i="1"/>
  <c r="Q24" i="1"/>
  <c r="Q23" i="1"/>
  <c r="E14" i="1"/>
  <c r="E15" i="1" s="1"/>
  <c r="C17" i="1"/>
  <c r="E22" i="1" l="1"/>
  <c r="F22" i="1" s="1"/>
  <c r="G22" i="1" s="1"/>
  <c r="C12" i="1"/>
  <c r="C11" i="1"/>
  <c r="O23" i="1" l="1"/>
  <c r="S23" i="1" s="1"/>
  <c r="O24" i="1"/>
  <c r="S24" i="1" s="1"/>
  <c r="O22" i="1"/>
  <c r="S22" i="1" s="1"/>
  <c r="C15" i="1"/>
  <c r="C18" i="1" s="1"/>
  <c r="O21" i="1"/>
  <c r="S21" i="1" s="1"/>
  <c r="C16" i="1"/>
  <c r="D18" i="1" s="1"/>
  <c r="H22" i="1"/>
  <c r="S19" i="1" l="1"/>
  <c r="E16" i="1"/>
  <c r="E17" i="1" s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<sst xmlns="http://schemas.openxmlformats.org/spreadsheetml/2006/main" count="59" uniqueCount="53">
  <si>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</si>
  <si>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</si>
  <si>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</si>
  <si>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</si>
  <si>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</si>
  <si>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</si>
  <si>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</si>
  <si>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</si>
  <si>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</si>
  <si>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</si>
  <si>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</si>
  <si>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</si>
  <si>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</si>
  <si>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</si>
  <si>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</si>
  <si>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</si>
  <si>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</si>
  <si>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</si>
  <si>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</si>
  <si>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</si>
  <si>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</si>
  <si>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</si>
  <si>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</si>
  <si>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</si>
  <si>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</si>
  <si>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</si>
  <si>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</si>
  <si>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</si>
  <si>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</si>
  <si>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</si>
  <si>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</si>
  <si>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</si>
  <si>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</si>
  <si>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</si>
  <si>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</si>
  <si>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</si>
  <si>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</si>
  <si>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</si>
  <si>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</si>
  <si>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</si>
  <si>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</si>
  <si>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</si>
  <si>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G4895-1885</t>
  </si>
  <si>
    <t>G4895-1885_Sex.xls</t>
  </si>
  <si>
    <t>EB /EW</t>
  </si>
  <si>
    <t>Sex</t>
  </si>
  <si>
    <t>VSX</t>
  </si>
  <si>
    <t>IBVS 5992</t>
  </si>
  <si>
    <t>II</t>
  </si>
  <si>
    <t>I</t>
  </si>
  <si>
    <t>IBVS 6029</t>
  </si>
  <si>
    <t>CH Sex / GSC 4895-1885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</si>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</sst>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CH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AA-48EC-B6B5-A3867A4DB6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-5.315000016707927E-4</c:v>
                </c:pt>
                <c:pt idx="2">
                  <c:v>3.7944999930914491E-3</c:v>
                </c:pt>
                <c:pt idx="3">
                  <c:v>6.3890000019455329E-3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AA-48EC-B6B5-A3867A4DB6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AA-48EC-B6B5-A3867A4DB6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AA-48EC-B6B5-A3867A4DB6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AA-48EC-B6B5-A3867A4DB6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AA-48EC-B6B5-A3867A4DB6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AA-48EC-B6B5-A3867A4DB6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-9.8035798045420747E-4</c:v>
                </c:pt>
                <c:pt idx="1">
                  <c:v>4.0713471985121897E-4</c:v>
                </c:pt>
                <c:pt idx="2">
                  <c:v>4.569612820767498E-3</c:v>
                </c:pt>
                <c:pt idx="3">
                  <c:v>5.6556104332016795E-3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AA-48EC-B6B5-A3867A4DB6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-225.5</c:v>
                </c:pt>
                <c:pt idx="1">
                  <c:v>0</c:v>
                </c:pt>
                <c:pt idx="2">
                  <c:v>676.5</c:v>
                </c:pt>
                <c:pt idx="3">
                  <c:v>853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AA-48EC-B6B5-A3867A4D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00696"/>
        <c:axId val="1"/>
      </c:scatterChart>
      <c:valAx>
        <c:axId val="55760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60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C5F5E7-4FEA-E589-8F39-BF352653F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3" t="s">
        <v>51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e">
        <v>#N/A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4">
        <v>55671.692600000002</v>
      </c>
      <c r="D7" s="12" t="s">
        <v>46</v>
      </c>
    </row>
    <row r="8" spans="1:7" s="5" customFormat="1" ht="12.95" customHeight="1" x14ac:dyDescent="0.2">
      <c r="A8" s="5" t="s">
        <v>3</v>
      </c>
      <c r="C8" s="34">
        <v>0.40678700000000001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INTERCEPT(INDIRECT($G$11):G991,INDIRECT($F$11):F991)</f>
        <v>4.0713471985121897E-4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SLOPE(INDIRECT($G$11):G991,INDIRECT($F$11):F991)</f>
        <v>6.1529609769641972E-6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60375.77393333333</v>
      </c>
    </row>
    <row r="15" spans="1:7" s="5" customFormat="1" ht="12.95" customHeight="1" x14ac:dyDescent="0.2">
      <c r="A15" s="20" t="s">
        <v>17</v>
      </c>
      <c r="C15" s="21">
        <f ca="1">(C7+C11)+(C8+C12)*INT(MAX(F21:F3532))</f>
        <v>56018.687566610439</v>
      </c>
      <c r="D15" s="18" t="s">
        <v>38</v>
      </c>
      <c r="E15" s="19">
        <f ca="1">ROUND(2*(E14-$C$7)/$C$8,0)/2+E13</f>
        <v>11565</v>
      </c>
    </row>
    <row r="16" spans="1:7" s="5" customFormat="1" ht="12.95" customHeight="1" x14ac:dyDescent="0.2">
      <c r="A16" s="8" t="s">
        <v>4</v>
      </c>
      <c r="C16" s="22">
        <f ca="1">+C8+C12</f>
        <v>0.40679315296097696</v>
      </c>
      <c r="D16" s="18" t="s">
        <v>39</v>
      </c>
      <c r="E16" s="16">
        <f ca="1">ROUND(2*(E14-$C$15)/$C$16,0)/2+E13</f>
        <v>10712</v>
      </c>
    </row>
    <row r="17" spans="1:19" s="5" customFormat="1" ht="12.95" customHeight="1" thickBot="1" x14ac:dyDescent="0.25">
      <c r="A17" s="18" t="s">
        <v>29</v>
      </c>
      <c r="C17" s="5">
        <f>COUNT(C21:C2190)</f>
        <v>4</v>
      </c>
      <c r="D17" s="18" t="s">
        <v>33</v>
      </c>
      <c r="E17" s="23">
        <f ca="1">+$C$15+$C$16*E16-15018.5-$C$9/24</f>
        <v>45358.151654461763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56018.687566610439</v>
      </c>
      <c r="D18" s="25">
        <f ca="1">+C16</f>
        <v>0.40679315296097696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SQRT(SUM(S21:S49)/(COUNT(S21:S49)-1))</f>
        <v>7.0849425318678918E-4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">
        <v>46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3" t="s">
        <v>47</v>
      </c>
      <c r="B21" s="4" t="s">
        <v>48</v>
      </c>
      <c r="C21" s="3">
        <v>55579.961600000002</v>
      </c>
      <c r="D21" s="3">
        <v>4.0000000000000002E-4</v>
      </c>
      <c r="E21" s="5">
        <f>+(C21-C$7)/C$8</f>
        <v>-225.50130658059319</v>
      </c>
      <c r="F21" s="5">
        <f>ROUND(2*E21,0)/2</f>
        <v>-225.5</v>
      </c>
      <c r="G21" s="5">
        <f>+C21-(C$7+F21*C$8)</f>
        <v>-5.315000016707927E-4</v>
      </c>
      <c r="I21" s="5">
        <f>+G21</f>
        <v>-5.315000016707927E-4</v>
      </c>
      <c r="O21" s="5">
        <f ca="1">+C$11+C$12*$F21</f>
        <v>-9.8035798045420747E-4</v>
      </c>
      <c r="Q21" s="32">
        <f>+C21-15018.5</f>
        <v>40561.461600000002</v>
      </c>
      <c r="S21" s="5">
        <f ca="1">+(O21-G21)^2</f>
        <v>2.0147348511753242E-7</v>
      </c>
    </row>
    <row r="22" spans="1:19" s="5" customFormat="1" ht="12.95" customHeight="1" x14ac:dyDescent="0.2">
      <c r="A22" s="3" t="str">
        <f>$D$7</f>
        <v>VSX</v>
      </c>
      <c r="B22" s="4" t="s">
        <v>49</v>
      </c>
      <c r="C22" s="3">
        <f>$C$7</f>
        <v>55671.692600000002</v>
      </c>
      <c r="D22" s="3">
        <v>6.9999999999999999E-4</v>
      </c>
      <c r="E22" s="5">
        <f>+(C22-C$7)/C$8</f>
        <v>0</v>
      </c>
      <c r="F22" s="5">
        <f>ROUND(2*E22,0)/2</f>
        <v>0</v>
      </c>
      <c r="G22" s="5">
        <f>+C22-(C$7+F22*C$8)</f>
        <v>0</v>
      </c>
      <c r="H22" s="5">
        <f>+G22</f>
        <v>0</v>
      </c>
      <c r="O22" s="5">
        <f ca="1">+C$11+C$12*$F22</f>
        <v>4.0713471985121897E-4</v>
      </c>
      <c r="Q22" s="32">
        <f>+C22-15018.5</f>
        <v>40653.192600000002</v>
      </c>
      <c r="S22" s="5">
        <f ca="1">+(O22-G22)^2</f>
        <v>1.6575868010833056E-7</v>
      </c>
    </row>
    <row r="23" spans="1:19" s="5" customFormat="1" ht="12.95" customHeight="1" x14ac:dyDescent="0.2">
      <c r="A23" s="3" t="s">
        <v>50</v>
      </c>
      <c r="B23" s="4" t="s">
        <v>48</v>
      </c>
      <c r="C23" s="3">
        <v>55946.887799999997</v>
      </c>
      <c r="D23" s="3">
        <v>4.0000000000000002E-4</v>
      </c>
      <c r="E23" s="5">
        <f>+(C23-C$7)/C$8</f>
        <v>676.50932797752796</v>
      </c>
      <c r="F23" s="5">
        <f>ROUND(2*E23,0)/2</f>
        <v>676.5</v>
      </c>
      <c r="G23" s="5">
        <f>+C23-(C$7+F23*C$8)</f>
        <v>3.7944999930914491E-3</v>
      </c>
      <c r="I23" s="5">
        <f>+G23</f>
        <v>3.7944999930914491E-3</v>
      </c>
      <c r="O23" s="5">
        <f ca="1">+C$11+C$12*$F23</f>
        <v>4.569612820767498E-3</v>
      </c>
      <c r="Q23" s="32">
        <f>+C23-15018.5</f>
        <v>40928.387799999997</v>
      </c>
      <c r="S23" s="5">
        <f ca="1">+(O23-G23)^2</f>
        <v>6.0079989562796023E-7</v>
      </c>
    </row>
    <row r="24" spans="1:19" s="5" customFormat="1" ht="12.95" customHeight="1" x14ac:dyDescent="0.2">
      <c r="A24" s="3" t="s">
        <v>50</v>
      </c>
      <c r="B24" s="4" t="s">
        <v>49</v>
      </c>
      <c r="C24" s="3">
        <v>56018.688300000002</v>
      </c>
      <c r="D24" s="3">
        <v>2.0000000000000001E-4</v>
      </c>
      <c r="E24" s="5">
        <f>+(C24-C$7)/C$8</f>
        <v>853.0157060083028</v>
      </c>
      <c r="F24" s="5">
        <f>ROUND(2*E24,0)/2</f>
        <v>853</v>
      </c>
      <c r="G24" s="5">
        <f>+C24-(C$7+F24*C$8)</f>
        <v>6.3890000019455329E-3</v>
      </c>
      <c r="I24" s="5">
        <f>+G24</f>
        <v>6.3890000019455329E-3</v>
      </c>
      <c r="O24" s="5">
        <f ca="1">+C$11+C$12*$F24</f>
        <v>5.6556104332016795E-3</v>
      </c>
      <c r="Q24" s="32">
        <f>+C24-15018.5</f>
        <v>41000.188300000002</v>
      </c>
      <c r="S24" s="5">
        <f ca="1">+(O24-G24)^2</f>
        <v>5.3786025954229518E-7</v>
      </c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4" s="5" customFormat="1" ht="12.95" customHeight="1" x14ac:dyDescent="0.2">
      <c r="C33" s="11"/>
      <c r="D33" s="11"/>
    </row>
    <row r="34" spans="3:4" s="5" customFormat="1" ht="12.95" customHeight="1" x14ac:dyDescent="0.2">
      <c r="C34" s="11"/>
      <c r="D34" s="11"/>
    </row>
    <row r="35" spans="3:4" s="5" customFormat="1" ht="12.95" customHeight="1" x14ac:dyDescent="0.2">
      <c r="C35" s="11"/>
      <c r="D35" s="1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2024-03-06T05:34:27Z</dcterms:modified>
</cp:coreProperties>
</file>