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F00AD01-EDBB-48E7-A3A7-0C8F4366551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E21" i="1"/>
  <c r="F21" i="1" s="1"/>
  <c r="G21" i="1" s="1"/>
  <c r="H21" i="1" s="1"/>
  <c r="E22" i="1"/>
  <c r="F22" i="1"/>
  <c r="G22" i="1"/>
  <c r="I22" i="1"/>
  <c r="E23" i="1"/>
  <c r="F23" i="1"/>
  <c r="G23" i="1"/>
  <c r="I23" i="1"/>
  <c r="G11" i="1"/>
  <c r="F11" i="1"/>
  <c r="Q21" i="1"/>
  <c r="Q22" i="1"/>
  <c r="Q23" i="1"/>
  <c r="E14" i="1"/>
  <c r="C17" i="1"/>
  <c r="C12" i="1"/>
  <c r="C16" i="1" l="1"/>
  <c r="D18" i="1" s="1"/>
  <c r="E15" i="1"/>
  <c r="C11" i="1"/>
  <c r="O22" i="1" l="1"/>
  <c r="S22" i="1" s="1"/>
  <c r="O21" i="1"/>
  <c r="S21" i="1" s="1"/>
  <c r="C15" i="1"/>
  <c r="O23" i="1"/>
  <c r="S23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<sst xmlns="http://schemas.openxmlformats.org/spreadsheetml/2006/main" count="58" uniqueCount="53">
  <si>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</si>
  <si>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</si>
  <si>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</si>
  <si>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</si>
  <si>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</si>
  <si>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</si>
  <si>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</si>
  <si>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</si>
  <si>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</si>
  <si>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</si>
  <si>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</si>
  <si>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</si>
  <si>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</si>
  <si>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</si>
  <si>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</si>
  <si>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</si>
  <si>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</si>
  <si>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</si>
  <si>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</si>
  <si>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</si>
  <si>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</si>
  <si>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</si>
  <si>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</si>
  <si>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</si>
  <si>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</si>
  <si>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</si>
  <si>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</si>
  <si>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</si>
  <si>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</si>
  <si>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</si>
  <si>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</si>
  <si>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</si>
  <si>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</si>
  <si>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</si>
  <si>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</si>
  <si>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</si>
  <si>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</si>
  <si>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</si>
  <si>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</si>
  <si>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</si>
  <si>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</si>
  <si>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</si>
  <si>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G0243-0397</t>
  </si>
  <si>
    <t>G0243-0397_Sex.xls</t>
  </si>
  <si>
    <t>EB / EW</t>
  </si>
  <si>
    <t>Sex</t>
  </si>
  <si>
    <t>I</t>
  </si>
  <si>
    <t>IBVS 6029</t>
  </si>
  <si>
    <t>II</t>
  </si>
  <si>
    <t>IBVS 6063</t>
  </si>
  <si>
    <t>VSX</t>
  </si>
  <si>
    <t>CN Sex / GSC 0243-0397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</si>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</sst>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5-4083-9580-4DB960153D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-2.1249999554129317E-4</c:v>
                </c:pt>
                <c:pt idx="2">
                  <c:v>-4.7730000005685724E-3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A5-4083-9580-4DB960153D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5-4083-9580-4DB960153D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A5-4083-9580-4DB960153D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A5-4083-9580-4DB960153D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A5-4083-9580-4DB960153D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A5-4083-9580-4DB960153D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7.0918464530808157E-4</c:v>
                </c:pt>
                <c:pt idx="1">
                  <c:v>-1.9041128781352975E-3</c:v>
                </c:pt>
                <c:pt idx="2">
                  <c:v>-3.7905717632826488E-3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A5-4083-9580-4DB960153D1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1337.5</c:v>
                </c:pt>
                <c:pt idx="2">
                  <c:v>2303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A5-4083-9580-4DB960153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046000"/>
        <c:axId val="1"/>
      </c:scatterChart>
      <c:valAx>
        <c:axId val="733046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046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80585C-EA37-D4CE-929D-682F718A5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6" t="s">
        <v>51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7">
        <v>55585.941800000001</v>
      </c>
      <c r="D7" s="12" t="s">
        <v>50</v>
      </c>
    </row>
    <row r="8" spans="1:7" s="5" customFormat="1" ht="12.95" customHeight="1" x14ac:dyDescent="0.2">
      <c r="A8" s="5" t="s">
        <v>3</v>
      </c>
      <c r="C8" s="37">
        <v>0.31609100000000001</v>
      </c>
      <c r="D8" s="12" t="s">
        <v>50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INTERCEPT(INDIRECT($G$11):G991,INDIRECT($F$11):F991)</f>
        <v>7.0918464530808157E-4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SLOPE(INDIRECT($G$11):G991,INDIRECT($F$11):F991)</f>
        <v>-1.9538673072473863E-6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60375.776983680553</v>
      </c>
    </row>
    <row r="15" spans="1:7" s="5" customFormat="1" ht="12.95" customHeight="1" x14ac:dyDescent="0.2">
      <c r="A15" s="20" t="s">
        <v>17</v>
      </c>
      <c r="C15" s="21">
        <f ca="1">(C7+C11)+(C8+C12)*INT(MAX(F21:F3532))</f>
        <v>56313.895582428231</v>
      </c>
      <c r="D15" s="18" t="s">
        <v>38</v>
      </c>
      <c r="E15" s="19">
        <f ca="1">ROUND(2*(E14-$C$7)/$C$8,0)/2+E13</f>
        <v>15154.5</v>
      </c>
    </row>
    <row r="16" spans="1:7" s="5" customFormat="1" ht="12.95" customHeight="1" x14ac:dyDescent="0.2">
      <c r="A16" s="8" t="s">
        <v>4</v>
      </c>
      <c r="C16" s="22">
        <f ca="1">+C8+C12</f>
        <v>0.31608904613269279</v>
      </c>
      <c r="D16" s="18" t="s">
        <v>39</v>
      </c>
      <c r="E16" s="16">
        <f ca="1">ROUND(2*(E14-$C$15)/$C$16,0)/2+E13</f>
        <v>12851.5</v>
      </c>
    </row>
    <row r="17" spans="1:19" s="5" customFormat="1" ht="12.95" customHeight="1" thickBot="1" x14ac:dyDescent="0.25">
      <c r="A17" s="18" t="s">
        <v>29</v>
      </c>
      <c r="C17" s="5">
        <f>COUNT(C21:C2190)</f>
        <v>3</v>
      </c>
      <c r="D17" s="18" t="s">
        <v>33</v>
      </c>
      <c r="E17" s="23">
        <f ca="1">+$C$15+$C$16*E16-15018.5-$C$9/24</f>
        <v>45358.009792135868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56313.895582428231</v>
      </c>
      <c r="D18" s="25">
        <f ca="1">+C16</f>
        <v>0.31608904613269279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SQRT(SUM(S21:S49)/(COUNT(S21:S49)-1))</f>
        <v>1.4713365092859404E-3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">
        <v>50</v>
      </c>
      <c r="I20" s="29" t="s">
        <v>52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3" t="str">
        <f>$D$7</f>
        <v>VSX</v>
      </c>
      <c r="B21" s="4" t="s">
        <v>46</v>
      </c>
      <c r="C21" s="3">
        <f>$C$7</f>
        <v>55585.941800000001</v>
      </c>
      <c r="D21" s="3">
        <v>2.9999999999999997E-4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7.0918464530808157E-4</v>
      </c>
      <c r="Q21" s="32">
        <f>+C21-15018.5</f>
        <v>40567.441800000001</v>
      </c>
      <c r="S21" s="5">
        <f ca="1">+(O21-G21)^2</f>
        <v>5.0294286114074948E-7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56008.713300000003</v>
      </c>
      <c r="D22" s="3">
        <v>1E-4</v>
      </c>
      <c r="E22" s="5">
        <f>+(C22-C$7)/C$8</f>
        <v>1337.4993277252518</v>
      </c>
      <c r="F22" s="5">
        <f>ROUND(2*E22,0)/2</f>
        <v>1337.5</v>
      </c>
      <c r="G22" s="5">
        <f>+C22-(C$7+F22*C$8)</f>
        <v>-2.1249999554129317E-4</v>
      </c>
      <c r="I22" s="5">
        <f>+G22</f>
        <v>-2.1249999554129317E-4</v>
      </c>
      <c r="O22" s="5">
        <f ca="1">+C$11+C$12*$F22</f>
        <v>-1.9041128781352975E-3</v>
      </c>
      <c r="Q22" s="32">
        <f>+C22-15018.5</f>
        <v>40990.213300000003</v>
      </c>
      <c r="S22" s="5">
        <f ca="1">+(O22-G22)^2</f>
        <v>2.8615541445579964E-6</v>
      </c>
    </row>
    <row r="23" spans="1:19" s="5" customFormat="1" ht="12.95" customHeight="1" x14ac:dyDescent="0.2">
      <c r="A23" s="33" t="s">
        <v>49</v>
      </c>
      <c r="B23" s="34" t="s">
        <v>46</v>
      </c>
      <c r="C23" s="35">
        <v>56313.8946</v>
      </c>
      <c r="D23" s="35">
        <v>2.9999999999999997E-4</v>
      </c>
      <c r="E23" s="5">
        <f>+(C23-C$7)/C$8</f>
        <v>2302.9848999180585</v>
      </c>
      <c r="F23" s="5">
        <f>ROUND(2*E23,0)/2</f>
        <v>2303</v>
      </c>
      <c r="G23" s="5">
        <f>+C23-(C$7+F23*C$8)</f>
        <v>-4.7730000005685724E-3</v>
      </c>
      <c r="I23" s="5">
        <f>+G23</f>
        <v>-4.7730000005685724E-3</v>
      </c>
      <c r="O23" s="5">
        <f ca="1">+C$11+C$12*$F23</f>
        <v>-3.7905717632826488E-3</v>
      </c>
      <c r="Q23" s="32">
        <f>+C23-15018.5</f>
        <v>41295.3946</v>
      </c>
      <c r="S23" s="5">
        <f ca="1">+(O23-G23)^2</f>
        <v>9.6516524141672698E-7</v>
      </c>
    </row>
    <row r="24" spans="1:19" s="5" customFormat="1" ht="12.95" customHeight="1" x14ac:dyDescent="0.2">
      <c r="C24" s="11"/>
      <c r="D24" s="11"/>
      <c r="Q24" s="32"/>
    </row>
    <row r="25" spans="1:19" s="5" customFormat="1" ht="12.95" customHeight="1" x14ac:dyDescent="0.2">
      <c r="C25" s="11"/>
      <c r="D25" s="11"/>
      <c r="Q25" s="32"/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4" s="5" customFormat="1" ht="12.95" customHeight="1" x14ac:dyDescent="0.2">
      <c r="C33" s="11"/>
      <c r="D33" s="1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2024-03-06T05:38:51Z</dcterms:modified>
</cp:coreProperties>
</file>