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140D338-09EE-41B9-8C59-F55F5F61228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H21" i="1"/>
  <c r="Q22" i="1"/>
  <c r="Q23" i="1"/>
  <c r="Q24" i="1"/>
  <c r="F11" i="1"/>
  <c r="A21" i="1"/>
  <c r="H20" i="1"/>
  <c r="G11" i="1"/>
  <c r="E14" i="1"/>
  <c r="E15" i="1" s="1"/>
  <c r="C17" i="1"/>
  <c r="Q21" i="1"/>
  <c r="C12" i="1"/>
  <c r="C16" i="1" l="1"/>
  <c r="D18" i="1" s="1"/>
  <c r="C11" i="1"/>
  <c r="O23" i="1" l="1"/>
  <c r="S23" i="1" s="1"/>
  <c r="O21" i="1"/>
  <c r="S21" i="1" s="1"/>
  <c r="O22" i="1"/>
  <c r="S22" i="1" s="1"/>
  <c r="C15" i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<sst xmlns="http://schemas.openxmlformats.org/spreadsheetml/2006/main" count="59" uniqueCount="54">
  <si>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</si>
  <si>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</si>
  <si>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</si>
  <si>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</si>
  <si>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</si>
  <si>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</si>
  <si>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</si>
  <si>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</si>
  <si>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</si>
  <si>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</si>
  <si>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</si>
  <si>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</si>
  <si>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</si>
  <si>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</si>
  <si>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</si>
  <si>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</si>
  <si>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</si>
  <si>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</si>
  <si>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</si>
  <si>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</si>
  <si>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</si>
  <si>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</si>
  <si>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</si>
  <si>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</si>
  <si>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</si>
  <si>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</si>
  <si>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</si>
  <si>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</si>
  <si>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</si>
  <si>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</si>
  <si>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</si>
  <si>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</si>
  <si>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</si>
  <si>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</si>
  <si>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</si>
  <si>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</si>
  <si>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</si>
  <si>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</si>
  <si>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</si>
  <si>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</si>
  <si>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</si>
  <si>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</si>
  <si>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G4909-1434</t>
  </si>
  <si>
    <t>IBVS 5992</t>
  </si>
  <si>
    <t>II</t>
  </si>
  <si>
    <t>IBVS 6029</t>
  </si>
  <si>
    <t>IBVS 6063</t>
  </si>
  <si>
    <t>I</t>
  </si>
  <si>
    <t>G4909-1434_Sex.xls</t>
  </si>
  <si>
    <t>EC</t>
  </si>
  <si>
    <t>Sex</t>
  </si>
  <si>
    <t>VSX</t>
  </si>
  <si>
    <t>CQ Sex / GSC 4909-1434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</si>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</sst>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CQ</a:t>
            </a:r>
            <a:r>
              <a:rPr lang="en-AU" baseline="0"/>
              <a:t> Sex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11933.5</c:v>
                </c:pt>
                <c:pt idx="2">
                  <c:v>13117.5</c:v>
                </c:pt>
                <c:pt idx="3">
                  <c:v>14260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A7-4297-B13C-94B5381E55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11933.5</c:v>
                </c:pt>
                <c:pt idx="2">
                  <c:v>13117.5</c:v>
                </c:pt>
                <c:pt idx="3">
                  <c:v>14260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7.8625000023748726E-3</c:v>
                </c:pt>
                <c:pt idx="2">
                  <c:v>8.3625000042957254E-3</c:v>
                </c:pt>
                <c:pt idx="3">
                  <c:v>9.7999999998137355E-3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A7-4297-B13C-94B5381E55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11933.5</c:v>
                </c:pt>
                <c:pt idx="2">
                  <c:v>13117.5</c:v>
                </c:pt>
                <c:pt idx="3">
                  <c:v>14260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A7-4297-B13C-94B5381E55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11933.5</c:v>
                </c:pt>
                <c:pt idx="2">
                  <c:v>13117.5</c:v>
                </c:pt>
                <c:pt idx="3">
                  <c:v>14260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A7-4297-B13C-94B5381E55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11933.5</c:v>
                </c:pt>
                <c:pt idx="2">
                  <c:v>13117.5</c:v>
                </c:pt>
                <c:pt idx="3">
                  <c:v>14260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A7-4297-B13C-94B5381E55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11933.5</c:v>
                </c:pt>
                <c:pt idx="2">
                  <c:v>13117.5</c:v>
                </c:pt>
                <c:pt idx="3">
                  <c:v>14260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A7-4297-B13C-94B5381E55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11933.5</c:v>
                </c:pt>
                <c:pt idx="2">
                  <c:v>13117.5</c:v>
                </c:pt>
                <c:pt idx="3">
                  <c:v>14260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A7-4297-B13C-94B5381E55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11933.5</c:v>
                </c:pt>
                <c:pt idx="2">
                  <c:v>13117.5</c:v>
                </c:pt>
                <c:pt idx="3">
                  <c:v>14260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-3.4043784754858412E-5</c:v>
                </c:pt>
                <c:pt idx="1">
                  <c:v>7.9076108055346067E-3</c:v>
                </c:pt>
                <c:pt idx="2">
                  <c:v>8.6955539098127095E-3</c:v>
                </c:pt>
                <c:pt idx="3">
                  <c:v>9.455879075891873E-3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A7-4297-B13C-94B5381E551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11933.5</c:v>
                </c:pt>
                <c:pt idx="2">
                  <c:v>13117.5</c:v>
                </c:pt>
                <c:pt idx="3">
                  <c:v>14260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A7-4297-B13C-94B5381E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750560"/>
        <c:axId val="1"/>
      </c:scatterChart>
      <c:valAx>
        <c:axId val="73475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750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A922D4-2FC2-604A-88FB-78C3C4FF1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7" t="s">
        <v>52</v>
      </c>
      <c r="E1" s="6" t="s">
        <v>48</v>
      </c>
    </row>
    <row r="2" spans="1:7" s="6" customFormat="1" ht="12.95" customHeight="1" x14ac:dyDescent="0.2">
      <c r="A2" s="6" t="s">
        <v>24</v>
      </c>
      <c r="B2" s="6" t="s">
        <v>49</v>
      </c>
      <c r="C2" s="7" t="s">
        <v>41</v>
      </c>
      <c r="D2" s="8" t="s">
        <v>50</v>
      </c>
      <c r="E2" s="3" t="s">
        <v>42</v>
      </c>
      <c r="F2" s="6" t="s">
        <v>42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8">
        <v>51870.123</v>
      </c>
      <c r="D7" s="13" t="s">
        <v>51</v>
      </c>
    </row>
    <row r="8" spans="1:7" s="6" customFormat="1" ht="12.95" customHeight="1" x14ac:dyDescent="0.2">
      <c r="A8" s="6" t="s">
        <v>3</v>
      </c>
      <c r="C8" s="38">
        <v>0.31162499999999999</v>
      </c>
      <c r="D8" s="13" t="s">
        <v>51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-3.4043784754858412E-5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6.6549248672136976E-7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60375.780865624998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56313.904955879079</v>
      </c>
      <c r="D15" s="19" t="s">
        <v>38</v>
      </c>
      <c r="E15" s="20">
        <f ca="1">ROUND(2*(E14-$C$7)/$C$8,0)/2+E13</f>
        <v>27295.5</v>
      </c>
    </row>
    <row r="16" spans="1:7" s="6" customFormat="1" ht="12.95" customHeight="1" x14ac:dyDescent="0.2">
      <c r="A16" s="9" t="s">
        <v>4</v>
      </c>
      <c r="C16" s="23">
        <f ca="1">+C8+C12</f>
        <v>0.31162566549248671</v>
      </c>
      <c r="D16" s="19" t="s">
        <v>39</v>
      </c>
      <c r="E16" s="17">
        <f ca="1">ROUND(2*(E14-$C$15)/$C$16,0)/2+E13</f>
        <v>13035.5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45357.997151739728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56313.904955879079</v>
      </c>
      <c r="D18" s="26">
        <f ca="1">+C16</f>
        <v>0.31162566549248671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2.7841101397221092E-4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51870.123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-3.4043784754858412E-5</v>
      </c>
      <c r="Q21" s="33">
        <f>+C21-15018.5</f>
        <v>36851.623</v>
      </c>
      <c r="S21" s="6">
        <f ca="1">+(O21-G21)^2</f>
        <v>1.15897928043513E-9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55588.907800000001</v>
      </c>
      <c r="D22" s="4">
        <v>2.0000000000000001E-4</v>
      </c>
      <c r="E22" s="6">
        <f>+(C22-C$7)/C$8</f>
        <v>11933.525230645813</v>
      </c>
      <c r="F22" s="6">
        <f>ROUND(2*E22,0)/2</f>
        <v>11933.5</v>
      </c>
      <c r="G22" s="6">
        <f>+C22-(C$7+F22*C$8)</f>
        <v>7.8625000023748726E-3</v>
      </c>
      <c r="I22" s="6">
        <f>+G22</f>
        <v>7.8625000023748726E-3</v>
      </c>
      <c r="O22" s="6">
        <f ca="1">+C$11+C$12*$F22</f>
        <v>7.9076108055346067E-3</v>
      </c>
      <c r="Q22" s="33">
        <f>+C22-15018.5</f>
        <v>40570.407800000001</v>
      </c>
      <c r="S22" s="6">
        <f ca="1">+(O22-G22)^2</f>
        <v>2.0349845617162802E-9</v>
      </c>
    </row>
    <row r="23" spans="1:19" s="6" customFormat="1" ht="12.95" customHeight="1" x14ac:dyDescent="0.2">
      <c r="A23" s="4" t="s">
        <v>45</v>
      </c>
      <c r="B23" s="5" t="s">
        <v>44</v>
      </c>
      <c r="C23" s="4">
        <v>55957.872300000003</v>
      </c>
      <c r="D23" s="4">
        <v>4.0000000000000002E-4</v>
      </c>
      <c r="E23" s="6">
        <f>+(C23-C$7)/C$8</f>
        <v>13117.526835138398</v>
      </c>
      <c r="F23" s="6">
        <f>ROUND(2*E23,0)/2</f>
        <v>13117.5</v>
      </c>
      <c r="G23" s="6">
        <f>+C23-(C$7+F23*C$8)</f>
        <v>8.3625000042957254E-3</v>
      </c>
      <c r="I23" s="6">
        <f>+G23</f>
        <v>8.3625000042957254E-3</v>
      </c>
      <c r="O23" s="6">
        <f ca="1">+C$11+C$12*$F23</f>
        <v>8.6955539098127095E-3</v>
      </c>
      <c r="Q23" s="33">
        <f>+C23-15018.5</f>
        <v>40939.372300000003</v>
      </c>
      <c r="S23" s="6">
        <f ca="1">+(O23-G23)^2</f>
        <v>1.109249039801162E-7</v>
      </c>
    </row>
    <row r="24" spans="1:19" s="6" customFormat="1" ht="12.95" customHeight="1" x14ac:dyDescent="0.2">
      <c r="A24" s="34" t="s">
        <v>46</v>
      </c>
      <c r="B24" s="35" t="s">
        <v>47</v>
      </c>
      <c r="C24" s="36">
        <v>56313.905299999999</v>
      </c>
      <c r="D24" s="36">
        <v>2.9999999999999997E-4</v>
      </c>
      <c r="E24" s="6">
        <f>+(C24-C$7)/C$8</f>
        <v>14260.031448054549</v>
      </c>
      <c r="F24" s="6">
        <f>ROUND(2*E24,0)/2</f>
        <v>14260</v>
      </c>
      <c r="G24" s="6">
        <f>+C24-(C$7+F24*C$8)</f>
        <v>9.7999999998137355E-3</v>
      </c>
      <c r="I24" s="6">
        <f>+G24</f>
        <v>9.7999999998137355E-3</v>
      </c>
      <c r="O24" s="6">
        <f ca="1">+C$11+C$12*$F24</f>
        <v>9.455879075891873E-3</v>
      </c>
      <c r="Q24" s="33">
        <f>+C24-15018.5</f>
        <v>41295.405299999999</v>
      </c>
      <c r="S24" s="6">
        <f ca="1">+(O24-G24)^2</f>
        <v>1.1841921028083625E-7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2024-03-06T05:44:26Z</dcterms:modified>
</cp:coreProperties>
</file>