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D7CED0-498B-4092-88BB-6226C3152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9" i="1" l="1"/>
  <c r="F139" i="1" s="1"/>
  <c r="G139" i="1" s="1"/>
  <c r="K139" i="1" s="1"/>
  <c r="Q139" i="1"/>
  <c r="E138" i="1"/>
  <c r="F138" i="1" s="1"/>
  <c r="G138" i="1" s="1"/>
  <c r="K138" i="1" s="1"/>
  <c r="Q138" i="1"/>
  <c r="E137" i="1"/>
  <c r="F137" i="1"/>
  <c r="G137" i="1"/>
  <c r="K137" i="1"/>
  <c r="Q137" i="1"/>
  <c r="E136" i="1"/>
  <c r="F136" i="1"/>
  <c r="G136" i="1"/>
  <c r="K136" i="1"/>
  <c r="Q136" i="1"/>
  <c r="E135" i="1"/>
  <c r="F135" i="1"/>
  <c r="G135" i="1"/>
  <c r="K135" i="1"/>
  <c r="Q135" i="1"/>
  <c r="E109" i="1"/>
  <c r="F109" i="1"/>
  <c r="G109" i="1"/>
  <c r="K109" i="1"/>
  <c r="E111" i="1"/>
  <c r="F111" i="1"/>
  <c r="G111" i="1"/>
  <c r="K111" i="1"/>
  <c r="E112" i="1"/>
  <c r="F112" i="1"/>
  <c r="G112" i="1"/>
  <c r="J112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K117" i="1"/>
  <c r="E118" i="1"/>
  <c r="F118" i="1"/>
  <c r="G118" i="1"/>
  <c r="J118" i="1"/>
  <c r="E119" i="1"/>
  <c r="F119" i="1"/>
  <c r="G119" i="1"/>
  <c r="I119" i="1"/>
  <c r="E120" i="1"/>
  <c r="F120" i="1"/>
  <c r="G120" i="1"/>
  <c r="J120" i="1"/>
  <c r="E121" i="1"/>
  <c r="F121" i="1"/>
  <c r="G121" i="1"/>
  <c r="I121" i="1"/>
  <c r="E122" i="1"/>
  <c r="F122" i="1"/>
  <c r="G122" i="1"/>
  <c r="K122" i="1"/>
  <c r="E123" i="1"/>
  <c r="F123" i="1"/>
  <c r="G123" i="1"/>
  <c r="K123" i="1"/>
  <c r="E128" i="1"/>
  <c r="F128" i="1"/>
  <c r="G128" i="1"/>
  <c r="K128" i="1"/>
  <c r="E130" i="1"/>
  <c r="F130" i="1"/>
  <c r="G130" i="1"/>
  <c r="K130" i="1"/>
  <c r="E131" i="1"/>
  <c r="F131" i="1"/>
  <c r="G131" i="1"/>
  <c r="J131" i="1"/>
  <c r="E132" i="1"/>
  <c r="F132" i="1"/>
  <c r="G132" i="1"/>
  <c r="K132" i="1"/>
  <c r="E133" i="1"/>
  <c r="F133" i="1"/>
  <c r="G133" i="1"/>
  <c r="J133" i="1"/>
  <c r="E134" i="1"/>
  <c r="F134" i="1"/>
  <c r="G134" i="1"/>
  <c r="J134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Q134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D9" i="1"/>
  <c r="C9" i="1"/>
  <c r="E110" i="1"/>
  <c r="F110" i="1"/>
  <c r="E113" i="1"/>
  <c r="F113" i="1"/>
  <c r="E124" i="1"/>
  <c r="F124" i="1"/>
  <c r="E125" i="1"/>
  <c r="F125" i="1"/>
  <c r="E126" i="1"/>
  <c r="F126" i="1"/>
  <c r="E127" i="1"/>
  <c r="F127" i="1"/>
  <c r="E129" i="1"/>
  <c r="F129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8" i="1"/>
  <c r="F108" i="1"/>
  <c r="G108" i="1"/>
  <c r="E107" i="1"/>
  <c r="F107" i="1"/>
  <c r="Q130" i="1"/>
  <c r="Q128" i="1"/>
  <c r="Q95" i="1"/>
  <c r="Q94" i="1"/>
  <c r="Q81" i="1"/>
  <c r="Q78" i="1"/>
  <c r="Q77" i="1"/>
  <c r="Q76" i="1"/>
  <c r="Q72" i="1"/>
  <c r="Q71" i="1"/>
  <c r="Q31" i="1"/>
  <c r="Q30" i="1"/>
  <c r="Q29" i="1"/>
  <c r="Q28" i="1"/>
  <c r="Q27" i="1"/>
  <c r="Q26" i="1"/>
  <c r="Q25" i="1"/>
  <c r="Q24" i="1"/>
  <c r="Q23" i="1"/>
  <c r="Q22" i="1"/>
  <c r="Q21" i="1"/>
  <c r="G112" i="2"/>
  <c r="C112" i="2"/>
  <c r="E112" i="2"/>
  <c r="G86" i="2"/>
  <c r="C86" i="2"/>
  <c r="E86" i="2"/>
  <c r="G85" i="2"/>
  <c r="C85" i="2"/>
  <c r="E85" i="2"/>
  <c r="G84" i="2"/>
  <c r="C84" i="2"/>
  <c r="E84" i="2"/>
  <c r="G111" i="2"/>
  <c r="C111" i="2"/>
  <c r="E111" i="2"/>
  <c r="G110" i="2"/>
  <c r="C110" i="2"/>
  <c r="E110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109" i="2"/>
  <c r="C109" i="2"/>
  <c r="E109" i="2"/>
  <c r="G108" i="2"/>
  <c r="C108" i="2"/>
  <c r="E108" i="2"/>
  <c r="G77" i="2"/>
  <c r="C77" i="2"/>
  <c r="E77" i="2"/>
  <c r="G76" i="2"/>
  <c r="C76" i="2"/>
  <c r="E76" i="2"/>
  <c r="G75" i="2"/>
  <c r="C75" i="2"/>
  <c r="E75" i="2"/>
  <c r="G74" i="2"/>
  <c r="C74" i="2"/>
  <c r="E74" i="2"/>
  <c r="G107" i="2"/>
  <c r="C107" i="2"/>
  <c r="E107" i="2"/>
  <c r="G106" i="2"/>
  <c r="C106" i="2"/>
  <c r="E106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105" i="2"/>
  <c r="C105" i="2"/>
  <c r="E105" i="2"/>
  <c r="G104" i="2"/>
  <c r="C104" i="2"/>
  <c r="E104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103" i="2"/>
  <c r="C103" i="2"/>
  <c r="E103" i="2"/>
  <c r="G54" i="2"/>
  <c r="C54" i="2"/>
  <c r="E54" i="2"/>
  <c r="G53" i="2"/>
  <c r="C53" i="2"/>
  <c r="E53" i="2"/>
  <c r="G102" i="2"/>
  <c r="C102" i="2"/>
  <c r="E102" i="2"/>
  <c r="G101" i="2"/>
  <c r="C101" i="2"/>
  <c r="E101" i="2"/>
  <c r="G100" i="2"/>
  <c r="C100" i="2"/>
  <c r="E100" i="2"/>
  <c r="G52" i="2"/>
  <c r="C52" i="2"/>
  <c r="E52" i="2"/>
  <c r="G51" i="2"/>
  <c r="C51" i="2"/>
  <c r="E51" i="2"/>
  <c r="G50" i="2"/>
  <c r="C50" i="2"/>
  <c r="E50" i="2"/>
  <c r="G99" i="2"/>
  <c r="C99" i="2"/>
  <c r="E99" i="2"/>
  <c r="G98" i="2"/>
  <c r="C98" i="2"/>
  <c r="E98" i="2"/>
  <c r="G49" i="2"/>
  <c r="C49" i="2"/>
  <c r="E70" i="1"/>
  <c r="E49" i="2"/>
  <c r="G48" i="2"/>
  <c r="C48" i="2"/>
  <c r="E48" i="2"/>
  <c r="E69" i="1"/>
  <c r="G47" i="2"/>
  <c r="C47" i="2"/>
  <c r="E68" i="1"/>
  <c r="E47" i="2"/>
  <c r="G46" i="2"/>
  <c r="C46" i="2"/>
  <c r="E46" i="2"/>
  <c r="E67" i="1"/>
  <c r="G45" i="2"/>
  <c r="C45" i="2"/>
  <c r="E66" i="1"/>
  <c r="E45" i="2"/>
  <c r="G44" i="2"/>
  <c r="C44" i="2"/>
  <c r="E44" i="2"/>
  <c r="E65" i="1"/>
  <c r="G43" i="2"/>
  <c r="C43" i="2"/>
  <c r="E64" i="1"/>
  <c r="E43" i="2"/>
  <c r="G42" i="2"/>
  <c r="C42" i="2"/>
  <c r="E42" i="2"/>
  <c r="E63" i="1"/>
  <c r="G41" i="2"/>
  <c r="C41" i="2"/>
  <c r="E62" i="1"/>
  <c r="E41" i="2"/>
  <c r="G40" i="2"/>
  <c r="C40" i="2"/>
  <c r="E40" i="2"/>
  <c r="E61" i="1"/>
  <c r="G39" i="2"/>
  <c r="C39" i="2"/>
  <c r="E60" i="1"/>
  <c r="E39" i="2"/>
  <c r="G38" i="2"/>
  <c r="C38" i="2"/>
  <c r="E38" i="2"/>
  <c r="E59" i="1"/>
  <c r="G37" i="2"/>
  <c r="C37" i="2"/>
  <c r="E58" i="1"/>
  <c r="E37" i="2"/>
  <c r="G36" i="2"/>
  <c r="C36" i="2"/>
  <c r="E36" i="2"/>
  <c r="E57" i="1"/>
  <c r="G35" i="2"/>
  <c r="C35" i="2"/>
  <c r="E56" i="1"/>
  <c r="E35" i="2"/>
  <c r="G34" i="2"/>
  <c r="C34" i="2"/>
  <c r="E34" i="2"/>
  <c r="E55" i="1"/>
  <c r="G33" i="2"/>
  <c r="C33" i="2"/>
  <c r="E54" i="1"/>
  <c r="E33" i="2"/>
  <c r="G32" i="2"/>
  <c r="C32" i="2"/>
  <c r="E32" i="2"/>
  <c r="E53" i="1"/>
  <c r="G31" i="2"/>
  <c r="C31" i="2"/>
  <c r="E52" i="1"/>
  <c r="E31" i="2"/>
  <c r="G30" i="2"/>
  <c r="C30" i="2"/>
  <c r="E30" i="2"/>
  <c r="E51" i="1"/>
  <c r="G29" i="2"/>
  <c r="C29" i="2"/>
  <c r="E50" i="1"/>
  <c r="E29" i="2"/>
  <c r="G28" i="2"/>
  <c r="C28" i="2"/>
  <c r="E28" i="2"/>
  <c r="E49" i="1"/>
  <c r="G27" i="2"/>
  <c r="C27" i="2"/>
  <c r="E48" i="1"/>
  <c r="E27" i="2"/>
  <c r="G26" i="2"/>
  <c r="C26" i="2"/>
  <c r="E26" i="2"/>
  <c r="E47" i="1"/>
  <c r="G25" i="2"/>
  <c r="C25" i="2"/>
  <c r="E46" i="1"/>
  <c r="E25" i="2"/>
  <c r="G24" i="2"/>
  <c r="C24" i="2"/>
  <c r="E24" i="2"/>
  <c r="E45" i="1"/>
  <c r="G23" i="2"/>
  <c r="C23" i="2"/>
  <c r="E44" i="1"/>
  <c r="E23" i="2"/>
  <c r="G22" i="2"/>
  <c r="C22" i="2"/>
  <c r="E22" i="2"/>
  <c r="E43" i="1"/>
  <c r="G21" i="2"/>
  <c r="C21" i="2"/>
  <c r="E42" i="1"/>
  <c r="E21" i="2"/>
  <c r="G20" i="2"/>
  <c r="C20" i="2"/>
  <c r="E20" i="2"/>
  <c r="E41" i="1"/>
  <c r="G19" i="2"/>
  <c r="C19" i="2"/>
  <c r="E40" i="1"/>
  <c r="E19" i="2"/>
  <c r="G18" i="2"/>
  <c r="C18" i="2"/>
  <c r="E18" i="2"/>
  <c r="E39" i="1"/>
  <c r="G17" i="2"/>
  <c r="C17" i="2"/>
  <c r="E38" i="1"/>
  <c r="E17" i="2"/>
  <c r="G16" i="2"/>
  <c r="C16" i="2"/>
  <c r="E16" i="2"/>
  <c r="E37" i="1"/>
  <c r="G15" i="2"/>
  <c r="C15" i="2"/>
  <c r="E36" i="1"/>
  <c r="E15" i="2"/>
  <c r="G14" i="2"/>
  <c r="C14" i="2"/>
  <c r="E14" i="2"/>
  <c r="E35" i="1"/>
  <c r="G13" i="2"/>
  <c r="C13" i="2"/>
  <c r="E34" i="1"/>
  <c r="E13" i="2"/>
  <c r="G12" i="2"/>
  <c r="C12" i="2"/>
  <c r="E12" i="2"/>
  <c r="E33" i="1"/>
  <c r="G11" i="2"/>
  <c r="C11" i="2"/>
  <c r="E32" i="1"/>
  <c r="E11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H112" i="2"/>
  <c r="D112" i="2"/>
  <c r="B112" i="2"/>
  <c r="A112" i="2"/>
  <c r="H86" i="2"/>
  <c r="D86" i="2"/>
  <c r="B86" i="2"/>
  <c r="A86" i="2"/>
  <c r="H85" i="2"/>
  <c r="D85" i="2"/>
  <c r="B85" i="2"/>
  <c r="A85" i="2"/>
  <c r="H84" i="2"/>
  <c r="D84" i="2"/>
  <c r="B84" i="2"/>
  <c r="A84" i="2"/>
  <c r="H111" i="2"/>
  <c r="D111" i="2"/>
  <c r="B111" i="2"/>
  <c r="A111" i="2"/>
  <c r="H110" i="2"/>
  <c r="D110" i="2"/>
  <c r="B110" i="2"/>
  <c r="A110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109" i="2"/>
  <c r="D109" i="2"/>
  <c r="B109" i="2"/>
  <c r="A109" i="2"/>
  <c r="H108" i="2"/>
  <c r="D108" i="2"/>
  <c r="B108" i="2"/>
  <c r="A10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107" i="2"/>
  <c r="D107" i="2"/>
  <c r="B107" i="2"/>
  <c r="A107" i="2"/>
  <c r="H106" i="2"/>
  <c r="D106" i="2"/>
  <c r="B106" i="2"/>
  <c r="A106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F63" i="2"/>
  <c r="D63" i="2"/>
  <c r="B63" i="2"/>
  <c r="A63" i="2"/>
  <c r="H105" i="2"/>
  <c r="B105" i="2"/>
  <c r="F105" i="2"/>
  <c r="D105" i="2"/>
  <c r="A105" i="2"/>
  <c r="H104" i="2"/>
  <c r="F104" i="2"/>
  <c r="D104" i="2"/>
  <c r="B104" i="2"/>
  <c r="A104" i="2"/>
  <c r="H62" i="2"/>
  <c r="F62" i="2"/>
  <c r="D62" i="2"/>
  <c r="B62" i="2"/>
  <c r="A62" i="2"/>
  <c r="H61" i="2"/>
  <c r="B61" i="2"/>
  <c r="F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03" i="2"/>
  <c r="B103" i="2"/>
  <c r="D103" i="2"/>
  <c r="A103" i="2"/>
  <c r="H54" i="2"/>
  <c r="B54" i="2"/>
  <c r="D54" i="2"/>
  <c r="A54" i="2"/>
  <c r="H53" i="2"/>
  <c r="B53" i="2"/>
  <c r="D53" i="2"/>
  <c r="A5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52" i="2"/>
  <c r="D52" i="2"/>
  <c r="B52" i="2"/>
  <c r="A52" i="2"/>
  <c r="H51" i="2"/>
  <c r="B51" i="2"/>
  <c r="D51" i="2"/>
  <c r="A51" i="2"/>
  <c r="H50" i="2"/>
  <c r="B50" i="2"/>
  <c r="D50" i="2"/>
  <c r="A50" i="2"/>
  <c r="H99" i="2"/>
  <c r="B99" i="2"/>
  <c r="D99" i="2"/>
  <c r="A99" i="2"/>
  <c r="H98" i="2"/>
  <c r="B98" i="2"/>
  <c r="D98" i="2"/>
  <c r="A98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7" i="2"/>
  <c r="B97" i="2"/>
  <c r="D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Q133" i="1"/>
  <c r="Q132" i="1"/>
  <c r="U110" i="1"/>
  <c r="K108" i="1"/>
  <c r="U107" i="1"/>
  <c r="Q111" i="1"/>
  <c r="Q131" i="1"/>
  <c r="Q121" i="1"/>
  <c r="Q119" i="1"/>
  <c r="F32" i="1"/>
  <c r="F33" i="1"/>
  <c r="G33" i="1"/>
  <c r="I33" i="1"/>
  <c r="F34" i="1"/>
  <c r="F35" i="1"/>
  <c r="F36" i="1"/>
  <c r="G36" i="1"/>
  <c r="F37" i="1"/>
  <c r="G37" i="1"/>
  <c r="I37" i="1"/>
  <c r="F38" i="1"/>
  <c r="G38" i="1"/>
  <c r="I38" i="1"/>
  <c r="F39" i="1"/>
  <c r="F40" i="1"/>
  <c r="F41" i="1"/>
  <c r="G41" i="1"/>
  <c r="I41" i="1"/>
  <c r="F42" i="1"/>
  <c r="F43" i="1"/>
  <c r="F44" i="1"/>
  <c r="G44" i="1"/>
  <c r="I44" i="1"/>
  <c r="F45" i="1"/>
  <c r="G45" i="1"/>
  <c r="I45" i="1"/>
  <c r="F46" i="1"/>
  <c r="G46" i="1"/>
  <c r="I46" i="1"/>
  <c r="F47" i="1"/>
  <c r="F48" i="1"/>
  <c r="F49" i="1"/>
  <c r="G49" i="1"/>
  <c r="I49" i="1"/>
  <c r="F50" i="1"/>
  <c r="F51" i="1"/>
  <c r="F52" i="1"/>
  <c r="G52" i="1"/>
  <c r="I52" i="1"/>
  <c r="F53" i="1"/>
  <c r="G53" i="1"/>
  <c r="I53" i="1"/>
  <c r="F54" i="1"/>
  <c r="G54" i="1"/>
  <c r="I54" i="1"/>
  <c r="F55" i="1"/>
  <c r="F56" i="1"/>
  <c r="F57" i="1"/>
  <c r="G57" i="1"/>
  <c r="I57" i="1"/>
  <c r="F58" i="1"/>
  <c r="F59" i="1"/>
  <c r="F60" i="1"/>
  <c r="G60" i="1"/>
  <c r="I60" i="1"/>
  <c r="F61" i="1"/>
  <c r="G61" i="1"/>
  <c r="I61" i="1"/>
  <c r="F62" i="1"/>
  <c r="G62" i="1"/>
  <c r="I62" i="1"/>
  <c r="F63" i="1"/>
  <c r="F64" i="1"/>
  <c r="F65" i="1"/>
  <c r="G65" i="1"/>
  <c r="I65" i="1"/>
  <c r="F66" i="1"/>
  <c r="F67" i="1"/>
  <c r="F68" i="1"/>
  <c r="G68" i="1"/>
  <c r="I68" i="1"/>
  <c r="F69" i="1"/>
  <c r="G69" i="1"/>
  <c r="I69" i="1"/>
  <c r="F70" i="1"/>
  <c r="G70" i="1"/>
  <c r="I70" i="1"/>
  <c r="F16" i="1"/>
  <c r="F17" i="1" s="1"/>
  <c r="C17" i="1"/>
  <c r="Q127" i="1"/>
  <c r="G32" i="1"/>
  <c r="G34" i="1"/>
  <c r="I34" i="1"/>
  <c r="G35" i="1"/>
  <c r="G39" i="1"/>
  <c r="I39" i="1"/>
  <c r="G40" i="1"/>
  <c r="G42" i="1"/>
  <c r="I42" i="1"/>
  <c r="G43" i="1"/>
  <c r="I43" i="1"/>
  <c r="G47" i="1"/>
  <c r="I47" i="1"/>
  <c r="G48" i="1"/>
  <c r="G50" i="1"/>
  <c r="I50" i="1"/>
  <c r="G51" i="1"/>
  <c r="I51" i="1"/>
  <c r="G55" i="1"/>
  <c r="I55" i="1"/>
  <c r="G56" i="1"/>
  <c r="G58" i="1"/>
  <c r="I58" i="1"/>
  <c r="G59" i="1"/>
  <c r="I59" i="1"/>
  <c r="G63" i="1"/>
  <c r="I63" i="1"/>
  <c r="G64" i="1"/>
  <c r="G66" i="1"/>
  <c r="I66" i="1"/>
  <c r="G67" i="1"/>
  <c r="I67" i="1"/>
  <c r="Q126" i="1"/>
  <c r="Q125" i="1"/>
  <c r="Q124" i="1"/>
  <c r="Q129" i="1"/>
  <c r="Q117" i="1"/>
  <c r="Q116" i="1"/>
  <c r="Q109" i="1"/>
  <c r="Q107" i="1"/>
  <c r="Q113" i="1"/>
  <c r="Q108" i="1"/>
  <c r="Q110" i="1"/>
  <c r="Q115" i="1"/>
  <c r="Q123" i="1"/>
  <c r="Q120" i="1"/>
  <c r="Q118" i="1"/>
  <c r="Q114" i="1"/>
  <c r="Q122" i="1"/>
  <c r="Q112" i="1"/>
  <c r="Q33" i="1"/>
  <c r="Q34" i="1"/>
  <c r="Q35" i="1"/>
  <c r="Q36" i="1"/>
  <c r="Q37" i="1"/>
  <c r="Q38" i="1"/>
  <c r="Q39" i="1"/>
  <c r="I40" i="1"/>
  <c r="Q40" i="1"/>
  <c r="Q41" i="1"/>
  <c r="Q42" i="1"/>
  <c r="Q43" i="1"/>
  <c r="Q44" i="1"/>
  <c r="Q45" i="1"/>
  <c r="Q46" i="1"/>
  <c r="Q47" i="1"/>
  <c r="I48" i="1"/>
  <c r="Q48" i="1"/>
  <c r="Q49" i="1"/>
  <c r="Q50" i="1"/>
  <c r="Q51" i="1"/>
  <c r="Q52" i="1"/>
  <c r="Q53" i="1"/>
  <c r="Q54" i="1"/>
  <c r="Q55" i="1"/>
  <c r="I56" i="1"/>
  <c r="Q56" i="1"/>
  <c r="Q57" i="1"/>
  <c r="Q58" i="1"/>
  <c r="Q59" i="1"/>
  <c r="Q60" i="1"/>
  <c r="Q61" i="1"/>
  <c r="Q62" i="1"/>
  <c r="Q63" i="1"/>
  <c r="I64" i="1"/>
  <c r="Q64" i="1"/>
  <c r="Q65" i="1"/>
  <c r="Q66" i="1"/>
  <c r="Q67" i="1"/>
  <c r="Q68" i="1"/>
  <c r="Q69" i="1"/>
  <c r="Q70" i="1"/>
  <c r="Q73" i="1"/>
  <c r="Q74" i="1"/>
  <c r="Q75" i="1"/>
  <c r="Q79" i="1"/>
  <c r="Q80" i="1"/>
  <c r="Q82" i="1"/>
  <c r="Q83" i="1"/>
  <c r="Q85" i="1"/>
  <c r="Q86" i="1"/>
  <c r="Q87" i="1"/>
  <c r="Q88" i="1"/>
  <c r="Q90" i="1"/>
  <c r="Q91" i="1"/>
  <c r="Q92" i="1"/>
  <c r="Q93" i="1"/>
  <c r="Q96" i="1"/>
  <c r="Q97" i="1"/>
  <c r="Q98" i="1"/>
  <c r="Q99" i="1"/>
  <c r="Q100" i="1"/>
  <c r="J101" i="1"/>
  <c r="Q101" i="1"/>
  <c r="I102" i="1"/>
  <c r="Q102" i="1"/>
  <c r="I103" i="1"/>
  <c r="Q103" i="1"/>
  <c r="J104" i="1"/>
  <c r="Q104" i="1"/>
  <c r="J105" i="1"/>
  <c r="Q105" i="1"/>
  <c r="Q84" i="1"/>
  <c r="Q89" i="1"/>
  <c r="J106" i="1"/>
  <c r="Q106" i="1"/>
  <c r="Q32" i="1"/>
  <c r="H32" i="1"/>
  <c r="C12" i="1"/>
  <c r="C11" i="1"/>
  <c r="O139" i="1" l="1"/>
  <c r="O138" i="1"/>
  <c r="C16" i="1"/>
  <c r="D18" i="1" s="1"/>
  <c r="O137" i="1"/>
  <c r="O116" i="1"/>
  <c r="O76" i="1"/>
  <c r="O28" i="1"/>
  <c r="O133" i="1"/>
  <c r="O118" i="1"/>
  <c r="O94" i="1"/>
  <c r="O135" i="1"/>
  <c r="O27" i="1"/>
  <c r="O122" i="1"/>
  <c r="O130" i="1"/>
  <c r="O109" i="1"/>
  <c r="O126" i="1"/>
  <c r="O127" i="1"/>
  <c r="O25" i="1"/>
  <c r="O105" i="1"/>
  <c r="O134" i="1"/>
  <c r="O117" i="1"/>
  <c r="O120" i="1"/>
  <c r="O132" i="1"/>
  <c r="O131" i="1"/>
  <c r="O113" i="1"/>
  <c r="O103" i="1"/>
  <c r="O112" i="1"/>
  <c r="O124" i="1"/>
  <c r="O108" i="1"/>
  <c r="O26" i="1"/>
  <c r="O128" i="1"/>
  <c r="C15" i="1"/>
  <c r="O72" i="1"/>
  <c r="O125" i="1"/>
  <c r="O95" i="1"/>
  <c r="O129" i="1"/>
  <c r="O81" i="1"/>
  <c r="O121" i="1"/>
  <c r="O23" i="1"/>
  <c r="O22" i="1"/>
  <c r="O71" i="1"/>
  <c r="O107" i="1"/>
  <c r="O115" i="1"/>
  <c r="O77" i="1"/>
  <c r="O21" i="1"/>
  <c r="O111" i="1"/>
  <c r="O110" i="1"/>
  <c r="O104" i="1"/>
  <c r="O31" i="1"/>
  <c r="O114" i="1"/>
  <c r="O119" i="1"/>
  <c r="O106" i="1"/>
  <c r="O136" i="1"/>
  <c r="O123" i="1"/>
  <c r="O24" i="1"/>
  <c r="O30" i="1"/>
  <c r="O78" i="1"/>
  <c r="O29" i="1"/>
  <c r="C18" i="1" l="1"/>
  <c r="F18" i="1"/>
  <c r="F19" i="1" s="1"/>
</calcChain>
</file>

<file path=xl/sharedStrings.xml><?xml version="1.0" encoding="utf-8"?>
<sst xmlns="http://schemas.openxmlformats.org/spreadsheetml/2006/main" count="984" uniqueCount="467">
  <si>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</si>
  <si>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</si>
  <si>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</si>
  <si>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</si>
  <si>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</si>
  <si>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</si>
  <si>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</si>
  <si>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</si>
  <si>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</si>
  <si>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</si>
  <si>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</si>
  <si>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</si>
  <si>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</si>
  <si>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</si>
  <si>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</si>
  <si>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</si>
  <si>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</si>
  <si>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</si>
  <si>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</si>
  <si>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</si>
  <si>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</si>
  <si>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</si>
  <si>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</si>
  <si>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</si>
  <si>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</si>
  <si>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 xml:space="preserve">GCVS 4 </t>
  </si>
  <si>
    <t>BBSAG Bull.50</t>
  </si>
  <si>
    <t>BBSAG Bull.81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</si>
  <si>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</si>
  <si>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</si>
  <si>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</si>
  <si>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</si>
  <si>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</si>
  <si>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</si>
  <si>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</si>
  <si>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</si>
  <si>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</si>
  <si>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</si>
  <si>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</si>
  <si>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</si>
  <si>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</si>
  <si>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</si>
  <si>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</si>
  <si>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</si>
  <si>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IBVS 4383</t>
  </si>
  <si>
    <t>BBSAG Bull.111</t>
  </si>
  <si>
    <t>IBVS 4472</t>
  </si>
  <si>
    <t>BBSAG Bull.112</t>
  </si>
  <si>
    <t>BBSAG Bull.113</t>
  </si>
  <si>
    <t>BBSAG Bull.114</t>
  </si>
  <si>
    <t>BBSAG Bull.115</t>
  </si>
  <si>
    <t>IBVS 4606</t>
  </si>
  <si>
    <t>BBSAG Bull.116</t>
  </si>
  <si>
    <t>IBVS 4712</t>
  </si>
  <si>
    <t>IBVS 5017</t>
  </si>
  <si>
    <t>IBVS 5296</t>
  </si>
  <si>
    <t>II</t>
  </si>
  <si>
    <t>EB/DW</t>
  </si>
  <si>
    <t>IBVS 5643</t>
  </si>
  <si>
    <t>CU Sge / gsc 1600-1581</t>
  </si>
  <si>
    <t>IBVS 5657</t>
  </si>
  <si>
    <t>IBVS 5694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</si>
  <si>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</si>
  <si>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</si>
  <si>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</si>
  <si>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</si>
  <si>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</si>
  <si>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</si>
  <si>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</si>
  <si>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</si>
  <si>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</si>
  <si>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5791</t>
  </si>
  <si>
    <t>Start of linear fit &gt;&gt;&gt;&gt;&gt;&gt;&gt;&gt;&gt;&gt;&gt;&gt;&gt;&gt;&gt;&gt;&gt;&gt;&gt;&gt;&gt;</t>
  </si>
  <si>
    <t>OEJV 0074</t>
  </si>
  <si>
    <t>CCD</t>
  </si>
  <si>
    <t>vis</t>
  </si>
  <si>
    <t>OEJV 0094</t>
  </si>
  <si>
    <t>BAD</t>
  </si>
  <si>
    <t>Add cycle</t>
  </si>
  <si>
    <t>Old Cycle</t>
  </si>
  <si>
    <t>OEJV 0003</t>
  </si>
  <si>
    <t>IBVS 6084</t>
  </si>
  <si>
    <t>JAVSO..41..122</t>
  </si>
  <si>
    <t>IBVS 6125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</si>
  <si>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</si>
  <si>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</si>
  <si>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</si>
  <si>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</si>
  <si>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</si>
  <si>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</si>
  <si>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</si>
  <si>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</si>
  <si>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</si>
  <si>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</si>
  <si>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</si>
  <si>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2428372.230 </t>
  </si>
  <si>
    <t> 22.07.1936 17:31 </t>
  </si>
  <si>
    <t> -0.011 </t>
  </si>
  <si>
    <t>V </t>
  </si>
  <si>
    <t> A.Soloviev </t>
  </si>
  <si>
    <t> AC 13.5 </t>
  </si>
  <si>
    <t>2428776.34 </t>
  </si>
  <si>
    <t> 30.08.1937 20:09 </t>
  </si>
  <si>
    <t> -0.05 </t>
  </si>
  <si>
    <t>P </t>
  </si>
  <si>
    <t> N.E.Kurochkin </t>
  </si>
  <si>
    <t> PZ 6.314 </t>
  </si>
  <si>
    <t>2428786.31 </t>
  </si>
  <si>
    <t> 09.09.1937 19:26 </t>
  </si>
  <si>
    <t> 0.02 </t>
  </si>
  <si>
    <t>2429168.28 </t>
  </si>
  <si>
    <t> 26.09.1938 18:43 </t>
  </si>
  <si>
    <t> 0.01 </t>
  </si>
  <si>
    <t>2429485.37 </t>
  </si>
  <si>
    <t> 09.08.1939 20:52 </t>
  </si>
  <si>
    <t> 0.03 </t>
  </si>
  <si>
    <t>2430664.10 </t>
  </si>
  <si>
    <t> 31.10.1942 14:24 </t>
  </si>
  <si>
    <t> -0.04 </t>
  </si>
  <si>
    <t>2435349.274 </t>
  </si>
  <si>
    <t> 29.08.1955 18:34 </t>
  </si>
  <si>
    <t> 0.002 </t>
  </si>
  <si>
    <t> L.Leis et al. </t>
  </si>
  <si>
    <t> TAOT 58.52 </t>
  </si>
  <si>
    <t>2435463.277 </t>
  </si>
  <si>
    <t> 21.12.1955 18:38 </t>
  </si>
  <si>
    <t> 0.004 </t>
  </si>
  <si>
    <t>2435743.534 </t>
  </si>
  <si>
    <t> 27.09.1956 00:48 </t>
  </si>
  <si>
    <t> 0.008 </t>
  </si>
  <si>
    <t>2436005.576 </t>
  </si>
  <si>
    <t> 16.06.1957 01:49 </t>
  </si>
  <si>
    <t> 0.005 </t>
  </si>
  <si>
    <t>2436380.047 </t>
  </si>
  <si>
    <t> 25.06.1958 13:07 </t>
  </si>
  <si>
    <t> 0.014 </t>
  </si>
  <si>
    <t>2442633.473 </t>
  </si>
  <si>
    <t> 08.08.1975 23:21 </t>
  </si>
  <si>
    <t> 0.000 </t>
  </si>
  <si>
    <t> R.Diethelm </t>
  </si>
  <si>
    <t> BBS 23 </t>
  </si>
  <si>
    <t>2444490.335 </t>
  </si>
  <si>
    <t> 07.09.1980 20:02 </t>
  </si>
  <si>
    <t> BBS 50 </t>
  </si>
  <si>
    <t>2446627.501 </t>
  </si>
  <si>
    <t> 16.07.1986 00:01 </t>
  </si>
  <si>
    <t> 0.028 </t>
  </si>
  <si>
    <t> A.Paschke </t>
  </si>
  <si>
    <t> BBS 81 </t>
  </si>
  <si>
    <t>2446676.420 </t>
  </si>
  <si>
    <t> 02.09.1986 22:04 </t>
  </si>
  <si>
    <t> -0.137 </t>
  </si>
  <si>
    <t>2446678.383 </t>
  </si>
  <si>
    <t> 04.09.1986 21:11 </t>
  </si>
  <si>
    <t> 0.243 </t>
  </si>
  <si>
    <t>2447391.453 </t>
  </si>
  <si>
    <t> 17.08.1988 22:52 </t>
  </si>
  <si>
    <t> BBS 89 </t>
  </si>
  <si>
    <t>2447399.395 </t>
  </si>
  <si>
    <t> 25.08.1988 21:28 </t>
  </si>
  <si>
    <t> 0.039 </t>
  </si>
  <si>
    <t> H.Peter </t>
  </si>
  <si>
    <t>2447456.357 </t>
  </si>
  <si>
    <t> 21.10.1988 20:34 </t>
  </si>
  <si>
    <t> 0.001 </t>
  </si>
  <si>
    <t> BBS 90 </t>
  </si>
  <si>
    <t>2447466.274 </t>
  </si>
  <si>
    <t> 31.10.1988 18:34 </t>
  </si>
  <si>
    <t> 0.022 </t>
  </si>
  <si>
    <t>2447481.278 </t>
  </si>
  <si>
    <t> 15.11.1988 18:40 </t>
  </si>
  <si>
    <t> -0.016 </t>
  </si>
  <si>
    <t>2447695.451 </t>
  </si>
  <si>
    <t> 17.06.1989 22:49 </t>
  </si>
  <si>
    <t> 0.009 </t>
  </si>
  <si>
    <t> BBS 92 </t>
  </si>
  <si>
    <t>2447714.450 </t>
  </si>
  <si>
    <t> 06.07.1989 22:48 </t>
  </si>
  <si>
    <t> 0.007 </t>
  </si>
  <si>
    <t>2447737.428 </t>
  </si>
  <si>
    <t> 29.07.1989 22:16 </t>
  </si>
  <si>
    <t> 0.027 </t>
  </si>
  <si>
    <t>2447748.491 </t>
  </si>
  <si>
    <t> 09.08.1989 23:47 </t>
  </si>
  <si>
    <t> 0.006 </t>
  </si>
  <si>
    <t>2447775.418 </t>
  </si>
  <si>
    <t> 05.09.1989 22:01 </t>
  </si>
  <si>
    <t> 0.017 </t>
  </si>
  <si>
    <t>2447794.412 </t>
  </si>
  <si>
    <t> 24.09.1989 21:53 </t>
  </si>
  <si>
    <t> 0.010 </t>
  </si>
  <si>
    <t>2447817.375 </t>
  </si>
  <si>
    <t> 17.10.1989 21:00 </t>
  </si>
  <si>
    <t> 0.015 </t>
  </si>
  <si>
    <t>2448014.502 </t>
  </si>
  <si>
    <t> 03.05.1990 00:02 </t>
  </si>
  <si>
    <t> BBS 95 </t>
  </si>
  <si>
    <t>2448071.497 </t>
  </si>
  <si>
    <t> 28.06.1990 23:55 </t>
  </si>
  <si>
    <t>2448086.534 </t>
  </si>
  <si>
    <t> 14.07.1990 00:48 </t>
  </si>
  <si>
    <t> BBS 96 </t>
  </si>
  <si>
    <t>2448113.452 </t>
  </si>
  <si>
    <t> 09.08.1990 22:50 </t>
  </si>
  <si>
    <t>2448144.342 </t>
  </si>
  <si>
    <t> 09.09.1990 20:12 </t>
  </si>
  <si>
    <t> 0.020 </t>
  </si>
  <si>
    <t>2448163.326 </t>
  </si>
  <si>
    <t> 28.09.1990 19:49 </t>
  </si>
  <si>
    <t>2448167.298 </t>
  </si>
  <si>
    <t> 02.10.1990 19:09 </t>
  </si>
  <si>
    <t>2448178.373 </t>
  </si>
  <si>
    <t> 13.10.1990 20:57 </t>
  </si>
  <si>
    <t>2448205.292 </t>
  </si>
  <si>
    <t> 09.11.1990 19:00 </t>
  </si>
  <si>
    <t> 0.011 </t>
  </si>
  <si>
    <t> BBS 97 </t>
  </si>
  <si>
    <t>2448440.430 </t>
  </si>
  <si>
    <t> 02.07.1991 22:19 </t>
  </si>
  <si>
    <t> BBS 98 </t>
  </si>
  <si>
    <t>2448474.485 </t>
  </si>
  <si>
    <t> 05.08.1991 23:38 </t>
  </si>
  <si>
    <t> 0.035 </t>
  </si>
  <si>
    <t>2448497.431 </t>
  </si>
  <si>
    <t> 28.08.1991 22:20 </t>
  </si>
  <si>
    <t>2448518.395 </t>
  </si>
  <si>
    <t> 18.09.1991 21:28 </t>
  </si>
  <si>
    <t>E </t>
  </si>
  <si>
    <t>?</t>
  </si>
  <si>
    <t> BBS 99 </t>
  </si>
  <si>
    <t>2448524.347 </t>
  </si>
  <si>
    <t> 24.09.1991 20:19 </t>
  </si>
  <si>
    <t> 0.021 </t>
  </si>
  <si>
    <t>2448539.395 </t>
  </si>
  <si>
    <t> 09.10.1991 21:28 </t>
  </si>
  <si>
    <t>2448801.435 </t>
  </si>
  <si>
    <t> 27.06.1992 22:26 </t>
  </si>
  <si>
    <t> 0.023 </t>
  </si>
  <si>
    <t> BBS 101 </t>
  </si>
  <si>
    <t>2448820.434 </t>
  </si>
  <si>
    <t> 16.07.1992 22:24 </t>
  </si>
  <si>
    <t>2448843.397 </t>
  </si>
  <si>
    <t> 08.08.1992 21:31 </t>
  </si>
  <si>
    <t> 0.026 </t>
  </si>
  <si>
    <t> BBS 102 </t>
  </si>
  <si>
    <t>2448862.380 </t>
  </si>
  <si>
    <t> 27.08.1992 21:07 </t>
  </si>
  <si>
    <t>2448881.405 </t>
  </si>
  <si>
    <t> 15.09.1992 21:43 </t>
  </si>
  <si>
    <t> 0.034 </t>
  </si>
  <si>
    <t>2448946.297 </t>
  </si>
  <si>
    <t> 19.11.1992 19:07 </t>
  </si>
  <si>
    <t>2449177.456 </t>
  </si>
  <si>
    <t> 08.07.1993 22:56 </t>
  </si>
  <si>
    <t> -0.002 </t>
  </si>
  <si>
    <t> BBS 104 </t>
  </si>
  <si>
    <t>2449215.456 </t>
  </si>
  <si>
    <t> 15.08.1993 22:56 </t>
  </si>
  <si>
    <t> J.Zahajsky </t>
  </si>
  <si>
    <t> BRNO 31 </t>
  </si>
  <si>
    <t>2449215.470 </t>
  </si>
  <si>
    <t> 15.08.1993 23:16 </t>
  </si>
  <si>
    <t> 0.012 </t>
  </si>
  <si>
    <t> A.Dedoch </t>
  </si>
  <si>
    <t>2449219.426 </t>
  </si>
  <si>
    <t> 19.08.1993 22:13 </t>
  </si>
  <si>
    <t> BBS 105 </t>
  </si>
  <si>
    <t>2449546.385 </t>
  </si>
  <si>
    <t> 12.07.1994 21:14 </t>
  </si>
  <si>
    <t> BBS 107 </t>
  </si>
  <si>
    <t>2449561.437 </t>
  </si>
  <si>
    <t> 27.07.1994 22:29 </t>
  </si>
  <si>
    <t>2449576.458 </t>
  </si>
  <si>
    <t> 11.08.1994 22:59 </t>
  </si>
  <si>
    <t> -0.004 </t>
  </si>
  <si>
    <t> P.Hajek </t>
  </si>
  <si>
    <t> P.Lutcha </t>
  </si>
  <si>
    <t> P.Sobotka </t>
  </si>
  <si>
    <t>2449580.432 </t>
  </si>
  <si>
    <t> 15.08.1994 22:22 </t>
  </si>
  <si>
    <t>2449888.398 </t>
  </si>
  <si>
    <t> 19.06.1995 21:33 </t>
  </si>
  <si>
    <t> 0.016 </t>
  </si>
  <si>
    <t> BBS 109 </t>
  </si>
  <si>
    <t>2449899.4800 </t>
  </si>
  <si>
    <t> 30.06.1995 23:31 </t>
  </si>
  <si>
    <t> 0.0148 </t>
  </si>
  <si>
    <t> L.Brat </t>
  </si>
  <si>
    <t> BRNO 32 </t>
  </si>
  <si>
    <t>2449907.397 </t>
  </si>
  <si>
    <t> 08.07.1995 21:31 </t>
  </si>
  <si>
    <t> BBS 110 </t>
  </si>
  <si>
    <t>2449918.4824 </t>
  </si>
  <si>
    <t> 19.07.1995 23:34 </t>
  </si>
  <si>
    <t> 0.0170 </t>
  </si>
  <si>
    <t>o</t>
  </si>
  <si>
    <t> W.Kleikamp </t>
  </si>
  <si>
    <t>BAVM 91 </t>
  </si>
  <si>
    <t>2449945.390 </t>
  </si>
  <si>
    <t> 15.08.1995 21:21 </t>
  </si>
  <si>
    <t>2450010.324 </t>
  </si>
  <si>
    <t> 19.10.1995 19:46 </t>
  </si>
  <si>
    <t> 0.024 </t>
  </si>
  <si>
    <t>2450033.257 </t>
  </si>
  <si>
    <t> 11.11.1995 18:10 </t>
  </si>
  <si>
    <t> -0.001 </t>
  </si>
  <si>
    <t> BBS 111 </t>
  </si>
  <si>
    <t>2450283.4426 </t>
  </si>
  <si>
    <t> 18.07.1996 22:37 </t>
  </si>
  <si>
    <t> 0.0150 </t>
  </si>
  <si>
    <t>BAVM 99 </t>
  </si>
  <si>
    <t>2450283.456 </t>
  </si>
  <si>
    <t> 18.07.1996 22:56 </t>
  </si>
  <si>
    <t> BBS 112 </t>
  </si>
  <si>
    <t>2450287.389 </t>
  </si>
  <si>
    <t> 22.07.1996 21:20 </t>
  </si>
  <si>
    <t> 0.003 </t>
  </si>
  <si>
    <t>2450302.4446 </t>
  </si>
  <si>
    <t> 06.08.1996 22:40 </t>
  </si>
  <si>
    <t> 0.0168 </t>
  </si>
  <si>
    <t>2450302.4467 </t>
  </si>
  <si>
    <t> 06.08.1996 22:43 </t>
  </si>
  <si>
    <t> 0.0189 </t>
  </si>
  <si>
    <t>2450325.385 </t>
  </si>
  <si>
    <t> 29.08.1996 21:14 </t>
  </si>
  <si>
    <t> BBS 113 </t>
  </si>
  <si>
    <t>2450371.328 </t>
  </si>
  <si>
    <t> 14.10.1996 19:52 </t>
  </si>
  <si>
    <t> 0.025 </t>
  </si>
  <si>
    <t>2450390.302 </t>
  </si>
  <si>
    <t> 02.11.1996 19:14 </t>
  </si>
  <si>
    <t> BBS 114 </t>
  </si>
  <si>
    <t>2450598.516 </t>
  </si>
  <si>
    <t> 30.05.1997 00:23 </t>
  </si>
  <si>
    <t> BBS 115 </t>
  </si>
  <si>
    <t>2450682.434 </t>
  </si>
  <si>
    <t> 21.08.1997 22:24 </t>
  </si>
  <si>
    <t>2450713.3218 </t>
  </si>
  <si>
    <t> 21.09.1997 19:43 </t>
  </si>
  <si>
    <t>BAVM 111 </t>
  </si>
  <si>
    <t>2450747.366 </t>
  </si>
  <si>
    <t> 25.10.1997 20:47 </t>
  </si>
  <si>
    <t> BBS 116 </t>
  </si>
  <si>
    <t>2450755.281 </t>
  </si>
  <si>
    <t> 02.11.1997 18:44 </t>
  </si>
  <si>
    <t>2451020.4911 </t>
  </si>
  <si>
    <t> 25.07.1998 23:47 </t>
  </si>
  <si>
    <t> 0.0142 </t>
  </si>
  <si>
    <t>BAVM 118 </t>
  </si>
  <si>
    <t>2451389.4128 </t>
  </si>
  <si>
    <t> 29.07.1999 21:54 </t>
  </si>
  <si>
    <t> 0.0154 </t>
  </si>
  <si>
    <t>-I</t>
  </si>
  <si>
    <t>BAVM 133 </t>
  </si>
  <si>
    <t>2451769.4176 </t>
  </si>
  <si>
    <t> 12.08.2000 22:01 </t>
  </si>
  <si>
    <t>11540</t>
  </si>
  <si>
    <t> 0.0163 </t>
  </si>
  <si>
    <t>BAVM 152 </t>
  </si>
  <si>
    <t>2451776.527 </t>
  </si>
  <si>
    <t> 20.08.2000 00:38 </t>
  </si>
  <si>
    <t>11549</t>
  </si>
  <si>
    <t> O.Pejcha </t>
  </si>
  <si>
    <t>OEJV 0074 </t>
  </si>
  <si>
    <t>2452468.466 </t>
  </si>
  <si>
    <t> 12.07.2002 23:11 </t>
  </si>
  <si>
    <t>12423</t>
  </si>
  <si>
    <t> M.Vrašták </t>
  </si>
  <si>
    <t>2452486.6742 </t>
  </si>
  <si>
    <t> 31.07.2002 04:10 </t>
  </si>
  <si>
    <t>12446</t>
  </si>
  <si>
    <t>C </t>
  </si>
  <si>
    <t> S.Dvorak </t>
  </si>
  <si>
    <t> JAAVSO 41;122 </t>
  </si>
  <si>
    <t>2452835.4080 </t>
  </si>
  <si>
    <t> 14.07.2003 21:47 </t>
  </si>
  <si>
    <t>12886.5</t>
  </si>
  <si>
    <t> 0.0164 </t>
  </si>
  <si>
    <t> F. Agerer </t>
  </si>
  <si>
    <t>BAVM 172 </t>
  </si>
  <si>
    <t>2452933.9727 </t>
  </si>
  <si>
    <t> 21.10.2003 11:20 </t>
  </si>
  <si>
    <t>13011</t>
  </si>
  <si>
    <t> 0.0176 </t>
  </si>
  <si>
    <t> C.-H.Kim et al. </t>
  </si>
  <si>
    <t>IBVS 5694 </t>
  </si>
  <si>
    <t>2453169.4984 </t>
  </si>
  <si>
    <t> 12.06.2004 23:57 </t>
  </si>
  <si>
    <t>13308.5</t>
  </si>
  <si>
    <t> 0.0200 </t>
  </si>
  <si>
    <t>m</t>
  </si>
  <si>
    <t> B.Gürol et al. </t>
  </si>
  <si>
    <t>IBVS 5791 </t>
  </si>
  <si>
    <t>2453228.472 </t>
  </si>
  <si>
    <t> 10.08.2004 23:19 </t>
  </si>
  <si>
    <t>13383</t>
  </si>
  <si>
    <t> M.Zdvorák </t>
  </si>
  <si>
    <t>2453228.475 </t>
  </si>
  <si>
    <t> 10.08.2004 23:24 </t>
  </si>
  <si>
    <t>2453236.3915 </t>
  </si>
  <si>
    <t> 18.08.2004 21:23 </t>
  </si>
  <si>
    <t>13393</t>
  </si>
  <si>
    <t> 0.0166 </t>
  </si>
  <si>
    <t> F.Walter </t>
  </si>
  <si>
    <t>BAVM 173 </t>
  </si>
  <si>
    <t>2453547.518 </t>
  </si>
  <si>
    <t> 26.06.2005 00:25 </t>
  </si>
  <si>
    <t>13786</t>
  </si>
  <si>
    <t> K.Locher </t>
  </si>
  <si>
    <t>OEJV 0003 </t>
  </si>
  <si>
    <t>2453555.4362 </t>
  </si>
  <si>
    <t> 03.07.2005 22:28 </t>
  </si>
  <si>
    <t>13796</t>
  </si>
  <si>
    <t> Agerer </t>
  </si>
  <si>
    <t>BAVM 178 </t>
  </si>
  <si>
    <t>2453616.387 </t>
  </si>
  <si>
    <t> 02.09.2005 21:17 </t>
  </si>
  <si>
    <t>13873</t>
  </si>
  <si>
    <t>2453983.7327 </t>
  </si>
  <si>
    <t> 05.09.2006 05:35 </t>
  </si>
  <si>
    <t>14337</t>
  </si>
  <si>
    <t> 0.0167 </t>
  </si>
  <si>
    <t> R. Nelson </t>
  </si>
  <si>
    <t>IBVS 5760 </t>
  </si>
  <si>
    <t>2454006.6913 </t>
  </si>
  <si>
    <t> 28.09.2006 04:35 </t>
  </si>
  <si>
    <t>14366</t>
  </si>
  <si>
    <t>2454697.4295 </t>
  </si>
  <si>
    <t> 18.08.2008 22:18 </t>
  </si>
  <si>
    <t>15238.5</t>
  </si>
  <si>
    <t> 0.0185 </t>
  </si>
  <si>
    <t> P.Frank </t>
  </si>
  <si>
    <t>BAVM 203 </t>
  </si>
  <si>
    <t>2455828.3394 </t>
  </si>
  <si>
    <t> 23.09.2011 20:08 </t>
  </si>
  <si>
    <t>16667</t>
  </si>
  <si>
    <t> 0.0208 </t>
  </si>
  <si>
    <t>BAVM 225 </t>
  </si>
  <si>
    <t>2456097.5072 </t>
  </si>
  <si>
    <t> 19.06.2012 00:10 </t>
  </si>
  <si>
    <t>17007</t>
  </si>
  <si>
    <t> 0.0192 </t>
  </si>
  <si>
    <t> K. &amp; M.Rätz </t>
  </si>
  <si>
    <t>BAVM 232 </t>
  </si>
  <si>
    <t>2456804.4717 </t>
  </si>
  <si>
    <t> 26.05.2014 23:19 </t>
  </si>
  <si>
    <t>17900</t>
  </si>
  <si>
    <t> 0.0180 </t>
  </si>
  <si>
    <t> M.Akgünay </t>
  </si>
  <si>
    <t>IBVS 6125 </t>
  </si>
  <si>
    <t>2456871.3748 </t>
  </si>
  <si>
    <t> 01.08.2014 20:59 </t>
  </si>
  <si>
    <t>17984.5</t>
  </si>
  <si>
    <t> 0.0246 </t>
  </si>
  <si>
    <t> F.Agerer </t>
  </si>
  <si>
    <t>BAVM 238 </t>
  </si>
  <si>
    <t>2457203.478 </t>
  </si>
  <si>
    <t> 29.06.2015 23:28 </t>
  </si>
  <si>
    <t>18404</t>
  </si>
  <si>
    <t>BAVM 241 (=IBVS 6157) </t>
  </si>
  <si>
    <t>IBVS 6157</t>
  </si>
  <si>
    <t>s5</t>
  </si>
  <si>
    <t>s6</t>
  </si>
  <si>
    <t>s7</t>
  </si>
  <si>
    <t>IBVS 6196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</si>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</sst>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9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5" fillId="0" borderId="0" xfId="0" applyFont="1" applyAlignment="1"/>
    <xf numFmtId="14" fontId="5" fillId="0" borderId="0" xfId="0" applyNumberFormat="1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0" fillId="24" borderId="19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Sge - O-C Diagr.</a:t>
            </a:r>
          </a:p>
        </c:rich>
      </c:tx>
      <c:layout>
        <c:manualLayout>
          <c:xMode val="edge"/>
          <c:yMode val="edge"/>
          <c:x val="0.374183521177499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58966565349544"/>
          <c:w val="0.80392285143939479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-2.8321600002527703E-2</c:v>
                </c:pt>
                <c:pt idx="1">
                  <c:v>-6.8358050000824733E-2</c:v>
                </c:pt>
                <c:pt idx="2">
                  <c:v>5.7056999976339284E-3</c:v>
                </c:pt>
                <c:pt idx="3">
                  <c:v>-7.4335500030429102E-3</c:v>
                </c:pt>
                <c:pt idx="4">
                  <c:v>1.6768999998021172E-2</c:v>
                </c:pt>
                <c:pt idx="5">
                  <c:v>-5.7157100003678352E-2</c:v>
                </c:pt>
                <c:pt idx="6">
                  <c:v>-1.5215300001727883E-2</c:v>
                </c:pt>
                <c:pt idx="7">
                  <c:v>-1.3400900003034621E-2</c:v>
                </c:pt>
                <c:pt idx="8">
                  <c:v>-9.3154999995022081E-3</c:v>
                </c:pt>
                <c:pt idx="9">
                  <c:v>-1.1707400000886992E-2</c:v>
                </c:pt>
                <c:pt idx="10">
                  <c:v>-2.9351000048336573E-3</c:v>
                </c:pt>
                <c:pt idx="11">
                  <c:v>-1.6970200005744118E-2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2-46A3-ABD8-700F86A67B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2">
                  <c:v>-2.8448150005715434E-2</c:v>
                </c:pt>
                <c:pt idx="13">
                  <c:v>1.1159299996506888E-2</c:v>
                </c:pt>
                <c:pt idx="16">
                  <c:v>-3.1192000024020672E-3</c:v>
                </c:pt>
                <c:pt idx="17">
                  <c:v>2.2131799996714108E-2</c:v>
                </c:pt>
                <c:pt idx="18">
                  <c:v>-1.6460999999253545E-2</c:v>
                </c:pt>
                <c:pt idx="19">
                  <c:v>4.6027499993215315E-3</c:v>
                </c:pt>
                <c:pt idx="20">
                  <c:v>-3.3220350000192411E-2</c:v>
                </c:pt>
                <c:pt idx="21">
                  <c:v>-8.2808000006480142E-3</c:v>
                </c:pt>
                <c:pt idx="22">
                  <c:v>-9.4784000029903837E-3</c:v>
                </c:pt>
                <c:pt idx="23">
                  <c:v>9.9494999958551489E-3</c:v>
                </c:pt>
                <c:pt idx="24">
                  <c:v>-1.0499099997105077E-2</c:v>
                </c:pt>
                <c:pt idx="25">
                  <c:v>-4.4570000318344682E-4</c:v>
                </c:pt>
                <c:pt idx="26">
                  <c:v>-6.6433000029064715E-3</c:v>
                </c:pt>
                <c:pt idx="27">
                  <c:v>-2.2154000034788623E-3</c:v>
                </c:pt>
                <c:pt idx="28">
                  <c:v>-2.2654999993392266E-3</c:v>
                </c:pt>
                <c:pt idx="29">
                  <c:v>-7.8582999994978309E-3</c:v>
                </c:pt>
                <c:pt idx="30">
                  <c:v>-1.2681400003202725E-2</c:v>
                </c:pt>
                <c:pt idx="31">
                  <c:v>-1.16280000002007E-2</c:v>
                </c:pt>
                <c:pt idx="32">
                  <c:v>3.0508999989251606E-3</c:v>
                </c:pt>
                <c:pt idx="33">
                  <c:v>-1.3146700002835132E-2</c:v>
                </c:pt>
                <c:pt idx="34">
                  <c:v>4.7880000056466088E-4</c:v>
                </c:pt>
                <c:pt idx="35">
                  <c:v>-7.9698000045027584E-3</c:v>
                </c:pt>
                <c:pt idx="36">
                  <c:v>-5.9163999976590276E-3</c:v>
                </c:pt>
                <c:pt idx="37">
                  <c:v>4.6383000008063391E-3</c:v>
                </c:pt>
                <c:pt idx="38">
                  <c:v>1.7617600002267864E-2</c:v>
                </c:pt>
                <c:pt idx="39">
                  <c:v>5.0454999945941381E-3</c:v>
                </c:pt>
                <c:pt idx="40">
                  <c:v>-1.033935000305064E-2</c:v>
                </c:pt>
                <c:pt idx="41">
                  <c:v>4.0989000044646673E-3</c:v>
                </c:pt>
                <c:pt idx="42">
                  <c:v>1.0275799999362789E-2</c:v>
                </c:pt>
                <c:pt idx="43">
                  <c:v>5.8838999975705519E-3</c:v>
                </c:pt>
                <c:pt idx="44">
                  <c:v>4.6863000025041401E-3</c:v>
                </c:pt>
                <c:pt idx="45">
                  <c:v>9.1141999946557917E-3</c:v>
                </c:pt>
                <c:pt idx="46">
                  <c:v>-8.0834000036702491E-3</c:v>
                </c:pt>
                <c:pt idx="47">
                  <c:v>1.6718999999284279E-2</c:v>
                </c:pt>
                <c:pt idx="48">
                  <c:v>-8.6228000000119209E-3</c:v>
                </c:pt>
                <c:pt idx="49">
                  <c:v>-1.8693600002734456E-2</c:v>
                </c:pt>
                <c:pt idx="50">
                  <c:v>-1.9088799999735784E-2</c:v>
                </c:pt>
                <c:pt idx="51">
                  <c:v>-5.0887999968836084E-3</c:v>
                </c:pt>
                <c:pt idx="52">
                  <c:v>-7.463300004019402E-3</c:v>
                </c:pt>
                <c:pt idx="53">
                  <c:v>-1.0196999995969236E-2</c:v>
                </c:pt>
                <c:pt idx="54">
                  <c:v>-2.010000025620684E-5</c:v>
                </c:pt>
                <c:pt idx="55">
                  <c:v>-2.0843199999944773E-2</c:v>
                </c:pt>
                <c:pt idx="56">
                  <c:v>-2.0843199999944773E-2</c:v>
                </c:pt>
                <c:pt idx="57">
                  <c:v>-2.0843199999944773E-2</c:v>
                </c:pt>
                <c:pt idx="58">
                  <c:v>-5.2177000034134835E-3</c:v>
                </c:pt>
                <c:pt idx="59">
                  <c:v>-7.5379999907454476E-4</c:v>
                </c:pt>
                <c:pt idx="60">
                  <c:v>-2.2023999990778975E-3</c:v>
                </c:pt>
                <c:pt idx="61">
                  <c:v>-1.9514000014169142E-3</c:v>
                </c:pt>
                <c:pt idx="62">
                  <c:v>0</c:v>
                </c:pt>
                <c:pt idx="63">
                  <c:v>0</c:v>
                </c:pt>
                <c:pt idx="64">
                  <c:v>-9.3466000034823082E-3</c:v>
                </c:pt>
                <c:pt idx="65">
                  <c:v>7.3115999985020608E-3</c:v>
                </c:pt>
                <c:pt idx="66">
                  <c:v>-1.8260500000906177E-2</c:v>
                </c:pt>
                <c:pt idx="67">
                  <c:v>-1.9288999974378385E-3</c:v>
                </c:pt>
                <c:pt idx="68">
                  <c:v>-1.9288999974378385E-3</c:v>
                </c:pt>
                <c:pt idx="69">
                  <c:v>1.1471099998743739E-2</c:v>
                </c:pt>
                <c:pt idx="70">
                  <c:v>1.1471099998743739E-2</c:v>
                </c:pt>
                <c:pt idx="71">
                  <c:v>-1.3903399994887877E-2</c:v>
                </c:pt>
                <c:pt idx="72">
                  <c:v>-1.3903399994887877E-2</c:v>
                </c:pt>
                <c:pt idx="73">
                  <c:v>-1.2649999553104863E-4</c:v>
                </c:pt>
                <c:pt idx="74">
                  <c:v>1.9735000023501925E-3</c:v>
                </c:pt>
                <c:pt idx="75">
                  <c:v>-1.829859999998007E-2</c:v>
                </c:pt>
                <c:pt idx="76">
                  <c:v>7.5571999987005256E-3</c:v>
                </c:pt>
                <c:pt idx="77">
                  <c:v>-1.8640399997821078E-2</c:v>
                </c:pt>
                <c:pt idx="78">
                  <c:v>-1.5139099996304139E-2</c:v>
                </c:pt>
                <c:pt idx="79">
                  <c:v>-1.4678499996080063E-2</c:v>
                </c:pt>
                <c:pt idx="81">
                  <c:v>-2.0300001779105514E-5</c:v>
                </c:pt>
                <c:pt idx="82">
                  <c:v>-1.7692999972496182E-3</c:v>
                </c:pt>
                <c:pt idx="98">
                  <c:v>-2.1416000017779879E-3</c:v>
                </c:pt>
                <c:pt idx="100">
                  <c:v>-8.8579000002937391E-3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2-46A3-ABD8-700F86A67B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0">
                  <c:v>-2.1995999995851889E-3</c:v>
                </c:pt>
                <c:pt idx="83">
                  <c:v>-2.7608000018517487E-3</c:v>
                </c:pt>
                <c:pt idx="84">
                  <c:v>-1.564199999847915E-3</c:v>
                </c:pt>
                <c:pt idx="85">
                  <c:v>-7.16199996531941E-4</c:v>
                </c:pt>
                <c:pt idx="91">
                  <c:v>-5.6904999655671418E-4</c:v>
                </c:pt>
                <c:pt idx="97">
                  <c:v>-4.0590000571683049E-4</c:v>
                </c:pt>
                <c:pt idx="99">
                  <c:v>-6.9060000532772392E-4</c:v>
                </c:pt>
                <c:pt idx="110">
                  <c:v>2.2055000008549541E-3</c:v>
                </c:pt>
                <c:pt idx="112">
                  <c:v>7.5907499995082617E-3</c:v>
                </c:pt>
                <c:pt idx="113">
                  <c:v>3.1702000051154755E-3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2-46A3-ABD8-700F86A67B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87">
                  <c:v>3.6401999968802556E-3</c:v>
                </c:pt>
                <c:pt idx="88">
                  <c:v>-9.2289999884087592E-4</c:v>
                </c:pt>
                <c:pt idx="90">
                  <c:v>-1.5755999993416481E-3</c:v>
                </c:pt>
                <c:pt idx="93">
                  <c:v>6.0590000066440552E-4</c:v>
                </c:pt>
                <c:pt idx="94">
                  <c:v>3.0231499986257404E-3</c:v>
                </c:pt>
                <c:pt idx="95">
                  <c:v>-2.8469000026234426E-3</c:v>
                </c:pt>
                <c:pt idx="96">
                  <c:v>-7.6900003477931023E-5</c:v>
                </c:pt>
                <c:pt idx="101">
                  <c:v>-3.1149999995250255E-4</c:v>
                </c:pt>
                <c:pt idx="102">
                  <c:v>-2.8359999851090834E-4</c:v>
                </c:pt>
                <c:pt idx="107">
                  <c:v>1.5661500001442619E-3</c:v>
                </c:pt>
                <c:pt idx="109">
                  <c:v>3.8714999973308295E-3</c:v>
                </c:pt>
                <c:pt idx="111">
                  <c:v>1.0198000018135644E-3</c:v>
                </c:pt>
                <c:pt idx="114">
                  <c:v>2.6413000014144927E-3</c:v>
                </c:pt>
                <c:pt idx="115">
                  <c:v>-4.5135000254958868E-4</c:v>
                </c:pt>
                <c:pt idx="116">
                  <c:v>1.229950001288671E-3</c:v>
                </c:pt>
                <c:pt idx="117">
                  <c:v>1.5436499961651862E-3</c:v>
                </c:pt>
                <c:pt idx="118">
                  <c:v>1.5042000013636425E-3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2-46A3-ABD8-700F86A67B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2-46A3-ABD8-700F86A67B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2-46A3-ABD8-700F86A67B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2-46A3-ABD8-700F86A67B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-1.2566787034579703E-2</c:v>
                </c:pt>
                <c:pt idx="1">
                  <c:v>-1.2367038706572766E-2</c:v>
                </c:pt>
                <c:pt idx="2">
                  <c:v>-1.2362147709315005E-2</c:v>
                </c:pt>
                <c:pt idx="3">
                  <c:v>-1.217335521516545E-2</c:v>
                </c:pt>
                <c:pt idx="4">
                  <c:v>-1.2016647663026805E-2</c:v>
                </c:pt>
                <c:pt idx="5">
                  <c:v>-1.1434032069682378E-2</c:v>
                </c:pt>
                <c:pt idx="6">
                  <c:v>-9.1184383279682597E-3</c:v>
                </c:pt>
                <c:pt idx="7">
                  <c:v>-9.0620940395588576E-3</c:v>
                </c:pt>
                <c:pt idx="8">
                  <c:v>-8.923580997219082E-3</c:v>
                </c:pt>
                <c:pt idx="9">
                  <c:v>-8.7940673898335847E-3</c:v>
                </c:pt>
                <c:pt idx="10">
                  <c:v>-8.6089920535999277E-3</c:v>
                </c:pt>
                <c:pt idx="50">
                  <c:v>-2.2651729703942825E-3</c:v>
                </c:pt>
                <c:pt idx="51">
                  <c:v>-2.2651729703942825E-3</c:v>
                </c:pt>
                <c:pt idx="55">
                  <c:v>-2.0867493904311806E-3</c:v>
                </c:pt>
                <c:pt idx="56">
                  <c:v>-2.0867493904311806E-3</c:v>
                </c:pt>
                <c:pt idx="57">
                  <c:v>-2.0867493904311806E-3</c:v>
                </c:pt>
                <c:pt idx="60">
                  <c:v>-1.9271072399378785E-3</c:v>
                </c:pt>
                <c:pt idx="73">
                  <c:v>-1.727945831601872E-3</c:v>
                </c:pt>
                <c:pt idx="74">
                  <c:v>-1.727945831601872E-3</c:v>
                </c:pt>
                <c:pt idx="82">
                  <c:v>-1.5041337970867527E-3</c:v>
                </c:pt>
                <c:pt idx="83">
                  <c:v>-1.373055070578772E-3</c:v>
                </c:pt>
                <c:pt idx="84">
                  <c:v>-1.1907186928094616E-3</c:v>
                </c:pt>
                <c:pt idx="85">
                  <c:v>-1.0029043981114594E-3</c:v>
                </c:pt>
                <c:pt idx="86">
                  <c:v>-9.9938288008587185E-4</c:v>
                </c:pt>
                <c:pt idx="87">
                  <c:v>-9.3873451408964183E-4</c:v>
                </c:pt>
                <c:pt idx="88">
                  <c:v>-6.5740435182325943E-4</c:v>
                </c:pt>
                <c:pt idx="89">
                  <c:v>-6.4997003599146365E-4</c:v>
                </c:pt>
                <c:pt idx="90">
                  <c:v>-6.4840491686898026E-4</c:v>
                </c:pt>
                <c:pt idx="91">
                  <c:v>-4.7604617350550113E-4</c:v>
                </c:pt>
                <c:pt idx="92">
                  <c:v>-4.5491706535197578E-4</c:v>
                </c:pt>
                <c:pt idx="93">
                  <c:v>-4.273318408182067E-4</c:v>
                </c:pt>
                <c:pt idx="94">
                  <c:v>-3.1092610608350743E-4</c:v>
                </c:pt>
                <c:pt idx="95">
                  <c:v>-2.8177576242725496E-4</c:v>
                </c:pt>
                <c:pt idx="96">
                  <c:v>-2.8177576242725496E-4</c:v>
                </c:pt>
                <c:pt idx="97">
                  <c:v>-2.778629646210467E-4</c:v>
                </c:pt>
                <c:pt idx="98">
                  <c:v>-1.2409001083705747E-4</c:v>
                </c:pt>
                <c:pt idx="99">
                  <c:v>-1.2017721303084899E-4</c:v>
                </c:pt>
                <c:pt idx="100">
                  <c:v>-9.0048669923044463E-5</c:v>
                </c:pt>
                <c:pt idx="101">
                  <c:v>9.1505148285024205E-5</c:v>
                </c:pt>
                <c:pt idx="102">
                  <c:v>1.0285226192302869E-4</c:v>
                </c:pt>
                <c:pt idx="103">
                  <c:v>3.5131492261726073E-4</c:v>
                </c:pt>
                <c:pt idx="104">
                  <c:v>3.5131492261726073E-4</c:v>
                </c:pt>
                <c:pt idx="105">
                  <c:v>3.5131492261726073E-4</c:v>
                </c:pt>
                <c:pt idx="106">
                  <c:v>3.7400914989326925E-4</c:v>
                </c:pt>
                <c:pt idx="107">
                  <c:v>4.4424387051470956E-4</c:v>
                </c:pt>
                <c:pt idx="108">
                  <c:v>4.6341657976513057E-4</c:v>
                </c:pt>
                <c:pt idx="109">
                  <c:v>1.0031870371315767E-3</c:v>
                </c:pt>
                <c:pt idx="110">
                  <c:v>1.1362221625426615E-3</c:v>
                </c:pt>
                <c:pt idx="111">
                  <c:v>1.4856350066370699E-3</c:v>
                </c:pt>
                <c:pt idx="112">
                  <c:v>1.5186981480995309E-3</c:v>
                </c:pt>
                <c:pt idx="113">
                  <c:v>1.6828400160699721E-3</c:v>
                </c:pt>
                <c:pt idx="114">
                  <c:v>1.8632199949361785E-3</c:v>
                </c:pt>
                <c:pt idx="115">
                  <c:v>2.0387089765446249E-3</c:v>
                </c:pt>
                <c:pt idx="116">
                  <c:v>2.0633596027237371E-3</c:v>
                </c:pt>
                <c:pt idx="117">
                  <c:v>2.6060646584448394E-3</c:v>
                </c:pt>
                <c:pt idx="118">
                  <c:v>2.989714483343571E-3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2-46A3-ABD8-700F86A67B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4">
                  <c:v>-0.15368450000096345</c:v>
                </c:pt>
                <c:pt idx="15">
                  <c:v>-0.16987174999667332</c:v>
                </c:pt>
                <c:pt idx="86">
                  <c:v>-1.5890300004684832E-2</c:v>
                </c:pt>
                <c:pt idx="89">
                  <c:v>1.4724000000569504E-2</c:v>
                </c:pt>
                <c:pt idx="92">
                  <c:v>0.19292634999874281</c:v>
                </c:pt>
                <c:pt idx="103">
                  <c:v>3.9584900005138479E-2</c:v>
                </c:pt>
                <c:pt idx="104">
                  <c:v>3.9884900004835799E-2</c:v>
                </c:pt>
                <c:pt idx="105">
                  <c:v>4.0284900002006907E-2</c:v>
                </c:pt>
                <c:pt idx="106">
                  <c:v>8.6410700001579244E-2</c:v>
                </c:pt>
                <c:pt idx="108">
                  <c:v>0.10804604999430012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32-46A3-ABD8-700F86A6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9976"/>
        <c:axId val="1"/>
      </c:scatterChart>
      <c:valAx>
        <c:axId val="103902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766747293843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66700976103477"/>
          <c:y val="0.92097264437689974"/>
          <c:w val="0.756537148542706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Sge - O-C Diagr.</a:t>
            </a:r>
          </a:p>
        </c:rich>
      </c:tx>
      <c:layout>
        <c:manualLayout>
          <c:xMode val="edge"/>
          <c:yMode val="edge"/>
          <c:x val="0.376812270446870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545497589659059"/>
          <c:w val="0.80032331975159732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-2.8321600002527703E-2</c:v>
                </c:pt>
                <c:pt idx="1">
                  <c:v>-6.8358050000824733E-2</c:v>
                </c:pt>
                <c:pt idx="2">
                  <c:v>5.7056999976339284E-3</c:v>
                </c:pt>
                <c:pt idx="3">
                  <c:v>-7.4335500030429102E-3</c:v>
                </c:pt>
                <c:pt idx="4">
                  <c:v>1.6768999998021172E-2</c:v>
                </c:pt>
                <c:pt idx="5">
                  <c:v>-5.7157100003678352E-2</c:v>
                </c:pt>
                <c:pt idx="6">
                  <c:v>-1.5215300001727883E-2</c:v>
                </c:pt>
                <c:pt idx="7">
                  <c:v>-1.3400900003034621E-2</c:v>
                </c:pt>
                <c:pt idx="8">
                  <c:v>-9.3154999995022081E-3</c:v>
                </c:pt>
                <c:pt idx="9">
                  <c:v>-1.1707400000886992E-2</c:v>
                </c:pt>
                <c:pt idx="10">
                  <c:v>-2.9351000048336573E-3</c:v>
                </c:pt>
                <c:pt idx="11">
                  <c:v>-1.6970200005744118E-2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6-45CD-9F1B-A2A538C366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2">
                  <c:v>-2.8448150005715434E-2</c:v>
                </c:pt>
                <c:pt idx="13">
                  <c:v>1.1159299996506888E-2</c:v>
                </c:pt>
                <c:pt idx="16">
                  <c:v>-3.1192000024020672E-3</c:v>
                </c:pt>
                <c:pt idx="17">
                  <c:v>2.2131799996714108E-2</c:v>
                </c:pt>
                <c:pt idx="18">
                  <c:v>-1.6460999999253545E-2</c:v>
                </c:pt>
                <c:pt idx="19">
                  <c:v>4.6027499993215315E-3</c:v>
                </c:pt>
                <c:pt idx="20">
                  <c:v>-3.3220350000192411E-2</c:v>
                </c:pt>
                <c:pt idx="21">
                  <c:v>-8.2808000006480142E-3</c:v>
                </c:pt>
                <c:pt idx="22">
                  <c:v>-9.4784000029903837E-3</c:v>
                </c:pt>
                <c:pt idx="23">
                  <c:v>9.9494999958551489E-3</c:v>
                </c:pt>
                <c:pt idx="24">
                  <c:v>-1.0499099997105077E-2</c:v>
                </c:pt>
                <c:pt idx="25">
                  <c:v>-4.4570000318344682E-4</c:v>
                </c:pt>
                <c:pt idx="26">
                  <c:v>-6.6433000029064715E-3</c:v>
                </c:pt>
                <c:pt idx="27">
                  <c:v>-2.2154000034788623E-3</c:v>
                </c:pt>
                <c:pt idx="28">
                  <c:v>-2.2654999993392266E-3</c:v>
                </c:pt>
                <c:pt idx="29">
                  <c:v>-7.8582999994978309E-3</c:v>
                </c:pt>
                <c:pt idx="30">
                  <c:v>-1.2681400003202725E-2</c:v>
                </c:pt>
                <c:pt idx="31">
                  <c:v>-1.16280000002007E-2</c:v>
                </c:pt>
                <c:pt idx="32">
                  <c:v>3.0508999989251606E-3</c:v>
                </c:pt>
                <c:pt idx="33">
                  <c:v>-1.3146700002835132E-2</c:v>
                </c:pt>
                <c:pt idx="34">
                  <c:v>4.7880000056466088E-4</c:v>
                </c:pt>
                <c:pt idx="35">
                  <c:v>-7.9698000045027584E-3</c:v>
                </c:pt>
                <c:pt idx="36">
                  <c:v>-5.9163999976590276E-3</c:v>
                </c:pt>
                <c:pt idx="37">
                  <c:v>4.6383000008063391E-3</c:v>
                </c:pt>
                <c:pt idx="38">
                  <c:v>1.7617600002267864E-2</c:v>
                </c:pt>
                <c:pt idx="39">
                  <c:v>5.0454999945941381E-3</c:v>
                </c:pt>
                <c:pt idx="40">
                  <c:v>-1.033935000305064E-2</c:v>
                </c:pt>
                <c:pt idx="41">
                  <c:v>4.0989000044646673E-3</c:v>
                </c:pt>
                <c:pt idx="42">
                  <c:v>1.0275799999362789E-2</c:v>
                </c:pt>
                <c:pt idx="43">
                  <c:v>5.8838999975705519E-3</c:v>
                </c:pt>
                <c:pt idx="44">
                  <c:v>4.6863000025041401E-3</c:v>
                </c:pt>
                <c:pt idx="45">
                  <c:v>9.1141999946557917E-3</c:v>
                </c:pt>
                <c:pt idx="46">
                  <c:v>-8.0834000036702491E-3</c:v>
                </c:pt>
                <c:pt idx="47">
                  <c:v>1.6718999999284279E-2</c:v>
                </c:pt>
                <c:pt idx="48">
                  <c:v>-8.6228000000119209E-3</c:v>
                </c:pt>
                <c:pt idx="49">
                  <c:v>-1.8693600002734456E-2</c:v>
                </c:pt>
                <c:pt idx="50">
                  <c:v>-1.9088799999735784E-2</c:v>
                </c:pt>
                <c:pt idx="51">
                  <c:v>-5.0887999968836084E-3</c:v>
                </c:pt>
                <c:pt idx="52">
                  <c:v>-7.463300004019402E-3</c:v>
                </c:pt>
                <c:pt idx="53">
                  <c:v>-1.0196999995969236E-2</c:v>
                </c:pt>
                <c:pt idx="54">
                  <c:v>-2.010000025620684E-5</c:v>
                </c:pt>
                <c:pt idx="55">
                  <c:v>-2.0843199999944773E-2</c:v>
                </c:pt>
                <c:pt idx="56">
                  <c:v>-2.0843199999944773E-2</c:v>
                </c:pt>
                <c:pt idx="57">
                  <c:v>-2.0843199999944773E-2</c:v>
                </c:pt>
                <c:pt idx="58">
                  <c:v>-5.2177000034134835E-3</c:v>
                </c:pt>
                <c:pt idx="59">
                  <c:v>-7.5379999907454476E-4</c:v>
                </c:pt>
                <c:pt idx="60">
                  <c:v>-2.2023999990778975E-3</c:v>
                </c:pt>
                <c:pt idx="61">
                  <c:v>-1.9514000014169142E-3</c:v>
                </c:pt>
                <c:pt idx="62">
                  <c:v>0</c:v>
                </c:pt>
                <c:pt idx="63">
                  <c:v>0</c:v>
                </c:pt>
                <c:pt idx="64">
                  <c:v>-9.3466000034823082E-3</c:v>
                </c:pt>
                <c:pt idx="65">
                  <c:v>7.3115999985020608E-3</c:v>
                </c:pt>
                <c:pt idx="66">
                  <c:v>-1.8260500000906177E-2</c:v>
                </c:pt>
                <c:pt idx="67">
                  <c:v>-1.9288999974378385E-3</c:v>
                </c:pt>
                <c:pt idx="68">
                  <c:v>-1.9288999974378385E-3</c:v>
                </c:pt>
                <c:pt idx="69">
                  <c:v>1.1471099998743739E-2</c:v>
                </c:pt>
                <c:pt idx="70">
                  <c:v>1.1471099998743739E-2</c:v>
                </c:pt>
                <c:pt idx="71">
                  <c:v>-1.3903399994887877E-2</c:v>
                </c:pt>
                <c:pt idx="72">
                  <c:v>-1.3903399994887877E-2</c:v>
                </c:pt>
                <c:pt idx="73">
                  <c:v>-1.2649999553104863E-4</c:v>
                </c:pt>
                <c:pt idx="74">
                  <c:v>1.9735000023501925E-3</c:v>
                </c:pt>
                <c:pt idx="75">
                  <c:v>-1.829859999998007E-2</c:v>
                </c:pt>
                <c:pt idx="76">
                  <c:v>7.5571999987005256E-3</c:v>
                </c:pt>
                <c:pt idx="77">
                  <c:v>-1.8640399997821078E-2</c:v>
                </c:pt>
                <c:pt idx="78">
                  <c:v>-1.5139099996304139E-2</c:v>
                </c:pt>
                <c:pt idx="79">
                  <c:v>-1.4678499996080063E-2</c:v>
                </c:pt>
                <c:pt idx="81">
                  <c:v>-2.0300001779105514E-5</c:v>
                </c:pt>
                <c:pt idx="82">
                  <c:v>-1.7692999972496182E-3</c:v>
                </c:pt>
                <c:pt idx="98">
                  <c:v>-2.1416000017779879E-3</c:v>
                </c:pt>
                <c:pt idx="100">
                  <c:v>-8.8579000002937391E-3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A6-45CD-9F1B-A2A538C366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0">
                  <c:v>-2.1995999995851889E-3</c:v>
                </c:pt>
                <c:pt idx="83">
                  <c:v>-2.7608000018517487E-3</c:v>
                </c:pt>
                <c:pt idx="84">
                  <c:v>-1.564199999847915E-3</c:v>
                </c:pt>
                <c:pt idx="85">
                  <c:v>-7.16199996531941E-4</c:v>
                </c:pt>
                <c:pt idx="91">
                  <c:v>-5.6904999655671418E-4</c:v>
                </c:pt>
                <c:pt idx="97">
                  <c:v>-4.0590000571683049E-4</c:v>
                </c:pt>
                <c:pt idx="99">
                  <c:v>-6.9060000532772392E-4</c:v>
                </c:pt>
                <c:pt idx="110">
                  <c:v>2.2055000008549541E-3</c:v>
                </c:pt>
                <c:pt idx="112">
                  <c:v>7.5907499995082617E-3</c:v>
                </c:pt>
                <c:pt idx="113">
                  <c:v>3.1702000051154755E-3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A6-45CD-9F1B-A2A538C366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87">
                  <c:v>3.6401999968802556E-3</c:v>
                </c:pt>
                <c:pt idx="88">
                  <c:v>-9.2289999884087592E-4</c:v>
                </c:pt>
                <c:pt idx="90">
                  <c:v>-1.5755999993416481E-3</c:v>
                </c:pt>
                <c:pt idx="93">
                  <c:v>6.0590000066440552E-4</c:v>
                </c:pt>
                <c:pt idx="94">
                  <c:v>3.0231499986257404E-3</c:v>
                </c:pt>
                <c:pt idx="95">
                  <c:v>-2.8469000026234426E-3</c:v>
                </c:pt>
                <c:pt idx="96">
                  <c:v>-7.6900003477931023E-5</c:v>
                </c:pt>
                <c:pt idx="101">
                  <c:v>-3.1149999995250255E-4</c:v>
                </c:pt>
                <c:pt idx="102">
                  <c:v>-2.8359999851090834E-4</c:v>
                </c:pt>
                <c:pt idx="107">
                  <c:v>1.5661500001442619E-3</c:v>
                </c:pt>
                <c:pt idx="109">
                  <c:v>3.8714999973308295E-3</c:v>
                </c:pt>
                <c:pt idx="111">
                  <c:v>1.0198000018135644E-3</c:v>
                </c:pt>
                <c:pt idx="114">
                  <c:v>2.6413000014144927E-3</c:v>
                </c:pt>
                <c:pt idx="115">
                  <c:v>-4.5135000254958868E-4</c:v>
                </c:pt>
                <c:pt idx="116">
                  <c:v>1.229950001288671E-3</c:v>
                </c:pt>
                <c:pt idx="117">
                  <c:v>1.5436499961651862E-3</c:v>
                </c:pt>
                <c:pt idx="118">
                  <c:v>1.5042000013636425E-3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A6-45CD-9F1B-A2A538C366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A6-45CD-9F1B-A2A538C366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A6-45CD-9F1B-A2A538C366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A6-45CD-9F1B-A2A538C366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-1.2566787034579703E-2</c:v>
                </c:pt>
                <c:pt idx="1">
                  <c:v>-1.2367038706572766E-2</c:v>
                </c:pt>
                <c:pt idx="2">
                  <c:v>-1.2362147709315005E-2</c:v>
                </c:pt>
                <c:pt idx="3">
                  <c:v>-1.217335521516545E-2</c:v>
                </c:pt>
                <c:pt idx="4">
                  <c:v>-1.2016647663026805E-2</c:v>
                </c:pt>
                <c:pt idx="5">
                  <c:v>-1.1434032069682378E-2</c:v>
                </c:pt>
                <c:pt idx="6">
                  <c:v>-9.1184383279682597E-3</c:v>
                </c:pt>
                <c:pt idx="7">
                  <c:v>-9.0620940395588576E-3</c:v>
                </c:pt>
                <c:pt idx="8">
                  <c:v>-8.923580997219082E-3</c:v>
                </c:pt>
                <c:pt idx="9">
                  <c:v>-8.7940673898335847E-3</c:v>
                </c:pt>
                <c:pt idx="10">
                  <c:v>-8.6089920535999277E-3</c:v>
                </c:pt>
                <c:pt idx="50">
                  <c:v>-2.2651729703942825E-3</c:v>
                </c:pt>
                <c:pt idx="51">
                  <c:v>-2.2651729703942825E-3</c:v>
                </c:pt>
                <c:pt idx="55">
                  <c:v>-2.0867493904311806E-3</c:v>
                </c:pt>
                <c:pt idx="56">
                  <c:v>-2.0867493904311806E-3</c:v>
                </c:pt>
                <c:pt idx="57">
                  <c:v>-2.0867493904311806E-3</c:v>
                </c:pt>
                <c:pt idx="60">
                  <c:v>-1.9271072399378785E-3</c:v>
                </c:pt>
                <c:pt idx="73">
                  <c:v>-1.727945831601872E-3</c:v>
                </c:pt>
                <c:pt idx="74">
                  <c:v>-1.727945831601872E-3</c:v>
                </c:pt>
                <c:pt idx="82">
                  <c:v>-1.5041337970867527E-3</c:v>
                </c:pt>
                <c:pt idx="83">
                  <c:v>-1.373055070578772E-3</c:v>
                </c:pt>
                <c:pt idx="84">
                  <c:v>-1.1907186928094616E-3</c:v>
                </c:pt>
                <c:pt idx="85">
                  <c:v>-1.0029043981114594E-3</c:v>
                </c:pt>
                <c:pt idx="86">
                  <c:v>-9.9938288008587185E-4</c:v>
                </c:pt>
                <c:pt idx="87">
                  <c:v>-9.3873451408964183E-4</c:v>
                </c:pt>
                <c:pt idx="88">
                  <c:v>-6.5740435182325943E-4</c:v>
                </c:pt>
                <c:pt idx="89">
                  <c:v>-6.4997003599146365E-4</c:v>
                </c:pt>
                <c:pt idx="90">
                  <c:v>-6.4840491686898026E-4</c:v>
                </c:pt>
                <c:pt idx="91">
                  <c:v>-4.7604617350550113E-4</c:v>
                </c:pt>
                <c:pt idx="92">
                  <c:v>-4.5491706535197578E-4</c:v>
                </c:pt>
                <c:pt idx="93">
                  <c:v>-4.273318408182067E-4</c:v>
                </c:pt>
                <c:pt idx="94">
                  <c:v>-3.1092610608350743E-4</c:v>
                </c:pt>
                <c:pt idx="95">
                  <c:v>-2.8177576242725496E-4</c:v>
                </c:pt>
                <c:pt idx="96">
                  <c:v>-2.8177576242725496E-4</c:v>
                </c:pt>
                <c:pt idx="97">
                  <c:v>-2.778629646210467E-4</c:v>
                </c:pt>
                <c:pt idx="98">
                  <c:v>-1.2409001083705747E-4</c:v>
                </c:pt>
                <c:pt idx="99">
                  <c:v>-1.2017721303084899E-4</c:v>
                </c:pt>
                <c:pt idx="100">
                  <c:v>-9.0048669923044463E-5</c:v>
                </c:pt>
                <c:pt idx="101">
                  <c:v>9.1505148285024205E-5</c:v>
                </c:pt>
                <c:pt idx="102">
                  <c:v>1.0285226192302869E-4</c:v>
                </c:pt>
                <c:pt idx="103">
                  <c:v>3.5131492261726073E-4</c:v>
                </c:pt>
                <c:pt idx="104">
                  <c:v>3.5131492261726073E-4</c:v>
                </c:pt>
                <c:pt idx="105">
                  <c:v>3.5131492261726073E-4</c:v>
                </c:pt>
                <c:pt idx="106">
                  <c:v>3.7400914989326925E-4</c:v>
                </c:pt>
                <c:pt idx="107">
                  <c:v>4.4424387051470956E-4</c:v>
                </c:pt>
                <c:pt idx="108">
                  <c:v>4.6341657976513057E-4</c:v>
                </c:pt>
                <c:pt idx="109">
                  <c:v>1.0031870371315767E-3</c:v>
                </c:pt>
                <c:pt idx="110">
                  <c:v>1.1362221625426615E-3</c:v>
                </c:pt>
                <c:pt idx="111">
                  <c:v>1.4856350066370699E-3</c:v>
                </c:pt>
                <c:pt idx="112">
                  <c:v>1.5186981480995309E-3</c:v>
                </c:pt>
                <c:pt idx="113">
                  <c:v>1.6828400160699721E-3</c:v>
                </c:pt>
                <c:pt idx="114">
                  <c:v>1.8632199949361785E-3</c:v>
                </c:pt>
                <c:pt idx="115">
                  <c:v>2.0387089765446249E-3</c:v>
                </c:pt>
                <c:pt idx="116">
                  <c:v>2.0633596027237371E-3</c:v>
                </c:pt>
                <c:pt idx="117">
                  <c:v>2.6060646584448394E-3</c:v>
                </c:pt>
                <c:pt idx="118">
                  <c:v>2.989714483343571E-3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A6-45CD-9F1B-A2A538C366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4">
                  <c:v>-0.15368450000096345</c:v>
                </c:pt>
                <c:pt idx="15">
                  <c:v>-0.16987174999667332</c:v>
                </c:pt>
                <c:pt idx="86">
                  <c:v>-1.5890300004684832E-2</c:v>
                </c:pt>
                <c:pt idx="89">
                  <c:v>1.4724000000569504E-2</c:v>
                </c:pt>
                <c:pt idx="92">
                  <c:v>0.19292634999874281</c:v>
                </c:pt>
                <c:pt idx="103">
                  <c:v>3.9584900005138479E-2</c:v>
                </c:pt>
                <c:pt idx="104">
                  <c:v>3.9884900004835799E-2</c:v>
                </c:pt>
                <c:pt idx="105">
                  <c:v>4.0284900002006907E-2</c:v>
                </c:pt>
                <c:pt idx="106">
                  <c:v>8.6410700001579244E-2</c:v>
                </c:pt>
                <c:pt idx="108">
                  <c:v>0.10804604999430012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A6-45CD-9F1B-A2A538C3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33912"/>
        <c:axId val="1"/>
      </c:scatterChart>
      <c:valAx>
        <c:axId val="1039033912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33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13399351651091"/>
          <c:y val="0.92121498449057504"/>
          <c:w val="0.7455728420420877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419100</xdr:colOff>
      <xdr:row>0</xdr:row>
      <xdr:rowOff>19050</xdr:rowOff>
    </xdr:from>
    <xdr:to>
      <xdr:col>27</xdr:col>
      <xdr:colOff>66675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C14D679-5B41-C21F-51FF-0DF938E35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9525</xdr:rowOff>
    </xdr:from>
    <xdr:to>
      <xdr:col>17</xdr:col>
      <xdr:colOff>190500</xdr:colOff>
      <xdr:row>18</xdr:row>
      <xdr:rowOff>85725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7BDD632-89D6-06E6-BB7D-8AD246DF1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760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03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99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91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konkoly.hu/cgi-bin/IBVS?6125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5760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abSelected="1" workbookViewId="0">
      <pane xSplit="13" ySplit="21" topLeftCell="N117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8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24</v>
      </c>
      <c r="B2" s="13" t="s">
        <v>57</v>
      </c>
    </row>
    <row r="3" spans="1:6" ht="13.5" thickBot="1" x14ac:dyDescent="0.25"/>
    <row r="4" spans="1:6" ht="14.25" thickTop="1" thickBot="1" x14ac:dyDescent="0.25">
      <c r="A4" s="4" t="s">
        <v>1</v>
      </c>
      <c r="C4" s="7">
        <v>42633.472999999998</v>
      </c>
      <c r="D4" s="8">
        <v>0.79167489999999996</v>
      </c>
    </row>
    <row r="5" spans="1:6" ht="13.5" thickTop="1" x14ac:dyDescent="0.2">
      <c r="A5" s="18" t="s">
        <v>65</v>
      </c>
      <c r="B5" s="14"/>
      <c r="C5" s="19">
        <v>-9.5</v>
      </c>
      <c r="D5" s="14" t="s">
        <v>66</v>
      </c>
    </row>
    <row r="6" spans="1:6" x14ac:dyDescent="0.2">
      <c r="A6" s="4" t="s">
        <v>2</v>
      </c>
    </row>
    <row r="7" spans="1:6" x14ac:dyDescent="0.2">
      <c r="A7" t="s">
        <v>3</v>
      </c>
      <c r="C7">
        <v>49918.482400000001</v>
      </c>
    </row>
    <row r="8" spans="1:6" x14ac:dyDescent="0.2">
      <c r="A8" t="s">
        <v>4</v>
      </c>
      <c r="C8" s="9">
        <v>0.79167489999999996</v>
      </c>
      <c r="D8" s="9"/>
    </row>
    <row r="9" spans="1:6" x14ac:dyDescent="0.2">
      <c r="A9" s="34" t="s">
        <v>72</v>
      </c>
      <c r="B9" s="35">
        <v>105</v>
      </c>
      <c r="C9" s="32" t="str">
        <f>"F"&amp;B9</f>
        <v>F105</v>
      </c>
      <c r="D9" s="33" t="str">
        <f>"G"&amp;B9</f>
        <v>G105</v>
      </c>
    </row>
    <row r="10" spans="1:6" ht="13.5" thickBot="1" x14ac:dyDescent="0.25">
      <c r="A10" s="14"/>
      <c r="B10" s="14"/>
      <c r="C10" s="3" t="s">
        <v>20</v>
      </c>
      <c r="D10" s="3" t="s">
        <v>21</v>
      </c>
      <c r="E10" s="14"/>
    </row>
    <row r="11" spans="1:6" x14ac:dyDescent="0.2">
      <c r="A11" s="14" t="s">
        <v>16</v>
      </c>
      <c r="B11" s="14"/>
      <c r="C11" s="31">
        <f ca="1">INTERCEPT(INDIRECT($D$9):G988,INDIRECT($C$9):F988)</f>
        <v>-1.9177165252029784E-3</v>
      </c>
      <c r="D11" s="11"/>
      <c r="E11" s="14"/>
    </row>
    <row r="12" spans="1:6" x14ac:dyDescent="0.2">
      <c r="A12" s="14" t="s">
        <v>17</v>
      </c>
      <c r="B12" s="14"/>
      <c r="C12" s="31">
        <f ca="1">SLOPE(INDIRECT($D$9):G988,INDIRECT($C$9):F988)</f>
        <v>3.9127978062083792E-7</v>
      </c>
      <c r="D12" s="11"/>
      <c r="E12" s="14"/>
    </row>
    <row r="13" spans="1:6" x14ac:dyDescent="0.2">
      <c r="A13" s="14" t="s">
        <v>19</v>
      </c>
      <c r="B13" s="14"/>
      <c r="C13" s="11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(C7+C11)+(C8+C12)*INT(MAX(F21:F3529))</f>
        <v>59847.671985514484</v>
      </c>
      <c r="E15" s="22" t="s">
        <v>78</v>
      </c>
      <c r="F15" s="19">
        <v>1</v>
      </c>
    </row>
    <row r="16" spans="1:6" x14ac:dyDescent="0.2">
      <c r="A16" s="24" t="s">
        <v>5</v>
      </c>
      <c r="B16" s="14"/>
      <c r="C16" s="25">
        <f ca="1">+C8+C12</f>
        <v>0.79167529127978054</v>
      </c>
      <c r="E16" s="22" t="s">
        <v>67</v>
      </c>
      <c r="F16" s="23">
        <f ca="1">NOW()+15018.5+$C$5/24</f>
        <v>60375.790039004627</v>
      </c>
    </row>
    <row r="17" spans="1:21" ht="13.5" thickBot="1" x14ac:dyDescent="0.25">
      <c r="A17" s="22" t="s">
        <v>63</v>
      </c>
      <c r="B17" s="14"/>
      <c r="C17" s="14">
        <f>COUNT(C21:C2187)</f>
        <v>119</v>
      </c>
      <c r="E17" s="22" t="s">
        <v>79</v>
      </c>
      <c r="F17" s="23">
        <f ca="1">ROUND(2*(F16-$C$7)/$C$8,0)/2+F15</f>
        <v>13210</v>
      </c>
    </row>
    <row r="18" spans="1:21" ht="14.25" thickTop="1" thickBot="1" x14ac:dyDescent="0.25">
      <c r="A18" s="24" t="s">
        <v>6</v>
      </c>
      <c r="B18" s="14"/>
      <c r="C18" s="27">
        <f ca="1">+C15</f>
        <v>59847.671985514484</v>
      </c>
      <c r="D18" s="28">
        <f ca="1">+C16</f>
        <v>0.79167529127978054</v>
      </c>
      <c r="E18" s="22" t="s">
        <v>68</v>
      </c>
      <c r="F18" s="33">
        <f ca="1">ROUND(2*(F16-$C$15)/$C$16,0)/2+F15</f>
        <v>668</v>
      </c>
    </row>
    <row r="19" spans="1:21" ht="13.5" thickTop="1" x14ac:dyDescent="0.2">
      <c r="E19" s="22" t="s">
        <v>69</v>
      </c>
      <c r="F19" s="26">
        <f ca="1">+$C$15+$C$16*F18-15018.5-$C$5/24</f>
        <v>45358.40691342271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91</v>
      </c>
      <c r="I20" s="6" t="s">
        <v>75</v>
      </c>
      <c r="J20" s="6" t="s">
        <v>88</v>
      </c>
      <c r="K20" s="6" t="s">
        <v>74</v>
      </c>
      <c r="L20" s="6" t="s">
        <v>461</v>
      </c>
      <c r="M20" s="6" t="s">
        <v>462</v>
      </c>
      <c r="N20" s="6" t="s">
        <v>463</v>
      </c>
      <c r="O20" s="6" t="s">
        <v>23</v>
      </c>
      <c r="P20" s="5" t="s">
        <v>22</v>
      </c>
      <c r="Q20" s="3" t="s">
        <v>15</v>
      </c>
      <c r="U20" s="36" t="s">
        <v>77</v>
      </c>
    </row>
    <row r="21" spans="1:21" x14ac:dyDescent="0.2">
      <c r="A21" s="63" t="s">
        <v>100</v>
      </c>
      <c r="B21" s="64" t="s">
        <v>62</v>
      </c>
      <c r="C21" s="63">
        <v>28372.23</v>
      </c>
      <c r="D21" s="39"/>
      <c r="E21" s="38">
        <f t="shared" ref="E21:E52" si="0">+(C21-C$7)/C$8</f>
        <v>-27216.035774280583</v>
      </c>
      <c r="F21">
        <f t="shared" ref="F21:F52" si="1">ROUND(2*E21,0)/2</f>
        <v>-27216</v>
      </c>
      <c r="G21">
        <f t="shared" ref="G21:G52" si="2">+C21-(C$7+F21*C$8)</f>
        <v>-2.8321600002527703E-2</v>
      </c>
      <c r="H21">
        <f t="shared" ref="H21:H32" si="3">+G21</f>
        <v>-2.8321600002527703E-2</v>
      </c>
      <c r="O21">
        <f t="shared" ref="O21:O31" ca="1" si="4">+C$11+C$12*F21</f>
        <v>-1.2566787034579703E-2</v>
      </c>
      <c r="Q21" s="2">
        <f t="shared" ref="Q21:Q52" si="5">+C21-15018.5</f>
        <v>13353.73</v>
      </c>
      <c r="U21" s="37"/>
    </row>
    <row r="22" spans="1:21" x14ac:dyDescent="0.2">
      <c r="A22" s="63" t="s">
        <v>106</v>
      </c>
      <c r="B22" s="64" t="s">
        <v>56</v>
      </c>
      <c r="C22" s="63">
        <v>28776.34</v>
      </c>
      <c r="D22" s="39"/>
      <c r="E22" s="38">
        <f t="shared" si="0"/>
        <v>-26705.58634611253</v>
      </c>
      <c r="F22">
        <f t="shared" si="1"/>
        <v>-26705.5</v>
      </c>
      <c r="G22">
        <f t="shared" si="2"/>
        <v>-6.8358050000824733E-2</v>
      </c>
      <c r="H22">
        <f t="shared" si="3"/>
        <v>-6.8358050000824733E-2</v>
      </c>
      <c r="O22">
        <f t="shared" ca="1" si="4"/>
        <v>-1.2367038706572766E-2</v>
      </c>
      <c r="Q22" s="2">
        <f t="shared" si="5"/>
        <v>13757.84</v>
      </c>
      <c r="U22" s="37"/>
    </row>
    <row r="23" spans="1:21" x14ac:dyDescent="0.2">
      <c r="A23" s="63" t="s">
        <v>106</v>
      </c>
      <c r="B23" s="64" t="s">
        <v>62</v>
      </c>
      <c r="C23" s="63">
        <v>28786.31</v>
      </c>
      <c r="D23" s="15"/>
      <c r="E23" s="38">
        <f t="shared" si="0"/>
        <v>-26692.992792874953</v>
      </c>
      <c r="F23">
        <f t="shared" si="1"/>
        <v>-26693</v>
      </c>
      <c r="G23">
        <f t="shared" si="2"/>
        <v>5.7056999976339284E-3</v>
      </c>
      <c r="H23">
        <f t="shared" si="3"/>
        <v>5.7056999976339284E-3</v>
      </c>
      <c r="O23">
        <f t="shared" ca="1" si="4"/>
        <v>-1.2362147709315005E-2</v>
      </c>
      <c r="Q23" s="2">
        <f t="shared" si="5"/>
        <v>13767.810000000001</v>
      </c>
      <c r="U23" s="37"/>
    </row>
    <row r="24" spans="1:21" x14ac:dyDescent="0.2">
      <c r="A24" s="63" t="s">
        <v>106</v>
      </c>
      <c r="B24" s="64" t="s">
        <v>56</v>
      </c>
      <c r="C24" s="63">
        <v>29168.28</v>
      </c>
      <c r="D24" s="15"/>
      <c r="E24" s="38">
        <f t="shared" si="0"/>
        <v>-26210.50938964972</v>
      </c>
      <c r="F24">
        <f t="shared" si="1"/>
        <v>-26210.5</v>
      </c>
      <c r="G24">
        <f t="shared" si="2"/>
        <v>-7.4335500030429102E-3</v>
      </c>
      <c r="H24">
        <f t="shared" si="3"/>
        <v>-7.4335500030429102E-3</v>
      </c>
      <c r="O24">
        <f t="shared" ca="1" si="4"/>
        <v>-1.217335521516545E-2</v>
      </c>
      <c r="Q24" s="2">
        <f t="shared" si="5"/>
        <v>14149.779999999999</v>
      </c>
      <c r="U24" s="37"/>
    </row>
    <row r="25" spans="1:21" x14ac:dyDescent="0.2">
      <c r="A25" s="63" t="s">
        <v>106</v>
      </c>
      <c r="B25" s="64" t="s">
        <v>62</v>
      </c>
      <c r="C25" s="63">
        <v>29485.37</v>
      </c>
      <c r="D25" s="15"/>
      <c r="E25" s="38">
        <f t="shared" si="0"/>
        <v>-25809.978818325555</v>
      </c>
      <c r="F25">
        <f t="shared" si="1"/>
        <v>-25810</v>
      </c>
      <c r="G25">
        <f t="shared" si="2"/>
        <v>1.6768999998021172E-2</v>
      </c>
      <c r="H25">
        <f t="shared" si="3"/>
        <v>1.6768999998021172E-2</v>
      </c>
      <c r="O25">
        <f t="shared" ca="1" si="4"/>
        <v>-1.2016647663026805E-2</v>
      </c>
      <c r="Q25" s="2">
        <f t="shared" si="5"/>
        <v>14466.869999999999</v>
      </c>
      <c r="U25" s="37"/>
    </row>
    <row r="26" spans="1:21" x14ac:dyDescent="0.2">
      <c r="A26" s="63" t="s">
        <v>106</v>
      </c>
      <c r="B26" s="64" t="s">
        <v>62</v>
      </c>
      <c r="C26" s="63">
        <v>30664.1</v>
      </c>
      <c r="D26" s="15"/>
      <c r="E26" s="38">
        <f t="shared" si="0"/>
        <v>-24321.072197691254</v>
      </c>
      <c r="F26">
        <f t="shared" si="1"/>
        <v>-24321</v>
      </c>
      <c r="G26">
        <f t="shared" si="2"/>
        <v>-5.7157100003678352E-2</v>
      </c>
      <c r="H26">
        <f t="shared" si="3"/>
        <v>-5.7157100003678352E-2</v>
      </c>
      <c r="O26">
        <f t="shared" ca="1" si="4"/>
        <v>-1.1434032069682378E-2</v>
      </c>
      <c r="Q26" s="2">
        <f t="shared" si="5"/>
        <v>15645.599999999999</v>
      </c>
      <c r="U26" s="37"/>
    </row>
    <row r="27" spans="1:21" x14ac:dyDescent="0.2">
      <c r="A27" s="63" t="s">
        <v>123</v>
      </c>
      <c r="B27" s="64" t="s">
        <v>62</v>
      </c>
      <c r="C27" s="63">
        <v>35349.273999999998</v>
      </c>
      <c r="D27" s="15"/>
      <c r="E27" s="38">
        <f t="shared" si="0"/>
        <v>-18403.019219126443</v>
      </c>
      <c r="F27">
        <f t="shared" si="1"/>
        <v>-18403</v>
      </c>
      <c r="G27">
        <f t="shared" si="2"/>
        <v>-1.5215300001727883E-2</v>
      </c>
      <c r="H27">
        <f t="shared" si="3"/>
        <v>-1.5215300001727883E-2</v>
      </c>
      <c r="O27">
        <f t="shared" ca="1" si="4"/>
        <v>-9.1184383279682597E-3</v>
      </c>
      <c r="Q27" s="2">
        <f t="shared" si="5"/>
        <v>20330.773999999998</v>
      </c>
      <c r="U27" s="37"/>
    </row>
    <row r="28" spans="1:21" x14ac:dyDescent="0.2">
      <c r="A28" s="63" t="s">
        <v>123</v>
      </c>
      <c r="B28" s="64" t="s">
        <v>62</v>
      </c>
      <c r="C28" s="63">
        <v>35463.277000000002</v>
      </c>
      <c r="D28" s="15"/>
      <c r="E28" s="38">
        <f t="shared" si="0"/>
        <v>-18259.016927276589</v>
      </c>
      <c r="F28">
        <f t="shared" si="1"/>
        <v>-18259</v>
      </c>
      <c r="G28">
        <f t="shared" si="2"/>
        <v>-1.3400900003034621E-2</v>
      </c>
      <c r="H28">
        <f t="shared" si="3"/>
        <v>-1.3400900003034621E-2</v>
      </c>
      <c r="O28">
        <f t="shared" ca="1" si="4"/>
        <v>-9.0620940395588576E-3</v>
      </c>
      <c r="Q28" s="2">
        <f t="shared" si="5"/>
        <v>20444.777000000002</v>
      </c>
      <c r="U28" s="37"/>
    </row>
    <row r="29" spans="1:21" x14ac:dyDescent="0.2">
      <c r="A29" s="63" t="s">
        <v>123</v>
      </c>
      <c r="B29" s="64" t="s">
        <v>62</v>
      </c>
      <c r="C29" s="63">
        <v>35743.534</v>
      </c>
      <c r="D29" s="15"/>
      <c r="E29" s="38">
        <f t="shared" si="0"/>
        <v>-17905.011766824995</v>
      </c>
      <c r="F29">
        <f t="shared" si="1"/>
        <v>-17905</v>
      </c>
      <c r="G29">
        <f t="shared" si="2"/>
        <v>-9.3154999995022081E-3</v>
      </c>
      <c r="H29">
        <f t="shared" si="3"/>
        <v>-9.3154999995022081E-3</v>
      </c>
      <c r="O29">
        <f t="shared" ca="1" si="4"/>
        <v>-8.923580997219082E-3</v>
      </c>
      <c r="Q29" s="2">
        <f t="shared" si="5"/>
        <v>20725.034</v>
      </c>
      <c r="U29" s="37"/>
    </row>
    <row r="30" spans="1:21" x14ac:dyDescent="0.2">
      <c r="A30" s="63" t="s">
        <v>123</v>
      </c>
      <c r="B30" s="64" t="s">
        <v>62</v>
      </c>
      <c r="C30" s="63">
        <v>36005.576000000001</v>
      </c>
      <c r="D30" s="15"/>
      <c r="E30" s="38">
        <f t="shared" si="0"/>
        <v>-17574.014788140939</v>
      </c>
      <c r="F30">
        <f t="shared" si="1"/>
        <v>-17574</v>
      </c>
      <c r="G30">
        <f t="shared" si="2"/>
        <v>-1.1707400000886992E-2</v>
      </c>
      <c r="H30">
        <f t="shared" si="3"/>
        <v>-1.1707400000886992E-2</v>
      </c>
      <c r="O30">
        <f t="shared" ca="1" si="4"/>
        <v>-8.7940673898335847E-3</v>
      </c>
      <c r="Q30" s="2">
        <f t="shared" si="5"/>
        <v>20987.076000000001</v>
      </c>
      <c r="U30" s="37"/>
    </row>
    <row r="31" spans="1:21" x14ac:dyDescent="0.2">
      <c r="A31" s="63" t="s">
        <v>123</v>
      </c>
      <c r="B31" s="64" t="s">
        <v>62</v>
      </c>
      <c r="C31" s="63">
        <v>36380.046999999999</v>
      </c>
      <c r="D31" s="15"/>
      <c r="E31" s="38">
        <f t="shared" si="0"/>
        <v>-17101.003707456184</v>
      </c>
      <c r="F31">
        <f t="shared" si="1"/>
        <v>-17101</v>
      </c>
      <c r="G31">
        <f t="shared" si="2"/>
        <v>-2.9351000048336573E-3</v>
      </c>
      <c r="H31">
        <f t="shared" si="3"/>
        <v>-2.9351000048336573E-3</v>
      </c>
      <c r="O31">
        <f t="shared" ca="1" si="4"/>
        <v>-8.6089920535999277E-3</v>
      </c>
      <c r="Q31" s="2">
        <f t="shared" si="5"/>
        <v>21361.546999999999</v>
      </c>
      <c r="U31" s="37"/>
    </row>
    <row r="32" spans="1:21" x14ac:dyDescent="0.2">
      <c r="A32" t="s">
        <v>25</v>
      </c>
      <c r="C32" s="15">
        <v>42633.472999999998</v>
      </c>
      <c r="D32" s="15" t="s">
        <v>14</v>
      </c>
      <c r="E32">
        <f t="shared" si="0"/>
        <v>-9202.021435819177</v>
      </c>
      <c r="F32">
        <f t="shared" si="1"/>
        <v>-9202</v>
      </c>
      <c r="G32">
        <f t="shared" si="2"/>
        <v>-1.6970200005744118E-2</v>
      </c>
      <c r="H32">
        <f t="shared" si="3"/>
        <v>-1.6970200005744118E-2</v>
      </c>
      <c r="Q32" s="2">
        <f t="shared" si="5"/>
        <v>27614.972999999998</v>
      </c>
      <c r="U32" s="37"/>
    </row>
    <row r="33" spans="1:21" x14ac:dyDescent="0.2">
      <c r="A33" t="s">
        <v>26</v>
      </c>
      <c r="B33" s="11" t="s">
        <v>56</v>
      </c>
      <c r="C33" s="15">
        <v>44490.334999999999</v>
      </c>
      <c r="D33" s="15"/>
      <c r="E33">
        <f t="shared" si="0"/>
        <v>-6856.5359341315507</v>
      </c>
      <c r="F33">
        <f t="shared" si="1"/>
        <v>-6856.5</v>
      </c>
      <c r="G33">
        <f t="shared" si="2"/>
        <v>-2.8448150005715434E-2</v>
      </c>
      <c r="I33">
        <f>+G33</f>
        <v>-2.8448150005715434E-2</v>
      </c>
      <c r="Q33" s="2">
        <f t="shared" si="5"/>
        <v>29471.834999999999</v>
      </c>
      <c r="U33" s="37"/>
    </row>
    <row r="34" spans="1:21" x14ac:dyDescent="0.2">
      <c r="A34" t="s">
        <v>27</v>
      </c>
      <c r="C34" s="15">
        <v>46627.500999999997</v>
      </c>
      <c r="D34" s="15"/>
      <c r="E34">
        <f t="shared" si="0"/>
        <v>-4156.9859041887075</v>
      </c>
      <c r="F34">
        <f t="shared" si="1"/>
        <v>-4157</v>
      </c>
      <c r="G34">
        <f t="shared" si="2"/>
        <v>1.1159299996506888E-2</v>
      </c>
      <c r="I34">
        <f>+G34</f>
        <v>1.1159299996506888E-2</v>
      </c>
      <c r="Q34" s="2">
        <f t="shared" si="5"/>
        <v>31609.000999999997</v>
      </c>
      <c r="U34" s="37"/>
    </row>
    <row r="35" spans="1:21" x14ac:dyDescent="0.2">
      <c r="A35" t="s">
        <v>27</v>
      </c>
      <c r="C35" s="16">
        <v>46676.42</v>
      </c>
      <c r="D35" s="15"/>
      <c r="E35">
        <f t="shared" si="0"/>
        <v>-4095.1941257705689</v>
      </c>
      <c r="F35">
        <f t="shared" si="1"/>
        <v>-4095</v>
      </c>
      <c r="G35">
        <f t="shared" si="2"/>
        <v>-0.15368450000096345</v>
      </c>
      <c r="Q35" s="2">
        <f t="shared" si="5"/>
        <v>31657.919999999998</v>
      </c>
      <c r="U35" s="37">
        <v>-0.15368450000096345</v>
      </c>
    </row>
    <row r="36" spans="1:21" x14ac:dyDescent="0.2">
      <c r="A36" t="s">
        <v>27</v>
      </c>
      <c r="C36" s="16">
        <v>46678.383000000002</v>
      </c>
      <c r="D36" s="15"/>
      <c r="E36">
        <f t="shared" si="0"/>
        <v>-4092.7145726105491</v>
      </c>
      <c r="F36">
        <f t="shared" si="1"/>
        <v>-4092.5</v>
      </c>
      <c r="G36">
        <f t="shared" si="2"/>
        <v>-0.16987174999667332</v>
      </c>
      <c r="Q36" s="2">
        <f t="shared" si="5"/>
        <v>31659.883000000002</v>
      </c>
      <c r="U36" s="37">
        <v>-0.16987174999667332</v>
      </c>
    </row>
    <row r="37" spans="1:21" x14ac:dyDescent="0.2">
      <c r="A37" t="s">
        <v>28</v>
      </c>
      <c r="C37" s="15">
        <v>47391.453000000001</v>
      </c>
      <c r="D37" s="15"/>
      <c r="E37">
        <f t="shared" si="0"/>
        <v>-3192.0039400011287</v>
      </c>
      <c r="F37">
        <f t="shared" si="1"/>
        <v>-3192</v>
      </c>
      <c r="G37">
        <f t="shared" si="2"/>
        <v>-3.1192000024020672E-3</v>
      </c>
      <c r="I37">
        <f t="shared" ref="I37:I68" si="6">+G37</f>
        <v>-3.1192000024020672E-3</v>
      </c>
      <c r="Q37" s="2">
        <f t="shared" si="5"/>
        <v>32372.953000000001</v>
      </c>
      <c r="U37" s="37"/>
    </row>
    <row r="38" spans="1:21" x14ac:dyDescent="0.2">
      <c r="A38" t="s">
        <v>28</v>
      </c>
      <c r="C38" s="15">
        <v>47399.394999999997</v>
      </c>
      <c r="D38" s="15"/>
      <c r="E38">
        <f t="shared" si="0"/>
        <v>-3181.9720443328492</v>
      </c>
      <c r="F38">
        <f t="shared" si="1"/>
        <v>-3182</v>
      </c>
      <c r="G38">
        <f t="shared" si="2"/>
        <v>2.2131799996714108E-2</v>
      </c>
      <c r="I38">
        <f t="shared" si="6"/>
        <v>2.2131799996714108E-2</v>
      </c>
      <c r="Q38" s="2">
        <f t="shared" si="5"/>
        <v>32380.894999999997</v>
      </c>
      <c r="U38" s="37"/>
    </row>
    <row r="39" spans="1:21" x14ac:dyDescent="0.2">
      <c r="A39" t="s">
        <v>29</v>
      </c>
      <c r="C39" s="15">
        <v>47456.357000000004</v>
      </c>
      <c r="D39" s="15"/>
      <c r="E39">
        <f t="shared" si="0"/>
        <v>-3110.0207926258586</v>
      </c>
      <c r="F39">
        <f t="shared" si="1"/>
        <v>-3110</v>
      </c>
      <c r="G39">
        <f t="shared" si="2"/>
        <v>-1.6460999999253545E-2</v>
      </c>
      <c r="I39">
        <f t="shared" si="6"/>
        <v>-1.6460999999253545E-2</v>
      </c>
      <c r="Q39" s="2">
        <f t="shared" si="5"/>
        <v>32437.857000000004</v>
      </c>
      <c r="U39" s="37"/>
    </row>
    <row r="40" spans="1:21" x14ac:dyDescent="0.2">
      <c r="A40" t="s">
        <v>29</v>
      </c>
      <c r="B40" s="11" t="s">
        <v>56</v>
      </c>
      <c r="C40" s="15">
        <v>47466.273999999998</v>
      </c>
      <c r="D40" s="15"/>
      <c r="E40">
        <f t="shared" si="0"/>
        <v>-3097.494186060469</v>
      </c>
      <c r="F40">
        <f t="shared" si="1"/>
        <v>-3097.5</v>
      </c>
      <c r="G40">
        <f t="shared" si="2"/>
        <v>4.6027499993215315E-3</v>
      </c>
      <c r="I40">
        <f t="shared" si="6"/>
        <v>4.6027499993215315E-3</v>
      </c>
      <c r="Q40" s="2">
        <f t="shared" si="5"/>
        <v>32447.773999999998</v>
      </c>
      <c r="U40" s="37"/>
    </row>
    <row r="41" spans="1:21" x14ac:dyDescent="0.2">
      <c r="A41" t="s">
        <v>29</v>
      </c>
      <c r="B41" s="11" t="s">
        <v>56</v>
      </c>
      <c r="C41" s="15">
        <v>47481.277999999998</v>
      </c>
      <c r="D41" s="15"/>
      <c r="E41">
        <f t="shared" si="0"/>
        <v>-3078.5419621109654</v>
      </c>
      <c r="F41">
        <f t="shared" si="1"/>
        <v>-3078.5</v>
      </c>
      <c r="G41">
        <f t="shared" si="2"/>
        <v>-3.3220350000192411E-2</v>
      </c>
      <c r="I41">
        <f t="shared" si="6"/>
        <v>-3.3220350000192411E-2</v>
      </c>
      <c r="Q41" s="2">
        <f t="shared" si="5"/>
        <v>32462.777999999998</v>
      </c>
      <c r="U41" s="37"/>
    </row>
    <row r="42" spans="1:21" x14ac:dyDescent="0.2">
      <c r="A42" t="s">
        <v>30</v>
      </c>
      <c r="C42" s="15">
        <v>47695.451000000001</v>
      </c>
      <c r="D42" s="15"/>
      <c r="E42">
        <f t="shared" si="0"/>
        <v>-2808.0104598491121</v>
      </c>
      <c r="F42">
        <f t="shared" si="1"/>
        <v>-2808</v>
      </c>
      <c r="G42">
        <f t="shared" si="2"/>
        <v>-8.2808000006480142E-3</v>
      </c>
      <c r="I42">
        <f t="shared" si="6"/>
        <v>-8.2808000006480142E-3</v>
      </c>
      <c r="Q42" s="2">
        <f t="shared" si="5"/>
        <v>32676.951000000001</v>
      </c>
      <c r="U42" s="37"/>
    </row>
    <row r="43" spans="1:21" x14ac:dyDescent="0.2">
      <c r="A43" t="s">
        <v>30</v>
      </c>
      <c r="C43" s="15">
        <v>47714.45</v>
      </c>
      <c r="D43" s="15"/>
      <c r="E43">
        <f t="shared" si="0"/>
        <v>-2784.0119725912791</v>
      </c>
      <c r="F43">
        <f t="shared" si="1"/>
        <v>-2784</v>
      </c>
      <c r="G43">
        <f t="shared" si="2"/>
        <v>-9.4784000029903837E-3</v>
      </c>
      <c r="I43">
        <f t="shared" si="6"/>
        <v>-9.4784000029903837E-3</v>
      </c>
      <c r="Q43" s="2">
        <f t="shared" si="5"/>
        <v>32695.949999999997</v>
      </c>
      <c r="U43" s="37"/>
    </row>
    <row r="44" spans="1:21" x14ac:dyDescent="0.2">
      <c r="A44" t="s">
        <v>30</v>
      </c>
      <c r="C44" s="15">
        <v>47737.428</v>
      </c>
      <c r="D44" s="15"/>
      <c r="E44">
        <f t="shared" si="0"/>
        <v>-2754.9874323412314</v>
      </c>
      <c r="F44">
        <f t="shared" si="1"/>
        <v>-2755</v>
      </c>
      <c r="G44">
        <f t="shared" si="2"/>
        <v>9.9494999958551489E-3</v>
      </c>
      <c r="I44">
        <f t="shared" si="6"/>
        <v>9.9494999958551489E-3</v>
      </c>
      <c r="Q44" s="2">
        <f t="shared" si="5"/>
        <v>32718.928</v>
      </c>
      <c r="U44" s="37"/>
    </row>
    <row r="45" spans="1:21" x14ac:dyDescent="0.2">
      <c r="A45" t="s">
        <v>30</v>
      </c>
      <c r="C45" s="15">
        <v>47748.491000000002</v>
      </c>
      <c r="D45" s="15"/>
      <c r="E45">
        <f t="shared" si="0"/>
        <v>-2741.0132618831281</v>
      </c>
      <c r="F45">
        <f t="shared" si="1"/>
        <v>-2741</v>
      </c>
      <c r="G45">
        <f t="shared" si="2"/>
        <v>-1.0499099997105077E-2</v>
      </c>
      <c r="I45">
        <f t="shared" si="6"/>
        <v>-1.0499099997105077E-2</v>
      </c>
      <c r="Q45" s="2">
        <f t="shared" si="5"/>
        <v>32729.991000000002</v>
      </c>
      <c r="U45" s="37"/>
    </row>
    <row r="46" spans="1:21" x14ac:dyDescent="0.2">
      <c r="A46" t="s">
        <v>30</v>
      </c>
      <c r="C46" s="15">
        <v>47775.417999999998</v>
      </c>
      <c r="D46" s="15"/>
      <c r="E46">
        <f t="shared" si="0"/>
        <v>-2707.0005629836223</v>
      </c>
      <c r="F46">
        <f t="shared" si="1"/>
        <v>-2707</v>
      </c>
      <c r="G46">
        <f t="shared" si="2"/>
        <v>-4.4570000318344682E-4</v>
      </c>
      <c r="I46">
        <f t="shared" si="6"/>
        <v>-4.4570000318344682E-4</v>
      </c>
      <c r="Q46" s="2">
        <f t="shared" si="5"/>
        <v>32756.917999999998</v>
      </c>
      <c r="U46" s="37"/>
    </row>
    <row r="47" spans="1:21" x14ac:dyDescent="0.2">
      <c r="A47" t="s">
        <v>30</v>
      </c>
      <c r="C47" s="15">
        <v>47794.411999999997</v>
      </c>
      <c r="D47" s="15"/>
      <c r="E47">
        <f t="shared" si="0"/>
        <v>-2683.0083914495763</v>
      </c>
      <c r="F47">
        <f t="shared" si="1"/>
        <v>-2683</v>
      </c>
      <c r="G47">
        <f t="shared" si="2"/>
        <v>-6.6433000029064715E-3</v>
      </c>
      <c r="I47">
        <f t="shared" si="6"/>
        <v>-6.6433000029064715E-3</v>
      </c>
      <c r="Q47" s="2">
        <f t="shared" si="5"/>
        <v>32775.911999999997</v>
      </c>
      <c r="U47" s="37"/>
    </row>
    <row r="48" spans="1:21" x14ac:dyDescent="0.2">
      <c r="A48" t="s">
        <v>31</v>
      </c>
      <c r="C48" s="15">
        <v>47817.375</v>
      </c>
      <c r="D48" s="15"/>
      <c r="E48">
        <f t="shared" si="0"/>
        <v>-2654.0027983708983</v>
      </c>
      <c r="F48">
        <f t="shared" si="1"/>
        <v>-2654</v>
      </c>
      <c r="G48">
        <f t="shared" si="2"/>
        <v>-2.2154000034788623E-3</v>
      </c>
      <c r="I48">
        <f t="shared" si="6"/>
        <v>-2.2154000034788623E-3</v>
      </c>
      <c r="Q48" s="2">
        <f t="shared" si="5"/>
        <v>32798.875</v>
      </c>
      <c r="U48" s="37"/>
    </row>
    <row r="49" spans="1:21" x14ac:dyDescent="0.2">
      <c r="A49" t="s">
        <v>32</v>
      </c>
      <c r="C49" s="15">
        <v>48014.502</v>
      </c>
      <c r="D49" s="15"/>
      <c r="E49">
        <f t="shared" si="0"/>
        <v>-2405.00286165445</v>
      </c>
      <c r="F49">
        <f t="shared" si="1"/>
        <v>-2405</v>
      </c>
      <c r="G49">
        <f t="shared" si="2"/>
        <v>-2.2654999993392266E-3</v>
      </c>
      <c r="I49">
        <f t="shared" si="6"/>
        <v>-2.2654999993392266E-3</v>
      </c>
      <c r="Q49" s="2">
        <f t="shared" si="5"/>
        <v>32996.002</v>
      </c>
      <c r="U49" s="37"/>
    </row>
    <row r="50" spans="1:21" x14ac:dyDescent="0.2">
      <c r="A50" t="s">
        <v>32</v>
      </c>
      <c r="C50" s="15">
        <v>48071.497000000003</v>
      </c>
      <c r="D50" s="15"/>
      <c r="E50">
        <f t="shared" si="0"/>
        <v>-2333.0099261704495</v>
      </c>
      <c r="F50">
        <f t="shared" si="1"/>
        <v>-2333</v>
      </c>
      <c r="G50">
        <f t="shared" si="2"/>
        <v>-7.8582999994978309E-3</v>
      </c>
      <c r="I50">
        <f t="shared" si="6"/>
        <v>-7.8582999994978309E-3</v>
      </c>
      <c r="Q50" s="2">
        <f t="shared" si="5"/>
        <v>33052.997000000003</v>
      </c>
      <c r="U50" s="37"/>
    </row>
    <row r="51" spans="1:21" x14ac:dyDescent="0.2">
      <c r="A51" t="s">
        <v>33</v>
      </c>
      <c r="C51" s="15">
        <v>48086.534</v>
      </c>
      <c r="D51" s="15"/>
      <c r="E51">
        <f t="shared" si="0"/>
        <v>-2314.016018443936</v>
      </c>
      <c r="F51">
        <f t="shared" si="1"/>
        <v>-2314</v>
      </c>
      <c r="G51">
        <f t="shared" si="2"/>
        <v>-1.2681400003202725E-2</v>
      </c>
      <c r="I51">
        <f t="shared" si="6"/>
        <v>-1.2681400003202725E-2</v>
      </c>
      <c r="Q51" s="2">
        <f t="shared" si="5"/>
        <v>33068.034</v>
      </c>
      <c r="U51" s="37"/>
    </row>
    <row r="52" spans="1:21" x14ac:dyDescent="0.2">
      <c r="A52" t="s">
        <v>33</v>
      </c>
      <c r="C52" s="15">
        <v>48113.451999999997</v>
      </c>
      <c r="D52" s="15"/>
      <c r="E52">
        <f t="shared" si="0"/>
        <v>-2280.0146878472506</v>
      </c>
      <c r="F52">
        <f t="shared" si="1"/>
        <v>-2280</v>
      </c>
      <c r="G52">
        <f t="shared" si="2"/>
        <v>-1.16280000002007E-2</v>
      </c>
      <c r="I52">
        <f t="shared" si="6"/>
        <v>-1.16280000002007E-2</v>
      </c>
      <c r="Q52" s="2">
        <f t="shared" si="5"/>
        <v>33094.951999999997</v>
      </c>
      <c r="U52" s="37"/>
    </row>
    <row r="53" spans="1:21" x14ac:dyDescent="0.2">
      <c r="A53" t="s">
        <v>33</v>
      </c>
      <c r="C53" s="15">
        <v>48144.341999999997</v>
      </c>
      <c r="D53" s="15"/>
      <c r="E53">
        <f t="shared" ref="E53:E84" si="7">+(C53-C$7)/C$8</f>
        <v>-2240.9961462716628</v>
      </c>
      <c r="F53">
        <f t="shared" ref="F53:F84" si="8">ROUND(2*E53,0)/2</f>
        <v>-2241</v>
      </c>
      <c r="G53">
        <f t="shared" ref="G53:G84" si="9">+C53-(C$7+F53*C$8)</f>
        <v>3.0508999989251606E-3</v>
      </c>
      <c r="I53">
        <f t="shared" si="6"/>
        <v>3.0508999989251606E-3</v>
      </c>
      <c r="Q53" s="2">
        <f t="shared" ref="Q53:Q84" si="10">+C53-15018.5</f>
        <v>33125.841999999997</v>
      </c>
      <c r="U53" s="37"/>
    </row>
    <row r="54" spans="1:21" x14ac:dyDescent="0.2">
      <c r="A54" t="s">
        <v>33</v>
      </c>
      <c r="C54" s="15">
        <v>48163.326000000001</v>
      </c>
      <c r="D54" s="15"/>
      <c r="E54">
        <f t="shared" si="7"/>
        <v>-2217.0166061851905</v>
      </c>
      <c r="F54">
        <f t="shared" si="8"/>
        <v>-2217</v>
      </c>
      <c r="G54">
        <f t="shared" si="9"/>
        <v>-1.3146700002835132E-2</v>
      </c>
      <c r="I54">
        <f t="shared" si="6"/>
        <v>-1.3146700002835132E-2</v>
      </c>
      <c r="Q54" s="2">
        <f t="shared" si="10"/>
        <v>33144.826000000001</v>
      </c>
      <c r="U54" s="37"/>
    </row>
    <row r="55" spans="1:21" x14ac:dyDescent="0.2">
      <c r="A55" t="s">
        <v>33</v>
      </c>
      <c r="C55" s="15">
        <v>48167.298000000003</v>
      </c>
      <c r="D55" s="15"/>
      <c r="E55">
        <f t="shared" si="7"/>
        <v>-2211.9993952062878</v>
      </c>
      <c r="F55">
        <f t="shared" si="8"/>
        <v>-2212</v>
      </c>
      <c r="G55">
        <f t="shared" si="9"/>
        <v>4.7880000056466088E-4</v>
      </c>
      <c r="I55">
        <f t="shared" si="6"/>
        <v>4.7880000056466088E-4</v>
      </c>
      <c r="Q55" s="2">
        <f t="shared" si="10"/>
        <v>33148.798000000003</v>
      </c>
      <c r="U55" s="37"/>
    </row>
    <row r="56" spans="1:21" x14ac:dyDescent="0.2">
      <c r="A56" t="s">
        <v>33</v>
      </c>
      <c r="C56" s="15">
        <v>48178.373</v>
      </c>
      <c r="D56" s="15"/>
      <c r="E56">
        <f t="shared" si="7"/>
        <v>-2198.0100670110942</v>
      </c>
      <c r="F56">
        <f t="shared" si="8"/>
        <v>-2198</v>
      </c>
      <c r="G56">
        <f t="shared" si="9"/>
        <v>-7.9698000045027584E-3</v>
      </c>
      <c r="I56">
        <f t="shared" si="6"/>
        <v>-7.9698000045027584E-3</v>
      </c>
      <c r="Q56" s="2">
        <f t="shared" si="10"/>
        <v>33159.873</v>
      </c>
      <c r="U56" s="37"/>
    </row>
    <row r="57" spans="1:21" x14ac:dyDescent="0.2">
      <c r="A57" t="s">
        <v>34</v>
      </c>
      <c r="C57" s="15">
        <v>48205.292000000001</v>
      </c>
      <c r="D57" s="15"/>
      <c r="E57">
        <f t="shared" si="7"/>
        <v>-2164.0074732696457</v>
      </c>
      <c r="F57">
        <f t="shared" si="8"/>
        <v>-2164</v>
      </c>
      <c r="G57">
        <f t="shared" si="9"/>
        <v>-5.9163999976590276E-3</v>
      </c>
      <c r="I57">
        <f t="shared" si="6"/>
        <v>-5.9163999976590276E-3</v>
      </c>
      <c r="Q57" s="2">
        <f t="shared" si="10"/>
        <v>33186.792000000001</v>
      </c>
      <c r="U57" s="37"/>
    </row>
    <row r="58" spans="1:21" x14ac:dyDescent="0.2">
      <c r="A58" t="s">
        <v>35</v>
      </c>
      <c r="C58" s="15">
        <v>48440.43</v>
      </c>
      <c r="D58" s="15">
        <v>5.0000000000000001E-3</v>
      </c>
      <c r="E58">
        <f t="shared" si="7"/>
        <v>-1866.9941411556695</v>
      </c>
      <c r="F58">
        <f t="shared" si="8"/>
        <v>-1867</v>
      </c>
      <c r="G58">
        <f t="shared" si="9"/>
        <v>4.6383000008063391E-3</v>
      </c>
      <c r="I58">
        <f t="shared" si="6"/>
        <v>4.6383000008063391E-3</v>
      </c>
      <c r="Q58" s="2">
        <f t="shared" si="10"/>
        <v>33421.93</v>
      </c>
      <c r="U58" s="37"/>
    </row>
    <row r="59" spans="1:21" x14ac:dyDescent="0.2">
      <c r="A59" t="s">
        <v>35</v>
      </c>
      <c r="C59" s="15">
        <v>48474.485000000001</v>
      </c>
      <c r="D59" s="15">
        <v>5.0000000000000001E-3</v>
      </c>
      <c r="E59">
        <f t="shared" si="7"/>
        <v>-1823.9777464209112</v>
      </c>
      <c r="F59">
        <f t="shared" si="8"/>
        <v>-1824</v>
      </c>
      <c r="G59">
        <f t="shared" si="9"/>
        <v>1.7617600002267864E-2</v>
      </c>
      <c r="I59">
        <f t="shared" si="6"/>
        <v>1.7617600002267864E-2</v>
      </c>
      <c r="Q59" s="2">
        <f t="shared" si="10"/>
        <v>33455.985000000001</v>
      </c>
      <c r="U59" s="37"/>
    </row>
    <row r="60" spans="1:21" x14ac:dyDescent="0.2">
      <c r="A60" t="s">
        <v>35</v>
      </c>
      <c r="C60" s="15">
        <v>48497.430999999997</v>
      </c>
      <c r="D60" s="15">
        <v>4.0000000000000001E-3</v>
      </c>
      <c r="E60">
        <f t="shared" si="7"/>
        <v>-1794.9936268031283</v>
      </c>
      <c r="F60">
        <f t="shared" si="8"/>
        <v>-1795</v>
      </c>
      <c r="G60">
        <f t="shared" si="9"/>
        <v>5.0454999945941381E-3</v>
      </c>
      <c r="I60">
        <f t="shared" si="6"/>
        <v>5.0454999945941381E-3</v>
      </c>
      <c r="Q60" s="2">
        <f t="shared" si="10"/>
        <v>33478.930999999997</v>
      </c>
      <c r="U60" s="37"/>
    </row>
    <row r="61" spans="1:21" x14ac:dyDescent="0.2">
      <c r="A61" t="s">
        <v>36</v>
      </c>
      <c r="B61" s="11" t="s">
        <v>56</v>
      </c>
      <c r="C61" s="15">
        <v>48518.394999999997</v>
      </c>
      <c r="D61" s="15">
        <v>1.2E-2</v>
      </c>
      <c r="E61">
        <f t="shared" si="7"/>
        <v>-1768.5130600957591</v>
      </c>
      <c r="F61">
        <f t="shared" si="8"/>
        <v>-1768.5</v>
      </c>
      <c r="G61">
        <f t="shared" si="9"/>
        <v>-1.033935000305064E-2</v>
      </c>
      <c r="I61">
        <f t="shared" si="6"/>
        <v>-1.033935000305064E-2</v>
      </c>
      <c r="Q61" s="2">
        <f t="shared" si="10"/>
        <v>33499.894999999997</v>
      </c>
      <c r="U61" s="37"/>
    </row>
    <row r="62" spans="1:21" x14ac:dyDescent="0.2">
      <c r="A62" t="s">
        <v>36</v>
      </c>
      <c r="C62" s="15">
        <v>48524.347000000002</v>
      </c>
      <c r="D62" s="15">
        <v>5.0000000000000001E-3</v>
      </c>
      <c r="E62">
        <f t="shared" si="7"/>
        <v>-1760.9948224959503</v>
      </c>
      <c r="F62">
        <f t="shared" si="8"/>
        <v>-1761</v>
      </c>
      <c r="G62">
        <f t="shared" si="9"/>
        <v>4.0989000044646673E-3</v>
      </c>
      <c r="I62">
        <f t="shared" si="6"/>
        <v>4.0989000044646673E-3</v>
      </c>
      <c r="Q62" s="2">
        <f t="shared" si="10"/>
        <v>33505.847000000002</v>
      </c>
      <c r="U62" s="37"/>
    </row>
    <row r="63" spans="1:21" x14ac:dyDescent="0.2">
      <c r="A63" t="s">
        <v>36</v>
      </c>
      <c r="C63" s="15">
        <v>48539.394999999997</v>
      </c>
      <c r="D63" s="15">
        <v>5.0000000000000001E-3</v>
      </c>
      <c r="E63">
        <f t="shared" si="7"/>
        <v>-1741.9870201771005</v>
      </c>
      <c r="F63">
        <f t="shared" si="8"/>
        <v>-1742</v>
      </c>
      <c r="G63">
        <f t="shared" si="9"/>
        <v>1.0275799999362789E-2</v>
      </c>
      <c r="I63">
        <f t="shared" si="6"/>
        <v>1.0275799999362789E-2</v>
      </c>
      <c r="Q63" s="2">
        <f t="shared" si="10"/>
        <v>33520.894999999997</v>
      </c>
      <c r="U63" s="37"/>
    </row>
    <row r="64" spans="1:21" x14ac:dyDescent="0.2">
      <c r="A64" t="s">
        <v>37</v>
      </c>
      <c r="C64" s="15">
        <v>48801.434999999998</v>
      </c>
      <c r="D64" s="15">
        <v>4.0000000000000001E-3</v>
      </c>
      <c r="E64">
        <f t="shared" si="7"/>
        <v>-1410.9925677825622</v>
      </c>
      <c r="F64">
        <f t="shared" si="8"/>
        <v>-1411</v>
      </c>
      <c r="G64">
        <f t="shared" si="9"/>
        <v>5.8838999975705519E-3</v>
      </c>
      <c r="I64">
        <f t="shared" si="6"/>
        <v>5.8838999975705519E-3</v>
      </c>
      <c r="Q64" s="2">
        <f t="shared" si="10"/>
        <v>33782.934999999998</v>
      </c>
      <c r="U64" s="37"/>
    </row>
    <row r="65" spans="1:21" x14ac:dyDescent="0.2">
      <c r="A65" t="s">
        <v>37</v>
      </c>
      <c r="C65" s="15">
        <v>48820.434000000001</v>
      </c>
      <c r="D65" s="15">
        <v>4.0000000000000001E-3</v>
      </c>
      <c r="E65">
        <f t="shared" si="7"/>
        <v>-1386.9940805247202</v>
      </c>
      <c r="F65">
        <f t="shared" si="8"/>
        <v>-1387</v>
      </c>
      <c r="G65">
        <f t="shared" si="9"/>
        <v>4.6863000025041401E-3</v>
      </c>
      <c r="I65">
        <f t="shared" si="6"/>
        <v>4.6863000025041401E-3</v>
      </c>
      <c r="Q65" s="2">
        <f t="shared" si="10"/>
        <v>33801.934000000001</v>
      </c>
      <c r="U65" s="37"/>
    </row>
    <row r="66" spans="1:21" x14ac:dyDescent="0.2">
      <c r="A66" t="s">
        <v>38</v>
      </c>
      <c r="C66" s="15">
        <v>48843.396999999997</v>
      </c>
      <c r="D66" s="15">
        <v>4.0000000000000001E-3</v>
      </c>
      <c r="E66">
        <f t="shared" si="7"/>
        <v>-1357.9884874460508</v>
      </c>
      <c r="F66">
        <f t="shared" si="8"/>
        <v>-1358</v>
      </c>
      <c r="G66">
        <f t="shared" si="9"/>
        <v>9.1141999946557917E-3</v>
      </c>
      <c r="I66">
        <f t="shared" si="6"/>
        <v>9.1141999946557917E-3</v>
      </c>
      <c r="Q66" s="2">
        <f t="shared" si="10"/>
        <v>33824.896999999997</v>
      </c>
      <c r="U66" s="37"/>
    </row>
    <row r="67" spans="1:21" x14ac:dyDescent="0.2">
      <c r="A67" t="s">
        <v>38</v>
      </c>
      <c r="C67" s="15">
        <v>48862.38</v>
      </c>
      <c r="D67" s="15">
        <v>4.0000000000000001E-3</v>
      </c>
      <c r="E67">
        <f t="shared" si="7"/>
        <v>-1334.0102105043413</v>
      </c>
      <c r="F67">
        <f t="shared" si="8"/>
        <v>-1334</v>
      </c>
      <c r="G67">
        <f t="shared" si="9"/>
        <v>-8.0834000036702491E-3</v>
      </c>
      <c r="I67">
        <f t="shared" si="6"/>
        <v>-8.0834000036702491E-3</v>
      </c>
      <c r="Q67" s="2">
        <f t="shared" si="10"/>
        <v>33843.879999999997</v>
      </c>
      <c r="U67" s="37"/>
    </row>
    <row r="68" spans="1:21" x14ac:dyDescent="0.2">
      <c r="A68" t="s">
        <v>38</v>
      </c>
      <c r="C68" s="15">
        <v>48881.404999999999</v>
      </c>
      <c r="D68" s="15">
        <v>4.0000000000000001E-3</v>
      </c>
      <c r="E68">
        <f t="shared" si="7"/>
        <v>-1309.978881482793</v>
      </c>
      <c r="F68">
        <f t="shared" si="8"/>
        <v>-1310</v>
      </c>
      <c r="G68">
        <f t="shared" si="9"/>
        <v>1.6718999999284279E-2</v>
      </c>
      <c r="I68">
        <f t="shared" si="6"/>
        <v>1.6718999999284279E-2</v>
      </c>
      <c r="Q68" s="2">
        <f t="shared" si="10"/>
        <v>33862.904999999999</v>
      </c>
      <c r="U68" s="37"/>
    </row>
    <row r="69" spans="1:21" x14ac:dyDescent="0.2">
      <c r="A69" t="s">
        <v>38</v>
      </c>
      <c r="C69" s="15">
        <v>48946.296999999999</v>
      </c>
      <c r="D69" s="15">
        <v>4.0000000000000001E-3</v>
      </c>
      <c r="E69">
        <f t="shared" si="7"/>
        <v>-1228.0108918446224</v>
      </c>
      <c r="F69">
        <f t="shared" si="8"/>
        <v>-1228</v>
      </c>
      <c r="G69">
        <f t="shared" si="9"/>
        <v>-8.6228000000119209E-3</v>
      </c>
      <c r="I69">
        <f t="shared" ref="I69:I100" si="11">+G69</f>
        <v>-8.6228000000119209E-3</v>
      </c>
      <c r="Q69" s="2">
        <f t="shared" si="10"/>
        <v>33927.796999999999</v>
      </c>
      <c r="U69" s="37"/>
    </row>
    <row r="70" spans="1:21" x14ac:dyDescent="0.2">
      <c r="A70" t="s">
        <v>39</v>
      </c>
      <c r="C70" s="15">
        <v>49177.455999999998</v>
      </c>
      <c r="D70" s="15">
        <v>4.0000000000000001E-3</v>
      </c>
      <c r="E70">
        <f t="shared" si="7"/>
        <v>-936.02361272285191</v>
      </c>
      <c r="F70">
        <f t="shared" si="8"/>
        <v>-936</v>
      </c>
      <c r="G70">
        <f t="shared" si="9"/>
        <v>-1.8693600002734456E-2</v>
      </c>
      <c r="I70">
        <f t="shared" si="11"/>
        <v>-1.8693600002734456E-2</v>
      </c>
      <c r="Q70" s="2">
        <f t="shared" si="10"/>
        <v>34158.955999999998</v>
      </c>
      <c r="U70" s="37"/>
    </row>
    <row r="71" spans="1:21" x14ac:dyDescent="0.2">
      <c r="A71" s="63" t="s">
        <v>259</v>
      </c>
      <c r="B71" s="64" t="s">
        <v>62</v>
      </c>
      <c r="C71" s="63">
        <v>49215.455999999998</v>
      </c>
      <c r="D71" s="15"/>
      <c r="E71" s="38">
        <f t="shared" si="7"/>
        <v>-888.02411191766032</v>
      </c>
      <c r="F71">
        <f t="shared" si="8"/>
        <v>-888</v>
      </c>
      <c r="G71">
        <f t="shared" si="9"/>
        <v>-1.9088799999735784E-2</v>
      </c>
      <c r="I71">
        <f t="shared" si="11"/>
        <v>-1.9088799999735784E-2</v>
      </c>
      <c r="O71">
        <f ca="1">+C$11+C$12*F71</f>
        <v>-2.2651729703942825E-3</v>
      </c>
      <c r="Q71" s="2">
        <f t="shared" si="10"/>
        <v>34196.955999999998</v>
      </c>
      <c r="U71" s="37"/>
    </row>
    <row r="72" spans="1:21" x14ac:dyDescent="0.2">
      <c r="A72" s="63" t="s">
        <v>259</v>
      </c>
      <c r="B72" s="64" t="s">
        <v>62</v>
      </c>
      <c r="C72" s="63">
        <v>49215.47</v>
      </c>
      <c r="D72" s="15"/>
      <c r="E72" s="38">
        <f t="shared" si="7"/>
        <v>-888.00642789104427</v>
      </c>
      <c r="F72">
        <f t="shared" si="8"/>
        <v>-888</v>
      </c>
      <c r="G72">
        <f t="shared" si="9"/>
        <v>-5.0887999968836084E-3</v>
      </c>
      <c r="I72">
        <f t="shared" si="11"/>
        <v>-5.0887999968836084E-3</v>
      </c>
      <c r="O72">
        <f ca="1">+C$11+C$12*F72</f>
        <v>-2.2651729703942825E-3</v>
      </c>
      <c r="Q72" s="2">
        <f t="shared" si="10"/>
        <v>34196.97</v>
      </c>
      <c r="U72" s="37"/>
    </row>
    <row r="73" spans="1:21" x14ac:dyDescent="0.2">
      <c r="A73" t="s">
        <v>40</v>
      </c>
      <c r="C73" s="15">
        <v>49219.425999999999</v>
      </c>
      <c r="D73" s="15">
        <v>5.0000000000000001E-3</v>
      </c>
      <c r="E73">
        <f t="shared" si="7"/>
        <v>-883.00942722827426</v>
      </c>
      <c r="F73">
        <f t="shared" si="8"/>
        <v>-883</v>
      </c>
      <c r="G73">
        <f t="shared" si="9"/>
        <v>-7.463300004019402E-3</v>
      </c>
      <c r="I73">
        <f t="shared" si="11"/>
        <v>-7.463300004019402E-3</v>
      </c>
      <c r="Q73" s="2">
        <f t="shared" si="10"/>
        <v>34200.925999999999</v>
      </c>
      <c r="U73" s="37"/>
    </row>
    <row r="74" spans="1:21" x14ac:dyDescent="0.2">
      <c r="A74" t="s">
        <v>41</v>
      </c>
      <c r="C74" s="15">
        <v>49546.385000000002</v>
      </c>
      <c r="D74" s="15">
        <v>5.0000000000000001E-3</v>
      </c>
      <c r="E74">
        <f t="shared" si="7"/>
        <v>-470.0128802870961</v>
      </c>
      <c r="F74">
        <f t="shared" si="8"/>
        <v>-470</v>
      </c>
      <c r="G74">
        <f t="shared" si="9"/>
        <v>-1.0196999995969236E-2</v>
      </c>
      <c r="I74">
        <f t="shared" si="11"/>
        <v>-1.0196999995969236E-2</v>
      </c>
      <c r="Q74" s="2">
        <f t="shared" si="10"/>
        <v>34527.885000000002</v>
      </c>
      <c r="U74" s="37"/>
    </row>
    <row r="75" spans="1:21" x14ac:dyDescent="0.2">
      <c r="A75" t="s">
        <v>41</v>
      </c>
      <c r="C75" s="15">
        <v>49561.436999999998</v>
      </c>
      <c r="D75" s="15">
        <v>4.0000000000000001E-3</v>
      </c>
      <c r="E75">
        <f t="shared" si="7"/>
        <v>-451.00002538921308</v>
      </c>
      <c r="F75">
        <f t="shared" si="8"/>
        <v>-451</v>
      </c>
      <c r="G75">
        <f t="shared" si="9"/>
        <v>-2.010000025620684E-5</v>
      </c>
      <c r="I75">
        <f t="shared" si="11"/>
        <v>-2.010000025620684E-5</v>
      </c>
      <c r="Q75" s="2">
        <f t="shared" si="10"/>
        <v>34542.936999999998</v>
      </c>
      <c r="U75" s="37"/>
    </row>
    <row r="76" spans="1:21" x14ac:dyDescent="0.2">
      <c r="A76" s="63" t="s">
        <v>259</v>
      </c>
      <c r="B76" s="64" t="s">
        <v>62</v>
      </c>
      <c r="C76" s="63">
        <v>49576.457999999999</v>
      </c>
      <c r="D76" s="15"/>
      <c r="E76" s="38">
        <f t="shared" si="7"/>
        <v>-432.02632797882325</v>
      </c>
      <c r="F76">
        <f t="shared" si="8"/>
        <v>-432</v>
      </c>
      <c r="G76">
        <f t="shared" si="9"/>
        <v>-2.0843199999944773E-2</v>
      </c>
      <c r="I76">
        <f t="shared" si="11"/>
        <v>-2.0843199999944773E-2</v>
      </c>
      <c r="O76">
        <f ca="1">+C$11+C$12*F76</f>
        <v>-2.0867493904311806E-3</v>
      </c>
      <c r="Q76" s="2">
        <f t="shared" si="10"/>
        <v>34557.957999999999</v>
      </c>
      <c r="U76" s="37"/>
    </row>
    <row r="77" spans="1:21" x14ac:dyDescent="0.2">
      <c r="A77" s="63" t="s">
        <v>259</v>
      </c>
      <c r="B77" s="64" t="s">
        <v>62</v>
      </c>
      <c r="C77" s="63">
        <v>49576.457999999999</v>
      </c>
      <c r="D77" s="15"/>
      <c r="E77" s="38">
        <f t="shared" si="7"/>
        <v>-432.02632797882325</v>
      </c>
      <c r="F77">
        <f t="shared" si="8"/>
        <v>-432</v>
      </c>
      <c r="G77">
        <f t="shared" si="9"/>
        <v>-2.0843199999944773E-2</v>
      </c>
      <c r="I77">
        <f t="shared" si="11"/>
        <v>-2.0843199999944773E-2</v>
      </c>
      <c r="O77">
        <f ca="1">+C$11+C$12*F77</f>
        <v>-2.0867493904311806E-3</v>
      </c>
      <c r="Q77" s="2">
        <f t="shared" si="10"/>
        <v>34557.957999999999</v>
      </c>
      <c r="U77" s="37"/>
    </row>
    <row r="78" spans="1:21" x14ac:dyDescent="0.2">
      <c r="A78" s="63" t="s">
        <v>259</v>
      </c>
      <c r="B78" s="64" t="s">
        <v>62</v>
      </c>
      <c r="C78" s="63">
        <v>49576.457999999999</v>
      </c>
      <c r="D78" s="15"/>
      <c r="E78" s="38">
        <f t="shared" si="7"/>
        <v>-432.02632797882325</v>
      </c>
      <c r="F78">
        <f t="shared" si="8"/>
        <v>-432</v>
      </c>
      <c r="G78">
        <f t="shared" si="9"/>
        <v>-2.0843199999944773E-2</v>
      </c>
      <c r="I78">
        <f t="shared" si="11"/>
        <v>-2.0843199999944773E-2</v>
      </c>
      <c r="O78">
        <f ca="1">+C$11+C$12*F78</f>
        <v>-2.0867493904311806E-3</v>
      </c>
      <c r="Q78" s="2">
        <f t="shared" si="10"/>
        <v>34557.957999999999</v>
      </c>
      <c r="U78" s="37"/>
    </row>
    <row r="79" spans="1:21" x14ac:dyDescent="0.2">
      <c r="A79" t="s">
        <v>41</v>
      </c>
      <c r="C79" s="15">
        <v>49580.432000000001</v>
      </c>
      <c r="D79" s="15">
        <v>5.0000000000000001E-3</v>
      </c>
      <c r="E79">
        <f t="shared" si="7"/>
        <v>-427.00659071040411</v>
      </c>
      <c r="F79">
        <f t="shared" si="8"/>
        <v>-427</v>
      </c>
      <c r="G79">
        <f t="shared" si="9"/>
        <v>-5.2177000034134835E-3</v>
      </c>
      <c r="I79">
        <f t="shared" si="11"/>
        <v>-5.2177000034134835E-3</v>
      </c>
      <c r="Q79" s="2">
        <f t="shared" si="10"/>
        <v>34561.932000000001</v>
      </c>
      <c r="U79" s="37"/>
    </row>
    <row r="80" spans="1:21" x14ac:dyDescent="0.2">
      <c r="A80" t="s">
        <v>42</v>
      </c>
      <c r="C80" s="15">
        <v>49888.398000000001</v>
      </c>
      <c r="D80" s="15">
        <v>5.0000000000000001E-3</v>
      </c>
      <c r="E80">
        <f t="shared" si="7"/>
        <v>-38.000952158518267</v>
      </c>
      <c r="F80">
        <f t="shared" si="8"/>
        <v>-38</v>
      </c>
      <c r="G80">
        <f t="shared" si="9"/>
        <v>-7.5379999907454476E-4</v>
      </c>
      <c r="I80">
        <f t="shared" si="11"/>
        <v>-7.5379999907454476E-4</v>
      </c>
      <c r="Q80" s="2">
        <f t="shared" si="10"/>
        <v>34869.898000000001</v>
      </c>
      <c r="U80" s="37"/>
    </row>
    <row r="81" spans="1:21" x14ac:dyDescent="0.2">
      <c r="A81" s="63" t="s">
        <v>288</v>
      </c>
      <c r="B81" s="64" t="s">
        <v>62</v>
      </c>
      <c r="C81" s="63">
        <v>49899.48</v>
      </c>
      <c r="D81" s="15"/>
      <c r="E81" s="38">
        <f t="shared" si="7"/>
        <v>-24.002781950012032</v>
      </c>
      <c r="F81">
        <f t="shared" si="8"/>
        <v>-24</v>
      </c>
      <c r="G81">
        <f t="shared" si="9"/>
        <v>-2.2023999990778975E-3</v>
      </c>
      <c r="I81">
        <f t="shared" si="11"/>
        <v>-2.2023999990778975E-3</v>
      </c>
      <c r="O81">
        <f ca="1">+C$11+C$12*F81</f>
        <v>-1.9271072399378785E-3</v>
      </c>
      <c r="Q81" s="2">
        <f t="shared" si="10"/>
        <v>34880.980000000003</v>
      </c>
      <c r="U81" s="37"/>
    </row>
    <row r="82" spans="1:21" x14ac:dyDescent="0.2">
      <c r="A82" t="s">
        <v>43</v>
      </c>
      <c r="C82" s="15">
        <v>49907.396999999997</v>
      </c>
      <c r="D82" s="15">
        <v>5.0000000000000001E-3</v>
      </c>
      <c r="E82">
        <f t="shared" si="7"/>
        <v>-14.002464900685338</v>
      </c>
      <c r="F82">
        <f t="shared" si="8"/>
        <v>-14</v>
      </c>
      <c r="G82">
        <f t="shared" si="9"/>
        <v>-1.9514000014169142E-3</v>
      </c>
      <c r="I82">
        <f t="shared" si="11"/>
        <v>-1.9514000014169142E-3</v>
      </c>
      <c r="Q82" s="2">
        <f t="shared" si="10"/>
        <v>34888.896999999997</v>
      </c>
      <c r="U82" s="37"/>
    </row>
    <row r="83" spans="1:21" x14ac:dyDescent="0.2">
      <c r="A83" t="s">
        <v>44</v>
      </c>
      <c r="C83" s="15">
        <v>49918.482400000001</v>
      </c>
      <c r="D83" s="15" t="s">
        <v>14</v>
      </c>
      <c r="E83">
        <f t="shared" si="7"/>
        <v>0</v>
      </c>
      <c r="F83">
        <f t="shared" si="8"/>
        <v>0</v>
      </c>
      <c r="G83">
        <f t="shared" si="9"/>
        <v>0</v>
      </c>
      <c r="I83">
        <f t="shared" si="11"/>
        <v>0</v>
      </c>
      <c r="Q83" s="2">
        <f t="shared" si="10"/>
        <v>34899.982400000001</v>
      </c>
      <c r="U83" s="37"/>
    </row>
    <row r="84" spans="1:21" x14ac:dyDescent="0.2">
      <c r="A84" s="12" t="s">
        <v>44</v>
      </c>
      <c r="B84" s="10"/>
      <c r="C84" s="17">
        <v>49918.482400000001</v>
      </c>
      <c r="D84" s="17"/>
      <c r="E84">
        <f t="shared" si="7"/>
        <v>0</v>
      </c>
      <c r="F84">
        <f t="shared" si="8"/>
        <v>0</v>
      </c>
      <c r="G84">
        <f t="shared" si="9"/>
        <v>0</v>
      </c>
      <c r="I84">
        <f t="shared" si="11"/>
        <v>0</v>
      </c>
      <c r="Q84" s="2">
        <f t="shared" si="10"/>
        <v>34899.982400000001</v>
      </c>
      <c r="U84" s="37"/>
    </row>
    <row r="85" spans="1:21" x14ac:dyDescent="0.2">
      <c r="A85" t="s">
        <v>43</v>
      </c>
      <c r="C85" s="15">
        <v>49945.39</v>
      </c>
      <c r="D85" s="15">
        <v>5.0000000000000001E-3</v>
      </c>
      <c r="E85">
        <f t="shared" ref="E85:E116" si="12">+(C85-C$7)/C$8</f>
        <v>33.988193891202869</v>
      </c>
      <c r="F85">
        <f t="shared" ref="F85:F116" si="13">ROUND(2*E85,0)/2</f>
        <v>34</v>
      </c>
      <c r="G85">
        <f t="shared" ref="G85:G106" si="14">+C85-(C$7+F85*C$8)</f>
        <v>-9.3466000034823082E-3</v>
      </c>
      <c r="I85">
        <f t="shared" si="11"/>
        <v>-9.3466000034823082E-3</v>
      </c>
      <c r="Q85" s="2">
        <f t="shared" ref="Q85:Q116" si="15">+C85-15018.5</f>
        <v>34926.89</v>
      </c>
      <c r="U85" s="37"/>
    </row>
    <row r="86" spans="1:21" x14ac:dyDescent="0.2">
      <c r="A86" t="s">
        <v>43</v>
      </c>
      <c r="C86" s="15">
        <v>50010.324000000001</v>
      </c>
      <c r="D86" s="15">
        <v>4.0000000000000001E-3</v>
      </c>
      <c r="E86">
        <f t="shared" si="12"/>
        <v>116.00923560921251</v>
      </c>
      <c r="F86">
        <f t="shared" si="13"/>
        <v>116</v>
      </c>
      <c r="G86">
        <f t="shared" si="14"/>
        <v>7.3115999985020608E-3</v>
      </c>
      <c r="I86">
        <f t="shared" si="11"/>
        <v>7.3115999985020608E-3</v>
      </c>
      <c r="Q86" s="2">
        <f t="shared" si="15"/>
        <v>34991.824000000001</v>
      </c>
      <c r="U86" s="37"/>
    </row>
    <row r="87" spans="1:21" x14ac:dyDescent="0.2">
      <c r="A87" t="s">
        <v>45</v>
      </c>
      <c r="C87" s="15">
        <v>50033.256999999998</v>
      </c>
      <c r="D87" s="15">
        <v>5.0000000000000001E-3</v>
      </c>
      <c r="E87">
        <f t="shared" si="12"/>
        <v>144.97693434514218</v>
      </c>
      <c r="F87">
        <f t="shared" si="13"/>
        <v>145</v>
      </c>
      <c r="G87">
        <f t="shared" si="14"/>
        <v>-1.8260500000906177E-2</v>
      </c>
      <c r="I87">
        <f t="shared" si="11"/>
        <v>-1.8260500000906177E-2</v>
      </c>
      <c r="Q87" s="2">
        <f t="shared" si="15"/>
        <v>35014.756999999998</v>
      </c>
      <c r="U87" s="37"/>
    </row>
    <row r="88" spans="1:21" x14ac:dyDescent="0.2">
      <c r="A88" t="s">
        <v>46</v>
      </c>
      <c r="C88" s="15">
        <v>50283.442600000002</v>
      </c>
      <c r="D88" s="15" t="s">
        <v>14</v>
      </c>
      <c r="E88">
        <f t="shared" si="12"/>
        <v>460.99756352007796</v>
      </c>
      <c r="F88">
        <f t="shared" si="13"/>
        <v>461</v>
      </c>
      <c r="G88">
        <f t="shared" si="14"/>
        <v>-1.9288999974378385E-3</v>
      </c>
      <c r="I88">
        <f t="shared" si="11"/>
        <v>-1.9288999974378385E-3</v>
      </c>
      <c r="Q88" s="2">
        <f t="shared" si="15"/>
        <v>35264.942600000002</v>
      </c>
      <c r="U88" s="37"/>
    </row>
    <row r="89" spans="1:21" x14ac:dyDescent="0.2">
      <c r="A89" s="12" t="s">
        <v>46</v>
      </c>
      <c r="B89" s="10"/>
      <c r="C89" s="17">
        <v>50283.442600000002</v>
      </c>
      <c r="D89" s="17"/>
      <c r="E89">
        <f t="shared" si="12"/>
        <v>460.99756352007796</v>
      </c>
      <c r="F89">
        <f t="shared" si="13"/>
        <v>461</v>
      </c>
      <c r="G89">
        <f t="shared" si="14"/>
        <v>-1.9288999974378385E-3</v>
      </c>
      <c r="I89">
        <f t="shared" si="11"/>
        <v>-1.9288999974378385E-3</v>
      </c>
      <c r="Q89" s="2">
        <f t="shared" si="15"/>
        <v>35264.942600000002</v>
      </c>
      <c r="U89" s="37"/>
    </row>
    <row r="90" spans="1:21" x14ac:dyDescent="0.2">
      <c r="A90" t="s">
        <v>47</v>
      </c>
      <c r="C90" s="15">
        <v>50283.455999999998</v>
      </c>
      <c r="D90" s="15">
        <v>6.0000000000000001E-3</v>
      </c>
      <c r="E90">
        <f t="shared" si="12"/>
        <v>461.01448965983076</v>
      </c>
      <c r="F90">
        <f t="shared" si="13"/>
        <v>461</v>
      </c>
      <c r="G90">
        <f t="shared" si="14"/>
        <v>1.1471099998743739E-2</v>
      </c>
      <c r="I90">
        <f t="shared" si="11"/>
        <v>1.1471099998743739E-2</v>
      </c>
      <c r="Q90" s="2">
        <f t="shared" si="15"/>
        <v>35264.955999999998</v>
      </c>
      <c r="U90" s="37"/>
    </row>
    <row r="91" spans="1:21" x14ac:dyDescent="0.2">
      <c r="A91" t="s">
        <v>47</v>
      </c>
      <c r="C91" s="15">
        <v>50283.455999999998</v>
      </c>
      <c r="D91" s="15">
        <v>6.0000000000000001E-3</v>
      </c>
      <c r="E91">
        <f t="shared" si="12"/>
        <v>461.01448965983076</v>
      </c>
      <c r="F91">
        <f t="shared" si="13"/>
        <v>461</v>
      </c>
      <c r="G91">
        <f t="shared" si="14"/>
        <v>1.1471099998743739E-2</v>
      </c>
      <c r="I91">
        <f t="shared" si="11"/>
        <v>1.1471099998743739E-2</v>
      </c>
      <c r="Q91" s="2">
        <f t="shared" si="15"/>
        <v>35264.955999999998</v>
      </c>
      <c r="U91" s="37"/>
    </row>
    <row r="92" spans="1:21" x14ac:dyDescent="0.2">
      <c r="A92" t="s">
        <v>47</v>
      </c>
      <c r="C92" s="15">
        <v>50287.389000000003</v>
      </c>
      <c r="D92" s="15">
        <v>5.0000000000000001E-3</v>
      </c>
      <c r="E92">
        <f t="shared" si="12"/>
        <v>465.98243799317385</v>
      </c>
      <c r="F92">
        <f t="shared" si="13"/>
        <v>466</v>
      </c>
      <c r="G92">
        <f t="shared" si="14"/>
        <v>-1.3903399994887877E-2</v>
      </c>
      <c r="I92">
        <f t="shared" si="11"/>
        <v>-1.3903399994887877E-2</v>
      </c>
      <c r="Q92" s="2">
        <f t="shared" si="15"/>
        <v>35268.889000000003</v>
      </c>
      <c r="U92" s="37"/>
    </row>
    <row r="93" spans="1:21" x14ac:dyDescent="0.2">
      <c r="A93" t="s">
        <v>47</v>
      </c>
      <c r="C93" s="15">
        <v>50287.389000000003</v>
      </c>
      <c r="D93" s="15">
        <v>5.0000000000000001E-3</v>
      </c>
      <c r="E93">
        <f t="shared" si="12"/>
        <v>465.98243799317385</v>
      </c>
      <c r="F93">
        <f t="shared" si="13"/>
        <v>466</v>
      </c>
      <c r="G93">
        <f t="shared" si="14"/>
        <v>-1.3903399994887877E-2</v>
      </c>
      <c r="I93">
        <f t="shared" si="11"/>
        <v>-1.3903399994887877E-2</v>
      </c>
      <c r="Q93" s="2">
        <f t="shared" si="15"/>
        <v>35268.889000000003</v>
      </c>
      <c r="U93" s="37"/>
    </row>
    <row r="94" spans="1:21" x14ac:dyDescent="0.2">
      <c r="A94" s="63" t="s">
        <v>288</v>
      </c>
      <c r="B94" s="64" t="s">
        <v>62</v>
      </c>
      <c r="C94" s="63">
        <v>50302.444600000003</v>
      </c>
      <c r="D94" s="15"/>
      <c r="E94" s="38">
        <f t="shared" si="12"/>
        <v>484.99984021219035</v>
      </c>
      <c r="F94">
        <f t="shared" si="13"/>
        <v>485</v>
      </c>
      <c r="G94">
        <f t="shared" si="14"/>
        <v>-1.2649999553104863E-4</v>
      </c>
      <c r="I94">
        <f t="shared" si="11"/>
        <v>-1.2649999553104863E-4</v>
      </c>
      <c r="O94">
        <f ca="1">+C$11+C$12*F94</f>
        <v>-1.727945831601872E-3</v>
      </c>
      <c r="Q94" s="2">
        <f t="shared" si="15"/>
        <v>35283.944600000003</v>
      </c>
      <c r="U94" s="37"/>
    </row>
    <row r="95" spans="1:21" x14ac:dyDescent="0.2">
      <c r="A95" s="63" t="s">
        <v>288</v>
      </c>
      <c r="B95" s="64" t="s">
        <v>62</v>
      </c>
      <c r="C95" s="63">
        <v>50302.4467</v>
      </c>
      <c r="D95" s="15"/>
      <c r="E95" s="38">
        <f t="shared" si="12"/>
        <v>485.00249281617954</v>
      </c>
      <c r="F95">
        <f t="shared" si="13"/>
        <v>485</v>
      </c>
      <c r="G95">
        <f t="shared" si="14"/>
        <v>1.9735000023501925E-3</v>
      </c>
      <c r="I95">
        <f t="shared" si="11"/>
        <v>1.9735000023501925E-3</v>
      </c>
      <c r="O95">
        <f ca="1">+C$11+C$12*F95</f>
        <v>-1.727945831601872E-3</v>
      </c>
      <c r="Q95" s="2">
        <f t="shared" si="15"/>
        <v>35283.9467</v>
      </c>
      <c r="U95" s="37"/>
    </row>
    <row r="96" spans="1:21" x14ac:dyDescent="0.2">
      <c r="A96" t="s">
        <v>48</v>
      </c>
      <c r="C96" s="15">
        <v>50325.385000000002</v>
      </c>
      <c r="D96" s="15">
        <v>5.0000000000000001E-3</v>
      </c>
      <c r="E96">
        <f t="shared" si="12"/>
        <v>513.9768862193323</v>
      </c>
      <c r="F96">
        <f t="shared" si="13"/>
        <v>514</v>
      </c>
      <c r="G96">
        <f t="shared" si="14"/>
        <v>-1.829859999998007E-2</v>
      </c>
      <c r="I96">
        <f t="shared" si="11"/>
        <v>-1.829859999998007E-2</v>
      </c>
      <c r="Q96" s="2">
        <f t="shared" si="15"/>
        <v>35306.885000000002</v>
      </c>
      <c r="U96" s="37"/>
    </row>
    <row r="97" spans="1:21" x14ac:dyDescent="0.2">
      <c r="A97" t="s">
        <v>48</v>
      </c>
      <c r="C97" s="15">
        <v>50371.328000000001</v>
      </c>
      <c r="D97" s="15">
        <v>6.0000000000000001E-3</v>
      </c>
      <c r="E97">
        <f t="shared" si="12"/>
        <v>572.00954583756618</v>
      </c>
      <c r="F97">
        <f t="shared" si="13"/>
        <v>572</v>
      </c>
      <c r="G97">
        <f t="shared" si="14"/>
        <v>7.5571999987005256E-3</v>
      </c>
      <c r="I97">
        <f t="shared" si="11"/>
        <v>7.5571999987005256E-3</v>
      </c>
      <c r="Q97" s="2">
        <f t="shared" si="15"/>
        <v>35352.828000000001</v>
      </c>
      <c r="U97" s="37"/>
    </row>
    <row r="98" spans="1:21" x14ac:dyDescent="0.2">
      <c r="A98" t="s">
        <v>49</v>
      </c>
      <c r="C98" s="15">
        <v>50390.302000000003</v>
      </c>
      <c r="D98" s="15">
        <v>4.0000000000000001E-3</v>
      </c>
      <c r="E98">
        <f t="shared" si="12"/>
        <v>595.97645447645561</v>
      </c>
      <c r="F98">
        <f t="shared" si="13"/>
        <v>596</v>
      </c>
      <c r="G98">
        <f t="shared" si="14"/>
        <v>-1.8640399997821078E-2</v>
      </c>
      <c r="I98">
        <f t="shared" si="11"/>
        <v>-1.8640399997821078E-2</v>
      </c>
      <c r="Q98" s="2">
        <f t="shared" si="15"/>
        <v>35371.802000000003</v>
      </c>
      <c r="U98" s="37"/>
    </row>
    <row r="99" spans="1:21" x14ac:dyDescent="0.2">
      <c r="A99" t="s">
        <v>50</v>
      </c>
      <c r="C99" s="15">
        <v>50598.516000000003</v>
      </c>
      <c r="D99" s="15">
        <v>5.0000000000000001E-3</v>
      </c>
      <c r="E99">
        <f t="shared" si="12"/>
        <v>858.98087712519691</v>
      </c>
      <c r="F99">
        <f t="shared" si="13"/>
        <v>859</v>
      </c>
      <c r="G99">
        <f t="shared" si="14"/>
        <v>-1.5139099996304139E-2</v>
      </c>
      <c r="I99">
        <f t="shared" si="11"/>
        <v>-1.5139099996304139E-2</v>
      </c>
      <c r="Q99" s="2">
        <f t="shared" si="15"/>
        <v>35580.016000000003</v>
      </c>
      <c r="U99" s="37"/>
    </row>
    <row r="100" spans="1:21" x14ac:dyDescent="0.2">
      <c r="A100" t="s">
        <v>50</v>
      </c>
      <c r="C100" s="15">
        <v>50682.434000000001</v>
      </c>
      <c r="D100" s="15">
        <v>5.0000000000000001E-3</v>
      </c>
      <c r="E100">
        <f t="shared" si="12"/>
        <v>964.98145892966966</v>
      </c>
      <c r="F100">
        <f t="shared" si="13"/>
        <v>965</v>
      </c>
      <c r="G100">
        <f t="shared" si="14"/>
        <v>-1.4678499996080063E-2</v>
      </c>
      <c r="I100">
        <f t="shared" si="11"/>
        <v>-1.4678499996080063E-2</v>
      </c>
      <c r="Q100" s="2">
        <f t="shared" si="15"/>
        <v>35663.934000000001</v>
      </c>
      <c r="U100" s="37"/>
    </row>
    <row r="101" spans="1:21" x14ac:dyDescent="0.2">
      <c r="A101" t="s">
        <v>51</v>
      </c>
      <c r="C101" s="15">
        <v>50713.321799999998</v>
      </c>
      <c r="D101" s="15">
        <v>2.9999999999999997E-4</v>
      </c>
      <c r="E101">
        <f t="shared" si="12"/>
        <v>1003.9972215867866</v>
      </c>
      <c r="F101">
        <f t="shared" si="13"/>
        <v>1004</v>
      </c>
      <c r="G101">
        <f t="shared" si="14"/>
        <v>-2.1995999995851889E-3</v>
      </c>
      <c r="J101">
        <f>+G101</f>
        <v>-2.1995999995851889E-3</v>
      </c>
      <c r="Q101" s="2">
        <f t="shared" si="15"/>
        <v>35694.821799999998</v>
      </c>
      <c r="U101" s="37"/>
    </row>
    <row r="102" spans="1:21" x14ac:dyDescent="0.2">
      <c r="A102" t="s">
        <v>52</v>
      </c>
      <c r="C102" s="15">
        <v>50747.366000000002</v>
      </c>
      <c r="D102" s="15">
        <v>6.0000000000000001E-3</v>
      </c>
      <c r="E102">
        <f t="shared" si="12"/>
        <v>1046.9999743581627</v>
      </c>
      <c r="F102">
        <f t="shared" si="13"/>
        <v>1047</v>
      </c>
      <c r="G102">
        <f t="shared" si="14"/>
        <v>-2.0300001779105514E-5</v>
      </c>
      <c r="I102">
        <f>+G102</f>
        <v>-2.0300001779105514E-5</v>
      </c>
      <c r="Q102" s="2">
        <f t="shared" si="15"/>
        <v>35728.866000000002</v>
      </c>
      <c r="U102" s="37"/>
    </row>
    <row r="103" spans="1:21" x14ac:dyDescent="0.2">
      <c r="A103" t="s">
        <v>52</v>
      </c>
      <c r="C103" s="15">
        <v>50755.281000000003</v>
      </c>
      <c r="D103" s="15">
        <v>6.0000000000000001E-3</v>
      </c>
      <c r="E103">
        <f t="shared" si="12"/>
        <v>1056.997765117982</v>
      </c>
      <c r="F103">
        <f t="shared" si="13"/>
        <v>1057</v>
      </c>
      <c r="G103">
        <f t="shared" si="14"/>
        <v>-1.7692999972496182E-3</v>
      </c>
      <c r="I103">
        <f>+G103</f>
        <v>-1.7692999972496182E-3</v>
      </c>
      <c r="O103">
        <f t="shared" ref="O103:O134" ca="1" si="16">+C$11+C$12*F103</f>
        <v>-1.5041337970867527E-3</v>
      </c>
      <c r="Q103" s="2">
        <f t="shared" si="15"/>
        <v>35736.781000000003</v>
      </c>
      <c r="U103" s="37"/>
    </row>
    <row r="104" spans="1:21" x14ac:dyDescent="0.2">
      <c r="A104" t="s">
        <v>53</v>
      </c>
      <c r="C104" s="15">
        <v>51020.491099999999</v>
      </c>
      <c r="D104" s="15">
        <v>4.0000000000000002E-4</v>
      </c>
      <c r="E104">
        <f t="shared" si="12"/>
        <v>1391.9965127099501</v>
      </c>
      <c r="F104">
        <f t="shared" si="13"/>
        <v>1392</v>
      </c>
      <c r="G104">
        <f t="shared" si="14"/>
        <v>-2.7608000018517487E-3</v>
      </c>
      <c r="J104">
        <f>+G104</f>
        <v>-2.7608000018517487E-3</v>
      </c>
      <c r="O104">
        <f t="shared" ca="1" si="16"/>
        <v>-1.373055070578772E-3</v>
      </c>
      <c r="Q104" s="2">
        <f t="shared" si="15"/>
        <v>36001.991099999999</v>
      </c>
      <c r="U104" s="37"/>
    </row>
    <row r="105" spans="1:21" x14ac:dyDescent="0.2">
      <c r="A105" s="38" t="s">
        <v>54</v>
      </c>
      <c r="B105" s="38"/>
      <c r="C105" s="39">
        <v>51389.412799999998</v>
      </c>
      <c r="D105" s="39">
        <v>2.9999999999999997E-4</v>
      </c>
      <c r="E105">
        <f t="shared" si="12"/>
        <v>1857.9980241889664</v>
      </c>
      <c r="F105">
        <f t="shared" si="13"/>
        <v>1858</v>
      </c>
      <c r="G105">
        <f t="shared" si="14"/>
        <v>-1.564199999847915E-3</v>
      </c>
      <c r="J105">
        <f>+G105</f>
        <v>-1.564199999847915E-3</v>
      </c>
      <c r="O105">
        <f t="shared" ca="1" si="16"/>
        <v>-1.1907186928094616E-3</v>
      </c>
      <c r="Q105" s="2">
        <f t="shared" si="15"/>
        <v>36370.912799999998</v>
      </c>
      <c r="U105" s="37"/>
    </row>
    <row r="106" spans="1:21" x14ac:dyDescent="0.2">
      <c r="A106" s="40" t="s">
        <v>55</v>
      </c>
      <c r="B106" s="41"/>
      <c r="C106" s="40">
        <v>51769.417600000001</v>
      </c>
      <c r="D106" s="40">
        <v>5.0000000000000001E-4</v>
      </c>
      <c r="E106">
        <f t="shared" si="12"/>
        <v>2337.9990953357242</v>
      </c>
      <c r="F106">
        <f t="shared" si="13"/>
        <v>2338</v>
      </c>
      <c r="G106">
        <f t="shared" si="14"/>
        <v>-7.16199996531941E-4</v>
      </c>
      <c r="J106">
        <f>+G106</f>
        <v>-7.16199996531941E-4</v>
      </c>
      <c r="O106">
        <f t="shared" ca="1" si="16"/>
        <v>-1.0029043981114594E-3</v>
      </c>
      <c r="Q106" s="2">
        <f t="shared" si="15"/>
        <v>36750.917600000001</v>
      </c>
      <c r="U106" s="37"/>
    </row>
    <row r="107" spans="1:21" s="29" customFormat="1" x14ac:dyDescent="0.2">
      <c r="A107" s="39" t="s">
        <v>73</v>
      </c>
      <c r="B107" s="42" t="s">
        <v>62</v>
      </c>
      <c r="C107" s="39">
        <v>51776.527499999997</v>
      </c>
      <c r="D107" s="39" t="s">
        <v>75</v>
      </c>
      <c r="E107">
        <f t="shared" si="12"/>
        <v>2346.9799282508461</v>
      </c>
      <c r="F107">
        <f t="shared" si="13"/>
        <v>2347</v>
      </c>
      <c r="H107"/>
      <c r="I107"/>
      <c r="K107"/>
      <c r="M107"/>
      <c r="N107"/>
      <c r="O107">
        <f t="shared" ca="1" si="16"/>
        <v>-9.9938288008587185E-4</v>
      </c>
      <c r="P107"/>
      <c r="Q107" s="2">
        <f t="shared" si="15"/>
        <v>36758.027499999997</v>
      </c>
      <c r="U107">
        <f>+C107-(C$7+F107*C$8)</f>
        <v>-1.5890300004684832E-2</v>
      </c>
    </row>
    <row r="108" spans="1:21" s="29" customFormat="1" x14ac:dyDescent="0.2">
      <c r="A108" s="39" t="s">
        <v>73</v>
      </c>
      <c r="B108" s="42" t="s">
        <v>62</v>
      </c>
      <c r="C108" s="39">
        <v>51899.25664</v>
      </c>
      <c r="D108" s="39">
        <v>1.5E-3</v>
      </c>
      <c r="E108" s="38">
        <f t="shared" si="12"/>
        <v>2502.0045980995469</v>
      </c>
      <c r="F108">
        <f t="shared" si="13"/>
        <v>2502</v>
      </c>
      <c r="G108">
        <f>+C108-(C$7+F108*C$8)</f>
        <v>3.6401999968802556E-3</v>
      </c>
      <c r="H108"/>
      <c r="I108"/>
      <c r="K108" s="29">
        <f>G108</f>
        <v>3.6401999968802556E-3</v>
      </c>
      <c r="M108"/>
      <c r="N108"/>
      <c r="O108">
        <f t="shared" ca="1" si="16"/>
        <v>-9.3873451408964183E-4</v>
      </c>
      <c r="P108"/>
      <c r="Q108" s="2">
        <f t="shared" si="15"/>
        <v>36880.75664</v>
      </c>
      <c r="U108" s="37"/>
    </row>
    <row r="109" spans="1:21" s="29" customFormat="1" x14ac:dyDescent="0.2">
      <c r="A109" s="39" t="s">
        <v>73</v>
      </c>
      <c r="B109" s="42" t="s">
        <v>62</v>
      </c>
      <c r="C109" s="39">
        <v>52468.466330000003</v>
      </c>
      <c r="D109" s="39" t="s">
        <v>75</v>
      </c>
      <c r="E109" s="38">
        <f t="shared" si="12"/>
        <v>3220.9988342437059</v>
      </c>
      <c r="F109">
        <f t="shared" si="13"/>
        <v>3221</v>
      </c>
      <c r="G109">
        <f>+C109-(C$7+F109*C$8)</f>
        <v>-9.2289999884087592E-4</v>
      </c>
      <c r="H109"/>
      <c r="I109"/>
      <c r="K109" s="29">
        <f>G109</f>
        <v>-9.2289999884087592E-4</v>
      </c>
      <c r="M109"/>
      <c r="N109"/>
      <c r="O109">
        <f t="shared" ca="1" si="16"/>
        <v>-6.5740435182325943E-4</v>
      </c>
      <c r="P109"/>
      <c r="Q109" s="2">
        <f t="shared" si="15"/>
        <v>37449.966330000003</v>
      </c>
      <c r="U109" s="37"/>
    </row>
    <row r="110" spans="1:21" s="29" customFormat="1" x14ac:dyDescent="0.2">
      <c r="A110" s="39" t="s">
        <v>73</v>
      </c>
      <c r="B110" s="42" t="s">
        <v>62</v>
      </c>
      <c r="C110" s="39">
        <v>52483.523800000003</v>
      </c>
      <c r="D110" s="39" t="s">
        <v>74</v>
      </c>
      <c r="E110" s="38">
        <f t="shared" si="12"/>
        <v>3240.01859854342</v>
      </c>
      <c r="F110">
        <f t="shared" si="13"/>
        <v>3240</v>
      </c>
      <c r="H110"/>
      <c r="I110"/>
      <c r="L110"/>
      <c r="M110"/>
      <c r="N110"/>
      <c r="O110">
        <f t="shared" ca="1" si="16"/>
        <v>-6.4997003599146365E-4</v>
      </c>
      <c r="P110"/>
      <c r="Q110" s="2">
        <f t="shared" si="15"/>
        <v>37465.023800000003</v>
      </c>
      <c r="U110">
        <f>+C110-(C$7+F110*C$8)</f>
        <v>1.4724000000569504E-2</v>
      </c>
    </row>
    <row r="111" spans="1:21" x14ac:dyDescent="0.2">
      <c r="A111" s="46" t="s">
        <v>82</v>
      </c>
      <c r="B111" s="42" t="s">
        <v>62</v>
      </c>
      <c r="C111" s="39">
        <v>52486.674200000001</v>
      </c>
      <c r="D111" s="39">
        <v>1E-4</v>
      </c>
      <c r="E111" s="38">
        <f t="shared" si="12"/>
        <v>3243.9980097891203</v>
      </c>
      <c r="F111">
        <f t="shared" si="13"/>
        <v>3244</v>
      </c>
      <c r="G111">
        <f>+C111-(C$7+F111*C$8)</f>
        <v>-1.5755999993416481E-3</v>
      </c>
      <c r="K111" s="29">
        <f>G111</f>
        <v>-1.5755999993416481E-3</v>
      </c>
      <c r="O111">
        <f t="shared" ca="1" si="16"/>
        <v>-6.4840491686898026E-4</v>
      </c>
      <c r="Q111" s="2">
        <f t="shared" si="15"/>
        <v>37468.174200000001</v>
      </c>
      <c r="R111" s="29"/>
      <c r="U111" s="37"/>
    </row>
    <row r="112" spans="1:21" x14ac:dyDescent="0.2">
      <c r="A112" s="43" t="s">
        <v>58</v>
      </c>
      <c r="B112" s="42" t="s">
        <v>56</v>
      </c>
      <c r="C112" s="39">
        <v>52835.408000000003</v>
      </c>
      <c r="D112" s="39">
        <v>1.1000000000000001E-3</v>
      </c>
      <c r="E112" s="38">
        <f t="shared" si="12"/>
        <v>3684.4992812074784</v>
      </c>
      <c r="F112">
        <f t="shared" si="13"/>
        <v>3684.5</v>
      </c>
      <c r="G112">
        <f>+C112-(C$7+F112*C$8)</f>
        <v>-5.6904999655671418E-4</v>
      </c>
      <c r="J112" s="29">
        <f>G112</f>
        <v>-5.6904999655671418E-4</v>
      </c>
      <c r="O112">
        <f t="shared" ca="1" si="16"/>
        <v>-4.7604617350550113E-4</v>
      </c>
      <c r="Q112" s="2">
        <f t="shared" si="15"/>
        <v>37816.908000000003</v>
      </c>
      <c r="R112" s="29"/>
      <c r="U112" s="37"/>
    </row>
    <row r="113" spans="1:21" s="29" customFormat="1" x14ac:dyDescent="0.2">
      <c r="A113" s="39" t="s">
        <v>73</v>
      </c>
      <c r="B113" s="42" t="s">
        <v>62</v>
      </c>
      <c r="C113" s="39">
        <v>52878.35194</v>
      </c>
      <c r="D113" s="39">
        <v>1E-3</v>
      </c>
      <c r="E113" s="38">
        <f t="shared" si="12"/>
        <v>3738.7436939076883</v>
      </c>
      <c r="F113">
        <f t="shared" si="13"/>
        <v>3738.5</v>
      </c>
      <c r="G113"/>
      <c r="H113"/>
      <c r="I113"/>
      <c r="M113"/>
      <c r="N113"/>
      <c r="O113">
        <f t="shared" ca="1" si="16"/>
        <v>-4.5491706535197578E-4</v>
      </c>
      <c r="P113"/>
      <c r="Q113" s="2">
        <f t="shared" si="15"/>
        <v>37859.85194</v>
      </c>
      <c r="U113" s="37">
        <v>0.19292634999874281</v>
      </c>
    </row>
    <row r="114" spans="1:21" x14ac:dyDescent="0.2">
      <c r="A114" s="43" t="s">
        <v>61</v>
      </c>
      <c r="B114" s="44" t="s">
        <v>62</v>
      </c>
      <c r="C114" s="45">
        <v>52933.972699999998</v>
      </c>
      <c r="D114" s="39">
        <v>2.9999999999999997E-4</v>
      </c>
      <c r="E114" s="38">
        <f t="shared" si="12"/>
        <v>3809.0007653394059</v>
      </c>
      <c r="F114">
        <f t="shared" si="13"/>
        <v>3809</v>
      </c>
      <c r="G114">
        <f t="shared" ref="G114:G123" si="17">+C114-(C$7+F114*C$8)</f>
        <v>6.0590000066440552E-4</v>
      </c>
      <c r="K114" s="29">
        <f>G114</f>
        <v>6.0590000066440552E-4</v>
      </c>
      <c r="O114">
        <f t="shared" ca="1" si="16"/>
        <v>-4.273318408182067E-4</v>
      </c>
      <c r="Q114" s="2">
        <f t="shared" si="15"/>
        <v>37915.472699999998</v>
      </c>
      <c r="R114" s="29"/>
      <c r="U114" s="37"/>
    </row>
    <row r="115" spans="1:21" s="29" customFormat="1" x14ac:dyDescent="0.2">
      <c r="A115" s="39" t="s">
        <v>71</v>
      </c>
      <c r="B115" s="44" t="s">
        <v>56</v>
      </c>
      <c r="C115" s="45">
        <v>53169.498399999997</v>
      </c>
      <c r="D115" s="45">
        <v>2.0000000000000001E-4</v>
      </c>
      <c r="E115" s="38">
        <f t="shared" si="12"/>
        <v>4106.5038186760703</v>
      </c>
      <c r="F115" s="29">
        <f t="shared" si="13"/>
        <v>4106.5</v>
      </c>
      <c r="G115">
        <f t="shared" si="17"/>
        <v>3.0231499986257404E-3</v>
      </c>
      <c r="J115"/>
      <c r="K115" s="29">
        <f>G115</f>
        <v>3.0231499986257404E-3</v>
      </c>
      <c r="O115" s="29">
        <f t="shared" ca="1" si="16"/>
        <v>-3.1092610608350743E-4</v>
      </c>
      <c r="Q115" s="30">
        <f t="shared" si="15"/>
        <v>38150.998399999997</v>
      </c>
      <c r="U115" s="37"/>
    </row>
    <row r="116" spans="1:21" s="29" customFormat="1" x14ac:dyDescent="0.2">
      <c r="A116" s="39" t="s">
        <v>73</v>
      </c>
      <c r="B116" s="42" t="s">
        <v>62</v>
      </c>
      <c r="C116" s="39">
        <v>53228.472309999997</v>
      </c>
      <c r="D116" s="39" t="s">
        <v>75</v>
      </c>
      <c r="E116" s="38">
        <f t="shared" si="12"/>
        <v>4180.9964039531842</v>
      </c>
      <c r="F116">
        <f t="shared" si="13"/>
        <v>4181</v>
      </c>
      <c r="G116">
        <f t="shared" si="17"/>
        <v>-2.8469000026234426E-3</v>
      </c>
      <c r="H116"/>
      <c r="I116"/>
      <c r="K116" s="29">
        <f>G116</f>
        <v>-2.8469000026234426E-3</v>
      </c>
      <c r="L116"/>
      <c r="M116"/>
      <c r="N116"/>
      <c r="O116">
        <f t="shared" ca="1" si="16"/>
        <v>-2.8177576242725496E-4</v>
      </c>
      <c r="P116"/>
      <c r="Q116" s="2">
        <f t="shared" si="15"/>
        <v>38209.972309999997</v>
      </c>
      <c r="U116" s="37"/>
    </row>
    <row r="117" spans="1:21" s="29" customFormat="1" x14ac:dyDescent="0.2">
      <c r="A117" s="39" t="s">
        <v>73</v>
      </c>
      <c r="B117" s="42" t="s">
        <v>62</v>
      </c>
      <c r="C117" s="39">
        <v>53228.475079999997</v>
      </c>
      <c r="D117" s="39" t="s">
        <v>75</v>
      </c>
      <c r="E117" s="38">
        <f t="shared" ref="E117:E134" si="18">+(C117-C$7)/C$8</f>
        <v>4180.9999028641632</v>
      </c>
      <c r="F117">
        <f t="shared" ref="F117:F137" si="19">ROUND(2*E117,0)/2</f>
        <v>4181</v>
      </c>
      <c r="G117">
        <f t="shared" si="17"/>
        <v>-7.6900003477931023E-5</v>
      </c>
      <c r="H117"/>
      <c r="I117"/>
      <c r="K117" s="29">
        <f>G117</f>
        <v>-7.6900003477931023E-5</v>
      </c>
      <c r="L117"/>
      <c r="M117"/>
      <c r="N117"/>
      <c r="O117">
        <f t="shared" ca="1" si="16"/>
        <v>-2.8177576242725496E-4</v>
      </c>
      <c r="P117"/>
      <c r="Q117" s="2">
        <f t="shared" ref="Q117:Q134" si="20">+C117-15018.5</f>
        <v>38209.975079999997</v>
      </c>
      <c r="U117" s="37"/>
    </row>
    <row r="118" spans="1:21" x14ac:dyDescent="0.2">
      <c r="A118" s="43" t="s">
        <v>60</v>
      </c>
      <c r="B118" s="44"/>
      <c r="C118" s="39">
        <v>53236.391499999998</v>
      </c>
      <c r="D118" s="39">
        <v>2.0000000000000001E-4</v>
      </c>
      <c r="E118" s="38">
        <f t="shared" si="18"/>
        <v>4190.9994872895395</v>
      </c>
      <c r="F118">
        <f t="shared" si="19"/>
        <v>4191</v>
      </c>
      <c r="G118">
        <f t="shared" si="17"/>
        <v>-4.0590000571683049E-4</v>
      </c>
      <c r="J118" s="29">
        <f>G118</f>
        <v>-4.0590000571683049E-4</v>
      </c>
      <c r="O118">
        <f t="shared" ca="1" si="16"/>
        <v>-2.778629646210467E-4</v>
      </c>
      <c r="Q118" s="2">
        <f t="shared" si="20"/>
        <v>38217.891499999998</v>
      </c>
      <c r="R118" s="29"/>
      <c r="U118" s="37"/>
    </row>
    <row r="119" spans="1:21" x14ac:dyDescent="0.2">
      <c r="A119" s="40" t="s">
        <v>80</v>
      </c>
      <c r="B119" s="49" t="s">
        <v>62</v>
      </c>
      <c r="C119" s="40">
        <v>53547.517999999996</v>
      </c>
      <c r="D119" s="40">
        <v>4.0000000000000001E-3</v>
      </c>
      <c r="E119" s="38">
        <f t="shared" si="18"/>
        <v>4583.9972948491813</v>
      </c>
      <c r="F119">
        <f t="shared" si="19"/>
        <v>4584</v>
      </c>
      <c r="G119">
        <f t="shared" si="17"/>
        <v>-2.1416000017779879E-3</v>
      </c>
      <c r="I119" s="29">
        <f>G119</f>
        <v>-2.1416000017779879E-3</v>
      </c>
      <c r="O119">
        <f t="shared" ca="1" si="16"/>
        <v>-1.2409001083705747E-4</v>
      </c>
      <c r="Q119" s="2">
        <f t="shared" si="20"/>
        <v>38529.017999999996</v>
      </c>
      <c r="R119" s="29"/>
      <c r="U119" s="37"/>
    </row>
    <row r="120" spans="1:21" x14ac:dyDescent="0.2">
      <c r="A120" s="46" t="s">
        <v>64</v>
      </c>
      <c r="B120" s="47"/>
      <c r="C120" s="39">
        <v>53555.436199999996</v>
      </c>
      <c r="D120" s="39">
        <v>5.9999999999999995E-4</v>
      </c>
      <c r="E120" s="38">
        <f t="shared" si="18"/>
        <v>4593.9991276722249</v>
      </c>
      <c r="F120">
        <f t="shared" si="19"/>
        <v>4594</v>
      </c>
      <c r="G120">
        <f t="shared" si="17"/>
        <v>-6.9060000532772392E-4</v>
      </c>
      <c r="J120" s="29">
        <f>G120</f>
        <v>-6.9060000532772392E-4</v>
      </c>
      <c r="O120">
        <f t="shared" ca="1" si="16"/>
        <v>-1.2017721303084899E-4</v>
      </c>
      <c r="Q120" s="2">
        <f t="shared" si="20"/>
        <v>38536.936199999996</v>
      </c>
      <c r="R120" s="29"/>
      <c r="U120" s="37"/>
    </row>
    <row r="121" spans="1:21" x14ac:dyDescent="0.2">
      <c r="A121" s="40" t="s">
        <v>80</v>
      </c>
      <c r="B121" s="49" t="s">
        <v>62</v>
      </c>
      <c r="C121" s="40">
        <v>53616.387000000002</v>
      </c>
      <c r="D121" s="40">
        <v>3.0000000000000001E-3</v>
      </c>
      <c r="E121" s="38">
        <f t="shared" si="18"/>
        <v>4670.98881119005</v>
      </c>
      <c r="F121">
        <f t="shared" si="19"/>
        <v>4671</v>
      </c>
      <c r="G121">
        <f t="shared" si="17"/>
        <v>-8.8579000002937391E-3</v>
      </c>
      <c r="I121" s="29">
        <f>G121</f>
        <v>-8.8579000002937391E-3</v>
      </c>
      <c r="O121">
        <f t="shared" ca="1" si="16"/>
        <v>-9.0048669923044463E-5</v>
      </c>
      <c r="Q121" s="2">
        <f t="shared" si="20"/>
        <v>38597.887000000002</v>
      </c>
      <c r="R121" s="29"/>
      <c r="U121" s="37"/>
    </row>
    <row r="122" spans="1:21" x14ac:dyDescent="0.2">
      <c r="A122" s="48" t="s">
        <v>70</v>
      </c>
      <c r="B122" s="38"/>
      <c r="C122" s="39">
        <v>53983.7327</v>
      </c>
      <c r="D122" s="39">
        <v>5.0000000000000001E-4</v>
      </c>
      <c r="E122" s="38">
        <f t="shared" si="18"/>
        <v>5134.9996065304076</v>
      </c>
      <c r="F122">
        <f t="shared" si="19"/>
        <v>5135</v>
      </c>
      <c r="G122">
        <f t="shared" si="17"/>
        <v>-3.1149999995250255E-4</v>
      </c>
      <c r="K122" s="29">
        <f>G122</f>
        <v>-3.1149999995250255E-4</v>
      </c>
      <c r="O122">
        <f t="shared" ca="1" si="16"/>
        <v>9.1505148285024205E-5</v>
      </c>
      <c r="Q122" s="2">
        <f t="shared" si="20"/>
        <v>38965.2327</v>
      </c>
      <c r="R122" s="29"/>
      <c r="U122" s="37"/>
    </row>
    <row r="123" spans="1:21" x14ac:dyDescent="0.2">
      <c r="A123" s="48" t="s">
        <v>70</v>
      </c>
      <c r="B123" s="38"/>
      <c r="C123" s="39">
        <v>54006.691299999999</v>
      </c>
      <c r="D123" s="39">
        <v>5.0000000000000001E-4</v>
      </c>
      <c r="E123" s="38">
        <f t="shared" si="18"/>
        <v>5163.9996417721441</v>
      </c>
      <c r="F123">
        <f t="shared" si="19"/>
        <v>5164</v>
      </c>
      <c r="G123">
        <f t="shared" si="17"/>
        <v>-2.8359999851090834E-4</v>
      </c>
      <c r="K123" s="29">
        <f>G123</f>
        <v>-2.8359999851090834E-4</v>
      </c>
      <c r="O123">
        <f t="shared" ca="1" si="16"/>
        <v>1.0285226192302869E-4</v>
      </c>
      <c r="Q123" s="2">
        <f t="shared" si="20"/>
        <v>38988.191299999999</v>
      </c>
      <c r="R123" s="29"/>
      <c r="U123" s="37"/>
    </row>
    <row r="124" spans="1:21" s="29" customFormat="1" x14ac:dyDescent="0.2">
      <c r="A124" s="39" t="s">
        <v>76</v>
      </c>
      <c r="B124" s="42" t="s">
        <v>56</v>
      </c>
      <c r="C124" s="39">
        <v>54509.444730000003</v>
      </c>
      <c r="D124" s="39">
        <v>2.9999999999999997E-4</v>
      </c>
      <c r="E124" s="38">
        <f t="shared" si="18"/>
        <v>5799.0500014589352</v>
      </c>
      <c r="F124">
        <f t="shared" si="19"/>
        <v>5799</v>
      </c>
      <c r="G124"/>
      <c r="H124"/>
      <c r="I124"/>
      <c r="M124"/>
      <c r="N124"/>
      <c r="O124">
        <f t="shared" ca="1" si="16"/>
        <v>3.5131492261726073E-4</v>
      </c>
      <c r="P124"/>
      <c r="Q124" s="2">
        <f t="shared" si="20"/>
        <v>39490.944730000003</v>
      </c>
      <c r="U124" s="37">
        <v>3.9584900005138479E-2</v>
      </c>
    </row>
    <row r="125" spans="1:21" x14ac:dyDescent="0.2">
      <c r="A125" s="39" t="s">
        <v>76</v>
      </c>
      <c r="B125" s="42" t="s">
        <v>56</v>
      </c>
      <c r="C125" s="39">
        <v>54509.445030000003</v>
      </c>
      <c r="D125" s="39">
        <v>2.0000000000000001E-4</v>
      </c>
      <c r="E125" s="38">
        <f t="shared" si="18"/>
        <v>5799.050380402362</v>
      </c>
      <c r="F125">
        <f t="shared" si="19"/>
        <v>5799</v>
      </c>
      <c r="K125" s="29"/>
      <c r="O125">
        <f t="shared" ca="1" si="16"/>
        <v>3.5131492261726073E-4</v>
      </c>
      <c r="Q125" s="2">
        <f t="shared" si="20"/>
        <v>39490.945030000003</v>
      </c>
      <c r="R125" s="29"/>
      <c r="U125" s="37">
        <v>3.9884900004835799E-2</v>
      </c>
    </row>
    <row r="126" spans="1:21" x14ac:dyDescent="0.2">
      <c r="A126" s="39" t="s">
        <v>76</v>
      </c>
      <c r="B126" s="42" t="s">
        <v>56</v>
      </c>
      <c r="C126" s="39">
        <v>54509.44543</v>
      </c>
      <c r="D126" s="39">
        <v>2.0000000000000001E-4</v>
      </c>
      <c r="E126" s="38">
        <f t="shared" si="18"/>
        <v>5799.0508856602619</v>
      </c>
      <c r="F126">
        <f t="shared" si="19"/>
        <v>5799</v>
      </c>
      <c r="K126" s="29"/>
      <c r="O126">
        <f t="shared" ca="1" si="16"/>
        <v>3.5131492261726073E-4</v>
      </c>
      <c r="Q126" s="2">
        <f t="shared" si="20"/>
        <v>39490.94543</v>
      </c>
      <c r="R126" s="29"/>
      <c r="U126" s="37">
        <v>4.0284900002006907E-2</v>
      </c>
    </row>
    <row r="127" spans="1:21" x14ac:dyDescent="0.2">
      <c r="A127" s="39" t="s">
        <v>76</v>
      </c>
      <c r="B127" s="42" t="s">
        <v>56</v>
      </c>
      <c r="C127" s="39">
        <v>54555.4087</v>
      </c>
      <c r="D127" s="39">
        <v>2.0000000000000001E-4</v>
      </c>
      <c r="E127" s="38">
        <f t="shared" si="18"/>
        <v>5857.1091492227424</v>
      </c>
      <c r="F127">
        <f t="shared" si="19"/>
        <v>5857</v>
      </c>
      <c r="K127" s="29"/>
      <c r="O127">
        <f t="shared" ca="1" si="16"/>
        <v>3.7400914989326925E-4</v>
      </c>
      <c r="Q127" s="2">
        <f t="shared" si="20"/>
        <v>39536.9087</v>
      </c>
      <c r="R127" s="29"/>
      <c r="U127" s="37">
        <v>8.6410700001579244E-2</v>
      </c>
    </row>
    <row r="128" spans="1:21" x14ac:dyDescent="0.2">
      <c r="A128" s="63" t="s">
        <v>432</v>
      </c>
      <c r="B128" s="64" t="s">
        <v>56</v>
      </c>
      <c r="C128" s="63">
        <v>54697.429499999998</v>
      </c>
      <c r="D128" s="15"/>
      <c r="E128" s="38">
        <f t="shared" si="18"/>
        <v>6036.5019782741601</v>
      </c>
      <c r="F128">
        <f t="shared" si="19"/>
        <v>6036.5</v>
      </c>
      <c r="G128">
        <f>+C128-(C$7+F128*C$8)</f>
        <v>1.5661500001442619E-3</v>
      </c>
      <c r="K128" s="29">
        <f>G128</f>
        <v>1.5661500001442619E-3</v>
      </c>
      <c r="O128">
        <f t="shared" ca="1" si="16"/>
        <v>4.4424387051470956E-4</v>
      </c>
      <c r="Q128" s="2">
        <f t="shared" si="20"/>
        <v>39678.929499999998</v>
      </c>
      <c r="R128" s="29"/>
      <c r="U128" s="37"/>
    </row>
    <row r="129" spans="1:21" s="29" customFormat="1" x14ac:dyDescent="0.2">
      <c r="A129" s="39" t="s">
        <v>76</v>
      </c>
      <c r="B129" s="42" t="s">
        <v>62</v>
      </c>
      <c r="C129" s="39">
        <v>54736.328049999996</v>
      </c>
      <c r="D129" s="39">
        <v>5.9999999999999995E-4</v>
      </c>
      <c r="E129" s="38">
        <f t="shared" si="18"/>
        <v>6085.6364778016787</v>
      </c>
      <c r="F129">
        <f t="shared" si="19"/>
        <v>6085.5</v>
      </c>
      <c r="G129"/>
      <c r="H129"/>
      <c r="I129"/>
      <c r="M129"/>
      <c r="N129"/>
      <c r="O129">
        <f t="shared" ca="1" si="16"/>
        <v>4.6341657976513057E-4</v>
      </c>
      <c r="P129"/>
      <c r="Q129" s="2">
        <f t="shared" si="20"/>
        <v>39717.828049999996</v>
      </c>
      <c r="U129" s="37">
        <v>0.10804604999430012</v>
      </c>
    </row>
    <row r="130" spans="1:21" x14ac:dyDescent="0.2">
      <c r="A130" s="63" t="s">
        <v>437</v>
      </c>
      <c r="B130" s="64" t="s">
        <v>62</v>
      </c>
      <c r="C130" s="63">
        <v>55828.339399999997</v>
      </c>
      <c r="D130" s="15"/>
      <c r="E130" s="38">
        <f t="shared" si="18"/>
        <v>7465.0048902649269</v>
      </c>
      <c r="F130">
        <f t="shared" si="19"/>
        <v>7465</v>
      </c>
      <c r="G130">
        <f t="shared" ref="G130:G135" si="21">+C130-(C$7+F130*C$8)</f>
        <v>3.8714999973308295E-3</v>
      </c>
      <c r="K130" s="29">
        <f>G130</f>
        <v>3.8714999973308295E-3</v>
      </c>
      <c r="O130">
        <f t="shared" ca="1" si="16"/>
        <v>1.0031870371315767E-3</v>
      </c>
      <c r="Q130" s="2">
        <f t="shared" si="20"/>
        <v>40809.839399999997</v>
      </c>
      <c r="R130" s="29"/>
      <c r="U130" s="37"/>
    </row>
    <row r="131" spans="1:21" x14ac:dyDescent="0.2">
      <c r="A131" s="39" t="s">
        <v>81</v>
      </c>
      <c r="B131" s="42" t="s">
        <v>62</v>
      </c>
      <c r="C131" s="39">
        <v>56097.5072</v>
      </c>
      <c r="D131" s="39">
        <v>2.0000000000000001E-4</v>
      </c>
      <c r="E131" s="38">
        <f t="shared" si="18"/>
        <v>7805.0027858657631</v>
      </c>
      <c r="F131">
        <f t="shared" si="19"/>
        <v>7805</v>
      </c>
      <c r="G131">
        <f t="shared" si="21"/>
        <v>2.2055000008549541E-3</v>
      </c>
      <c r="J131" s="29">
        <f>G131</f>
        <v>2.2055000008549541E-3</v>
      </c>
      <c r="O131">
        <f t="shared" ca="1" si="16"/>
        <v>1.1362221625426615E-3</v>
      </c>
      <c r="Q131" s="2">
        <f t="shared" si="20"/>
        <v>41079.0072</v>
      </c>
      <c r="R131" s="29"/>
      <c r="U131" s="37"/>
    </row>
    <row r="132" spans="1:21" x14ac:dyDescent="0.2">
      <c r="A132" s="39" t="s">
        <v>83</v>
      </c>
      <c r="B132" s="42" t="s">
        <v>62</v>
      </c>
      <c r="C132" s="39">
        <v>56804.471700000002</v>
      </c>
      <c r="D132" s="39">
        <v>4.0000000000000002E-4</v>
      </c>
      <c r="E132" s="38">
        <f t="shared" si="18"/>
        <v>8698.0012881550265</v>
      </c>
      <c r="F132">
        <f t="shared" si="19"/>
        <v>8698</v>
      </c>
      <c r="G132">
        <f t="shared" si="21"/>
        <v>1.0198000018135644E-3</v>
      </c>
      <c r="K132" s="29">
        <f>G132</f>
        <v>1.0198000018135644E-3</v>
      </c>
      <c r="O132">
        <f t="shared" ca="1" si="16"/>
        <v>1.4856350066370699E-3</v>
      </c>
      <c r="Q132" s="2">
        <f t="shared" si="20"/>
        <v>41785.971700000002</v>
      </c>
      <c r="R132" s="29"/>
      <c r="U132" s="37"/>
    </row>
    <row r="133" spans="1:21" x14ac:dyDescent="0.2">
      <c r="A133" s="45" t="s">
        <v>84</v>
      </c>
      <c r="B133" s="44" t="s">
        <v>62</v>
      </c>
      <c r="C133" s="45">
        <v>56871.374799999998</v>
      </c>
      <c r="D133" s="45">
        <v>2.8999999999999998E-3</v>
      </c>
      <c r="E133" s="38">
        <f t="shared" si="18"/>
        <v>8782.5095882160695</v>
      </c>
      <c r="F133">
        <f t="shared" si="19"/>
        <v>8782.5</v>
      </c>
      <c r="G133">
        <f t="shared" si="21"/>
        <v>7.5907499995082617E-3</v>
      </c>
      <c r="J133" s="29">
        <f>G133</f>
        <v>7.5907499995082617E-3</v>
      </c>
      <c r="O133">
        <f t="shared" ca="1" si="16"/>
        <v>1.5186981480995309E-3</v>
      </c>
      <c r="Q133" s="2">
        <f t="shared" si="20"/>
        <v>41852.874799999998</v>
      </c>
      <c r="R133" s="29"/>
      <c r="U133" s="37"/>
    </row>
    <row r="134" spans="1:21" x14ac:dyDescent="0.2">
      <c r="A134" s="39" t="s">
        <v>460</v>
      </c>
      <c r="B134" s="42"/>
      <c r="C134" s="39">
        <v>57203.478000000003</v>
      </c>
      <c r="D134" s="39">
        <v>5.5999999999999999E-3</v>
      </c>
      <c r="E134" s="38">
        <f t="shared" si="18"/>
        <v>9202.0040044215148</v>
      </c>
      <c r="F134">
        <f t="shared" si="19"/>
        <v>9202</v>
      </c>
      <c r="G134">
        <f t="shared" si="21"/>
        <v>3.1702000051154755E-3</v>
      </c>
      <c r="J134" s="29">
        <f>G134</f>
        <v>3.1702000051154755E-3</v>
      </c>
      <c r="O134">
        <f t="shared" ca="1" si="16"/>
        <v>1.6828400160699721E-3</v>
      </c>
      <c r="Q134" s="2">
        <f t="shared" si="20"/>
        <v>42184.978000000003</v>
      </c>
      <c r="R134" s="29"/>
      <c r="U134" s="37"/>
    </row>
    <row r="135" spans="1:21" x14ac:dyDescent="0.2">
      <c r="A135" s="65" t="s">
        <v>464</v>
      </c>
      <c r="B135" s="66" t="s">
        <v>62</v>
      </c>
      <c r="C135" s="67">
        <v>57568.439599999998</v>
      </c>
      <c r="D135" s="67">
        <v>5.0000000000000001E-4</v>
      </c>
      <c r="E135" s="38">
        <f>+(C135-C$7)/C$8</f>
        <v>9663.0033363442453</v>
      </c>
      <c r="F135">
        <f t="shared" si="19"/>
        <v>9663</v>
      </c>
      <c r="G135">
        <f t="shared" si="21"/>
        <v>2.6413000014144927E-3</v>
      </c>
      <c r="K135" s="29">
        <f>G135</f>
        <v>2.6413000014144927E-3</v>
      </c>
      <c r="O135">
        <f ca="1">+C$11+C$12*F135</f>
        <v>1.8632199949361785E-3</v>
      </c>
      <c r="Q135" s="2">
        <f>+C135-15018.5</f>
        <v>42549.939599999998</v>
      </c>
    </row>
    <row r="136" spans="1:21" x14ac:dyDescent="0.2">
      <c r="A136" s="68" t="s">
        <v>0</v>
      </c>
      <c r="B136" s="69" t="s">
        <v>62</v>
      </c>
      <c r="C136" s="70">
        <v>57923.502699999997</v>
      </c>
      <c r="D136" s="70">
        <v>1E-3</v>
      </c>
      <c r="E136" s="38">
        <f>+(C136-C$7)/C$8</f>
        <v>10111.49942987961</v>
      </c>
      <c r="F136">
        <f t="shared" si="19"/>
        <v>10111.5</v>
      </c>
      <c r="G136">
        <f>+C136-(C$7+F136*C$8)</f>
        <v>-4.5135000254958868E-4</v>
      </c>
      <c r="K136" s="29">
        <f>G136</f>
        <v>-4.5135000254958868E-4</v>
      </c>
      <c r="O136">
        <f ca="1">+C$11+C$12*F136</f>
        <v>2.0387089765446249E-3</v>
      </c>
      <c r="Q136" s="2">
        <f>+C136-15018.5</f>
        <v>42905.002699999997</v>
      </c>
    </row>
    <row r="137" spans="1:21" x14ac:dyDescent="0.2">
      <c r="A137" s="68" t="s">
        <v>0</v>
      </c>
      <c r="B137" s="69" t="s">
        <v>62</v>
      </c>
      <c r="C137" s="70">
        <v>57973.3799</v>
      </c>
      <c r="D137" s="70">
        <v>1.8E-3</v>
      </c>
      <c r="E137" s="38">
        <f>+(C137-C$7)/C$8</f>
        <v>10174.501553604894</v>
      </c>
      <c r="F137">
        <f t="shared" si="19"/>
        <v>10174.5</v>
      </c>
      <c r="G137">
        <f>+C137-(C$7+F137*C$8)</f>
        <v>1.229950001288671E-3</v>
      </c>
      <c r="K137" s="29">
        <f>G137</f>
        <v>1.229950001288671E-3</v>
      </c>
      <c r="O137">
        <f ca="1">+C$11+C$12*F137</f>
        <v>2.0633596027237371E-3</v>
      </c>
      <c r="Q137" s="2">
        <f>+C137-15018.5</f>
        <v>42954.8799</v>
      </c>
    </row>
    <row r="138" spans="1:21" x14ac:dyDescent="0.2">
      <c r="A138" s="71" t="s">
        <v>465</v>
      </c>
      <c r="B138" s="72" t="s">
        <v>62</v>
      </c>
      <c r="C138" s="75">
        <v>59071.433299999997</v>
      </c>
      <c r="D138" s="76">
        <v>1.4E-3</v>
      </c>
      <c r="E138" s="38">
        <f>+(C138-C$7)/C$8</f>
        <v>11561.501949853402</v>
      </c>
      <c r="F138">
        <f t="shared" ref="F138" si="22">ROUND(2*E138,0)/2</f>
        <v>11561.5</v>
      </c>
      <c r="G138">
        <f>+C138-(C$7+F138*C$8)</f>
        <v>1.5436499961651862E-3</v>
      </c>
      <c r="K138" s="29">
        <f>G138</f>
        <v>1.5436499961651862E-3</v>
      </c>
      <c r="O138">
        <f ca="1">+C$11+C$12*F138</f>
        <v>2.6060646584448394E-3</v>
      </c>
      <c r="Q138" s="2">
        <f>+C138-15018.5</f>
        <v>44052.933299999997</v>
      </c>
    </row>
    <row r="139" spans="1:21" x14ac:dyDescent="0.2">
      <c r="A139" s="73" t="s">
        <v>466</v>
      </c>
      <c r="B139" s="74" t="s">
        <v>62</v>
      </c>
      <c r="C139" s="75">
        <v>59847.6705</v>
      </c>
      <c r="D139" s="76">
        <v>8.9999999999999998E-4</v>
      </c>
      <c r="E139" s="38">
        <f>+(C139-C$7)/C$8</f>
        <v>12542.001900022346</v>
      </c>
      <c r="F139">
        <f t="shared" ref="F139" si="23">ROUND(2*E139,0)/2</f>
        <v>12542</v>
      </c>
      <c r="G139">
        <f>+C139-(C$7+F139*C$8)</f>
        <v>1.5042000013636425E-3</v>
      </c>
      <c r="K139" s="29">
        <f>G139</f>
        <v>1.5042000013636425E-3</v>
      </c>
      <c r="O139">
        <f ca="1">+C$11+C$12*F139</f>
        <v>2.989714483343571E-3</v>
      </c>
      <c r="Q139" s="2">
        <f>+C139-15018.5</f>
        <v>44829.1705</v>
      </c>
    </row>
    <row r="140" spans="1:21" x14ac:dyDescent="0.2">
      <c r="B140" s="11"/>
      <c r="C140" s="15"/>
      <c r="D140" s="15"/>
    </row>
    <row r="141" spans="1:21" x14ac:dyDescent="0.2">
      <c r="B141" s="11"/>
      <c r="C141" s="15"/>
      <c r="D141" s="15"/>
    </row>
    <row r="142" spans="1:21" x14ac:dyDescent="0.2">
      <c r="B142" s="11"/>
      <c r="C142" s="15"/>
      <c r="D142" s="15"/>
    </row>
    <row r="143" spans="1:21" x14ac:dyDescent="0.2">
      <c r="B143" s="11"/>
      <c r="C143" s="15"/>
      <c r="D143" s="15"/>
    </row>
    <row r="144" spans="1:21" x14ac:dyDescent="0.2">
      <c r="B144" s="11"/>
      <c r="C144" s="15"/>
      <c r="D144" s="15"/>
    </row>
    <row r="145" spans="2:4" x14ac:dyDescent="0.2">
      <c r="B145" s="11"/>
      <c r="C145" s="15"/>
      <c r="D145" s="15"/>
    </row>
    <row r="146" spans="2:4" x14ac:dyDescent="0.2">
      <c r="B146" s="11"/>
      <c r="C146" s="15"/>
      <c r="D146" s="15"/>
    </row>
    <row r="147" spans="2:4" x14ac:dyDescent="0.2">
      <c r="B147" s="11"/>
      <c r="C147" s="15"/>
      <c r="D147" s="15"/>
    </row>
    <row r="148" spans="2:4" x14ac:dyDescent="0.2">
      <c r="B148" s="11"/>
    </row>
    <row r="149" spans="2:4" x14ac:dyDescent="0.2">
      <c r="B149" s="11"/>
    </row>
    <row r="150" spans="2:4" x14ac:dyDescent="0.2">
      <c r="B150" s="11"/>
    </row>
    <row r="151" spans="2:4" x14ac:dyDescent="0.2">
      <c r="B151" s="11"/>
    </row>
    <row r="152" spans="2:4" x14ac:dyDescent="0.2">
      <c r="B152" s="11"/>
    </row>
    <row r="153" spans="2:4" x14ac:dyDescent="0.2">
      <c r="B153" s="11"/>
    </row>
    <row r="154" spans="2:4" x14ac:dyDescent="0.2">
      <c r="B154" s="11"/>
    </row>
    <row r="155" spans="2:4" x14ac:dyDescent="0.2">
      <c r="B155" s="11"/>
    </row>
    <row r="156" spans="2:4" x14ac:dyDescent="0.2">
      <c r="B156" s="11"/>
    </row>
    <row r="157" spans="2:4" x14ac:dyDescent="0.2">
      <c r="B157" s="11"/>
    </row>
    <row r="158" spans="2:4" x14ac:dyDescent="0.2">
      <c r="B158" s="11"/>
    </row>
    <row r="159" spans="2:4" x14ac:dyDescent="0.2">
      <c r="B159" s="11"/>
    </row>
    <row r="160" spans="2:4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</sheetData>
  <phoneticPr fontId="7" type="noConversion"/>
  <hyperlinks>
    <hyperlink ref="H62974" r:id="rId1" display="http://vsolj.cetus-net.org/bulletin.html" xr:uid="{00000000-0004-0000-0000-000000000000}"/>
    <hyperlink ref="H62967" r:id="rId2" display="https://www.aavso.org/ejaavso" xr:uid="{00000000-0004-0000-0000-000001000000}"/>
    <hyperlink ref="I62974" r:id="rId3" display="http://vsolj.cetus-net.org/bulletin.html" xr:uid="{00000000-0004-0000-0000-000002000000}"/>
    <hyperlink ref="AQ56625" r:id="rId4" display="http://cdsbib.u-strasbg.fr/cgi-bin/cdsbib?1990RMxAA..21..381G" xr:uid="{00000000-0004-0000-0000-000003000000}"/>
    <hyperlink ref="H62971" r:id="rId5" display="https://www.aavso.org/ejaavso" xr:uid="{00000000-0004-0000-0000-000004000000}"/>
    <hyperlink ref="AP3989" r:id="rId6" display="http://cdsbib.u-strasbg.fr/cgi-bin/cdsbib?1990RMxAA..21..381G" xr:uid="{00000000-0004-0000-0000-000005000000}"/>
    <hyperlink ref="AP3992" r:id="rId7" display="http://cdsbib.u-strasbg.fr/cgi-bin/cdsbib?1990RMxAA..21..381G" xr:uid="{00000000-0004-0000-0000-000006000000}"/>
    <hyperlink ref="AP3990" r:id="rId8" display="http://cdsbib.u-strasbg.fr/cgi-bin/cdsbib?1990RMxAA..21..381G" xr:uid="{00000000-0004-0000-0000-000007000000}"/>
    <hyperlink ref="AP3974" r:id="rId9" display="http://cdsbib.u-strasbg.fr/cgi-bin/cdsbib?1990RMxAA..21..381G" xr:uid="{00000000-0004-0000-0000-000008000000}"/>
    <hyperlink ref="AQ4203" r:id="rId10" display="http://cdsbib.u-strasbg.fr/cgi-bin/cdsbib?1990RMxAA..21..381G" xr:uid="{00000000-0004-0000-0000-000009000000}"/>
    <hyperlink ref="AQ4207" r:id="rId11" display="http://cdsbib.u-strasbg.fr/cgi-bin/cdsbib?1990RMxAA..21..381G" xr:uid="{00000000-0004-0000-0000-00000A000000}"/>
    <hyperlink ref="AQ63887" r:id="rId12" display="http://cdsbib.u-strasbg.fr/cgi-bin/cdsbib?1990RMxAA..21..381G" xr:uid="{00000000-0004-0000-0000-00000B000000}"/>
    <hyperlink ref="I1095" r:id="rId13" display="http://vsolj.cetus-net.org/bulletin.html" xr:uid="{00000000-0004-0000-0000-00000C000000}"/>
    <hyperlink ref="H1095" r:id="rId14" display="http://vsolj.cetus-net.org/bulletin.html" xr:uid="{00000000-0004-0000-0000-00000D000000}"/>
    <hyperlink ref="AQ64548" r:id="rId15" display="http://cdsbib.u-strasbg.fr/cgi-bin/cdsbib?1990RMxAA..21..381G" xr:uid="{00000000-0004-0000-0000-00000E000000}"/>
    <hyperlink ref="AQ64547" r:id="rId16" display="http://cdsbib.u-strasbg.fr/cgi-bin/cdsbib?1990RMxAA..21..381G" xr:uid="{00000000-0004-0000-0000-00000F000000}"/>
    <hyperlink ref="AP2265" r:id="rId17" display="http://cdsbib.u-strasbg.fr/cgi-bin/cdsbib?1990RMxAA..21..381G" xr:uid="{00000000-0004-0000-0000-000010000000}"/>
    <hyperlink ref="AP2283" r:id="rId18" display="http://cdsbib.u-strasbg.fr/cgi-bin/cdsbib?1990RMxAA..21..381G" xr:uid="{00000000-0004-0000-0000-000011000000}"/>
    <hyperlink ref="AP2284" r:id="rId19" display="http://cdsbib.u-strasbg.fr/cgi-bin/cdsbib?1990RMxAA..21..381G" xr:uid="{00000000-0004-0000-0000-000012000000}"/>
    <hyperlink ref="AP228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3"/>
  <sheetViews>
    <sheetView topLeftCell="A67" workbookViewId="0">
      <selection activeCell="A87" sqref="A87:C112"/>
    </sheetView>
  </sheetViews>
  <sheetFormatPr defaultRowHeight="12.75" x14ac:dyDescent="0.2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0" t="s">
        <v>85</v>
      </c>
      <c r="I1" s="51" t="s">
        <v>86</v>
      </c>
      <c r="J1" s="52" t="s">
        <v>74</v>
      </c>
    </row>
    <row r="2" spans="1:16" x14ac:dyDescent="0.2">
      <c r="I2" s="53" t="s">
        <v>87</v>
      </c>
      <c r="J2" s="54" t="s">
        <v>88</v>
      </c>
    </row>
    <row r="3" spans="1:16" x14ac:dyDescent="0.2">
      <c r="A3" s="55" t="s">
        <v>89</v>
      </c>
      <c r="I3" s="53" t="s">
        <v>90</v>
      </c>
      <c r="J3" s="54" t="s">
        <v>91</v>
      </c>
    </row>
    <row r="4" spans="1:16" x14ac:dyDescent="0.2">
      <c r="I4" s="53" t="s">
        <v>92</v>
      </c>
      <c r="J4" s="54" t="s">
        <v>91</v>
      </c>
    </row>
    <row r="5" spans="1:16" ht="13.5" thickBot="1" x14ac:dyDescent="0.25">
      <c r="I5" s="56" t="s">
        <v>93</v>
      </c>
      <c r="J5" s="57" t="s">
        <v>75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BBS 23 </v>
      </c>
      <c r="B11" s="11" t="str">
        <f t="shared" ref="B11:B42" si="1">IF(H11=INT(H11),"I","II")</f>
        <v>I</v>
      </c>
      <c r="C11" s="15">
        <f t="shared" ref="C11:C42" si="2">1*G11</f>
        <v>42633.472999999998</v>
      </c>
      <c r="D11" s="14" t="str">
        <f t="shared" ref="D11:D42" si="3">VLOOKUP(F11,I$1:J$5,2,FALSE)</f>
        <v>vis</v>
      </c>
      <c r="E11" s="58">
        <f>VLOOKUP(C11,Active!C$21:E$969,3,FALSE)</f>
        <v>-9202.021435819177</v>
      </c>
      <c r="F11" s="11" t="s">
        <v>93</v>
      </c>
      <c r="G11" s="14" t="str">
        <f t="shared" ref="G11:G42" si="4">MID(I11,3,LEN(I11)-3)</f>
        <v>42633.473</v>
      </c>
      <c r="H11" s="15">
        <f t="shared" ref="H11:H42" si="5">1*K11</f>
        <v>0</v>
      </c>
      <c r="I11" s="59" t="s">
        <v>136</v>
      </c>
      <c r="J11" s="60" t="s">
        <v>137</v>
      </c>
      <c r="K11" s="59">
        <v>0</v>
      </c>
      <c r="L11" s="59" t="s">
        <v>138</v>
      </c>
      <c r="M11" s="60" t="s">
        <v>98</v>
      </c>
      <c r="N11" s="60"/>
      <c r="O11" s="61" t="s">
        <v>139</v>
      </c>
      <c r="P11" s="61" t="s">
        <v>140</v>
      </c>
    </row>
    <row r="12" spans="1:16" ht="12.75" customHeight="1" thickBot="1" x14ac:dyDescent="0.25">
      <c r="A12" s="15" t="str">
        <f t="shared" si="0"/>
        <v> BBS 50 </v>
      </c>
      <c r="B12" s="11" t="str">
        <f t="shared" si="1"/>
        <v>II</v>
      </c>
      <c r="C12" s="15">
        <f t="shared" si="2"/>
        <v>44490.334999999999</v>
      </c>
      <c r="D12" s="14" t="str">
        <f t="shared" si="3"/>
        <v>vis</v>
      </c>
      <c r="E12" s="58">
        <f>VLOOKUP(C12,Active!C$21:E$969,3,FALSE)</f>
        <v>-6856.5359341315507</v>
      </c>
      <c r="F12" s="11" t="s">
        <v>93</v>
      </c>
      <c r="G12" s="14" t="str">
        <f t="shared" si="4"/>
        <v>44490.335</v>
      </c>
      <c r="H12" s="15">
        <f t="shared" si="5"/>
        <v>2345.5</v>
      </c>
      <c r="I12" s="59" t="s">
        <v>141</v>
      </c>
      <c r="J12" s="60" t="s">
        <v>142</v>
      </c>
      <c r="K12" s="59">
        <v>2345.5</v>
      </c>
      <c r="L12" s="59" t="s">
        <v>97</v>
      </c>
      <c r="M12" s="60" t="s">
        <v>98</v>
      </c>
      <c r="N12" s="60"/>
      <c r="O12" s="61" t="s">
        <v>139</v>
      </c>
      <c r="P12" s="61" t="s">
        <v>143</v>
      </c>
    </row>
    <row r="13" spans="1:16" ht="12.75" customHeight="1" thickBot="1" x14ac:dyDescent="0.25">
      <c r="A13" s="15" t="str">
        <f t="shared" si="0"/>
        <v> BBS 81 </v>
      </c>
      <c r="B13" s="11" t="str">
        <f t="shared" si="1"/>
        <v>I</v>
      </c>
      <c r="C13" s="15">
        <f t="shared" si="2"/>
        <v>46627.500999999997</v>
      </c>
      <c r="D13" s="14" t="str">
        <f t="shared" si="3"/>
        <v>vis</v>
      </c>
      <c r="E13" s="58">
        <f>VLOOKUP(C13,Active!C$21:E$969,3,FALSE)</f>
        <v>-4156.9859041887075</v>
      </c>
      <c r="F13" s="11" t="s">
        <v>93</v>
      </c>
      <c r="G13" s="14" t="str">
        <f t="shared" si="4"/>
        <v>46627.501</v>
      </c>
      <c r="H13" s="15">
        <f t="shared" si="5"/>
        <v>5045</v>
      </c>
      <c r="I13" s="59" t="s">
        <v>144</v>
      </c>
      <c r="J13" s="60" t="s">
        <v>145</v>
      </c>
      <c r="K13" s="59">
        <v>5045</v>
      </c>
      <c r="L13" s="59" t="s">
        <v>146</v>
      </c>
      <c r="M13" s="60" t="s">
        <v>98</v>
      </c>
      <c r="N13" s="60"/>
      <c r="O13" s="61" t="s">
        <v>147</v>
      </c>
      <c r="P13" s="61" t="s">
        <v>148</v>
      </c>
    </row>
    <row r="14" spans="1:16" ht="12.75" customHeight="1" thickBot="1" x14ac:dyDescent="0.25">
      <c r="A14" s="15" t="str">
        <f t="shared" si="0"/>
        <v> BBS 81 </v>
      </c>
      <c r="B14" s="11" t="str">
        <f t="shared" si="1"/>
        <v>I</v>
      </c>
      <c r="C14" s="15">
        <f t="shared" si="2"/>
        <v>46676.42</v>
      </c>
      <c r="D14" s="14" t="str">
        <f t="shared" si="3"/>
        <v>vis</v>
      </c>
      <c r="E14" s="58">
        <f>VLOOKUP(C14,Active!C$21:E$969,3,FALSE)</f>
        <v>-4095.1941257705689</v>
      </c>
      <c r="F14" s="11" t="s">
        <v>93</v>
      </c>
      <c r="G14" s="14" t="str">
        <f t="shared" si="4"/>
        <v>46676.420</v>
      </c>
      <c r="H14" s="15">
        <f t="shared" si="5"/>
        <v>5107</v>
      </c>
      <c r="I14" s="59" t="s">
        <v>149</v>
      </c>
      <c r="J14" s="60" t="s">
        <v>150</v>
      </c>
      <c r="K14" s="59">
        <v>5107</v>
      </c>
      <c r="L14" s="59" t="s">
        <v>151</v>
      </c>
      <c r="M14" s="60" t="s">
        <v>98</v>
      </c>
      <c r="N14" s="60"/>
      <c r="O14" s="61" t="s">
        <v>147</v>
      </c>
      <c r="P14" s="61" t="s">
        <v>148</v>
      </c>
    </row>
    <row r="15" spans="1:16" ht="12.75" customHeight="1" thickBot="1" x14ac:dyDescent="0.25">
      <c r="A15" s="15" t="str">
        <f t="shared" si="0"/>
        <v> BBS 81 </v>
      </c>
      <c r="B15" s="11" t="str">
        <f t="shared" si="1"/>
        <v>I</v>
      </c>
      <c r="C15" s="15">
        <f t="shared" si="2"/>
        <v>46678.383000000002</v>
      </c>
      <c r="D15" s="14" t="str">
        <f t="shared" si="3"/>
        <v>vis</v>
      </c>
      <c r="E15" s="58">
        <f>VLOOKUP(C15,Active!C$21:E$969,3,FALSE)</f>
        <v>-4092.7145726105491</v>
      </c>
      <c r="F15" s="11" t="s">
        <v>93</v>
      </c>
      <c r="G15" s="14" t="str">
        <f t="shared" si="4"/>
        <v>46678.383</v>
      </c>
      <c r="H15" s="15">
        <f t="shared" si="5"/>
        <v>5109</v>
      </c>
      <c r="I15" s="59" t="s">
        <v>152</v>
      </c>
      <c r="J15" s="60" t="s">
        <v>153</v>
      </c>
      <c r="K15" s="59">
        <v>5109</v>
      </c>
      <c r="L15" s="59" t="s">
        <v>154</v>
      </c>
      <c r="M15" s="60" t="s">
        <v>98</v>
      </c>
      <c r="N15" s="60"/>
      <c r="O15" s="61" t="s">
        <v>147</v>
      </c>
      <c r="P15" s="61" t="s">
        <v>148</v>
      </c>
    </row>
    <row r="16" spans="1:16" ht="12.75" customHeight="1" thickBot="1" x14ac:dyDescent="0.25">
      <c r="A16" s="15" t="str">
        <f t="shared" si="0"/>
        <v> BBS 89 </v>
      </c>
      <c r="B16" s="11" t="str">
        <f t="shared" si="1"/>
        <v>I</v>
      </c>
      <c r="C16" s="15">
        <f t="shared" si="2"/>
        <v>47391.453000000001</v>
      </c>
      <c r="D16" s="14" t="str">
        <f t="shared" si="3"/>
        <v>vis</v>
      </c>
      <c r="E16" s="58">
        <f>VLOOKUP(C16,Active!C$21:E$969,3,FALSE)</f>
        <v>-3192.0039400011287</v>
      </c>
      <c r="F16" s="11" t="s">
        <v>93</v>
      </c>
      <c r="G16" s="14" t="str">
        <f t="shared" si="4"/>
        <v>47391.453</v>
      </c>
      <c r="H16" s="15">
        <f t="shared" si="5"/>
        <v>6010</v>
      </c>
      <c r="I16" s="59" t="s">
        <v>155</v>
      </c>
      <c r="J16" s="60" t="s">
        <v>156</v>
      </c>
      <c r="K16" s="59">
        <v>6010</v>
      </c>
      <c r="L16" s="59" t="s">
        <v>135</v>
      </c>
      <c r="M16" s="60" t="s">
        <v>98</v>
      </c>
      <c r="N16" s="60"/>
      <c r="O16" s="61" t="s">
        <v>147</v>
      </c>
      <c r="P16" s="61" t="s">
        <v>157</v>
      </c>
    </row>
    <row r="17" spans="1:16" ht="12.75" customHeight="1" thickBot="1" x14ac:dyDescent="0.25">
      <c r="A17" s="15" t="str">
        <f t="shared" si="0"/>
        <v> BBS 89 </v>
      </c>
      <c r="B17" s="11" t="str">
        <f t="shared" si="1"/>
        <v>I</v>
      </c>
      <c r="C17" s="15">
        <f t="shared" si="2"/>
        <v>47399.394999999997</v>
      </c>
      <c r="D17" s="14" t="str">
        <f t="shared" si="3"/>
        <v>vis</v>
      </c>
      <c r="E17" s="58">
        <f>VLOOKUP(C17,Active!C$21:E$969,3,FALSE)</f>
        <v>-3181.9720443328492</v>
      </c>
      <c r="F17" s="11" t="s">
        <v>93</v>
      </c>
      <c r="G17" s="14" t="str">
        <f t="shared" si="4"/>
        <v>47399.395</v>
      </c>
      <c r="H17" s="15">
        <f t="shared" si="5"/>
        <v>6020</v>
      </c>
      <c r="I17" s="59" t="s">
        <v>158</v>
      </c>
      <c r="J17" s="60" t="s">
        <v>159</v>
      </c>
      <c r="K17" s="59">
        <v>6020</v>
      </c>
      <c r="L17" s="59" t="s">
        <v>160</v>
      </c>
      <c r="M17" s="60" t="s">
        <v>98</v>
      </c>
      <c r="N17" s="60"/>
      <c r="O17" s="61" t="s">
        <v>161</v>
      </c>
      <c r="P17" s="61" t="s">
        <v>157</v>
      </c>
    </row>
    <row r="18" spans="1:16" ht="12.75" customHeight="1" thickBot="1" x14ac:dyDescent="0.25">
      <c r="A18" s="15" t="str">
        <f t="shared" si="0"/>
        <v> BBS 90 </v>
      </c>
      <c r="B18" s="11" t="str">
        <f t="shared" si="1"/>
        <v>I</v>
      </c>
      <c r="C18" s="15">
        <f t="shared" si="2"/>
        <v>47456.357000000004</v>
      </c>
      <c r="D18" s="14" t="str">
        <f t="shared" si="3"/>
        <v>vis</v>
      </c>
      <c r="E18" s="58">
        <f>VLOOKUP(C18,Active!C$21:E$969,3,FALSE)</f>
        <v>-3110.0207926258586</v>
      </c>
      <c r="F18" s="11" t="s">
        <v>93</v>
      </c>
      <c r="G18" s="14" t="str">
        <f t="shared" si="4"/>
        <v>47456.357</v>
      </c>
      <c r="H18" s="15">
        <f t="shared" si="5"/>
        <v>6092</v>
      </c>
      <c r="I18" s="59" t="s">
        <v>162</v>
      </c>
      <c r="J18" s="60" t="s">
        <v>163</v>
      </c>
      <c r="K18" s="59">
        <v>6092</v>
      </c>
      <c r="L18" s="59" t="s">
        <v>164</v>
      </c>
      <c r="M18" s="60" t="s">
        <v>98</v>
      </c>
      <c r="N18" s="60"/>
      <c r="O18" s="61" t="s">
        <v>161</v>
      </c>
      <c r="P18" s="61" t="s">
        <v>165</v>
      </c>
    </row>
    <row r="19" spans="1:16" ht="12.75" customHeight="1" thickBot="1" x14ac:dyDescent="0.25">
      <c r="A19" s="15" t="str">
        <f t="shared" si="0"/>
        <v> BBS 90 </v>
      </c>
      <c r="B19" s="11" t="str">
        <f t="shared" si="1"/>
        <v>II</v>
      </c>
      <c r="C19" s="15">
        <f t="shared" si="2"/>
        <v>47466.273999999998</v>
      </c>
      <c r="D19" s="14" t="str">
        <f t="shared" si="3"/>
        <v>vis</v>
      </c>
      <c r="E19" s="58">
        <f>VLOOKUP(C19,Active!C$21:E$969,3,FALSE)</f>
        <v>-3097.494186060469</v>
      </c>
      <c r="F19" s="11" t="s">
        <v>93</v>
      </c>
      <c r="G19" s="14" t="str">
        <f t="shared" si="4"/>
        <v>47466.274</v>
      </c>
      <c r="H19" s="15">
        <f t="shared" si="5"/>
        <v>6104.5</v>
      </c>
      <c r="I19" s="59" t="s">
        <v>166</v>
      </c>
      <c r="J19" s="60" t="s">
        <v>167</v>
      </c>
      <c r="K19" s="59">
        <v>6104.5</v>
      </c>
      <c r="L19" s="59" t="s">
        <v>168</v>
      </c>
      <c r="M19" s="60" t="s">
        <v>98</v>
      </c>
      <c r="N19" s="60"/>
      <c r="O19" s="61" t="s">
        <v>161</v>
      </c>
      <c r="P19" s="61" t="s">
        <v>165</v>
      </c>
    </row>
    <row r="20" spans="1:16" ht="12.75" customHeight="1" thickBot="1" x14ac:dyDescent="0.25">
      <c r="A20" s="15" t="str">
        <f t="shared" si="0"/>
        <v> BBS 90 </v>
      </c>
      <c r="B20" s="11" t="str">
        <f t="shared" si="1"/>
        <v>II</v>
      </c>
      <c r="C20" s="15">
        <f t="shared" si="2"/>
        <v>47481.277999999998</v>
      </c>
      <c r="D20" s="14" t="str">
        <f t="shared" si="3"/>
        <v>vis</v>
      </c>
      <c r="E20" s="58">
        <f>VLOOKUP(C20,Active!C$21:E$969,3,FALSE)</f>
        <v>-3078.5419621109654</v>
      </c>
      <c r="F20" s="11" t="s">
        <v>93</v>
      </c>
      <c r="G20" s="14" t="str">
        <f t="shared" si="4"/>
        <v>47481.278</v>
      </c>
      <c r="H20" s="15">
        <f t="shared" si="5"/>
        <v>6123.5</v>
      </c>
      <c r="I20" s="59" t="s">
        <v>169</v>
      </c>
      <c r="J20" s="60" t="s">
        <v>170</v>
      </c>
      <c r="K20" s="59">
        <v>6123.5</v>
      </c>
      <c r="L20" s="59" t="s">
        <v>171</v>
      </c>
      <c r="M20" s="60" t="s">
        <v>98</v>
      </c>
      <c r="N20" s="60"/>
      <c r="O20" s="61" t="s">
        <v>161</v>
      </c>
      <c r="P20" s="61" t="s">
        <v>165</v>
      </c>
    </row>
    <row r="21" spans="1:16" ht="12.75" customHeight="1" thickBot="1" x14ac:dyDescent="0.25">
      <c r="A21" s="15" t="str">
        <f t="shared" si="0"/>
        <v> BBS 92 </v>
      </c>
      <c r="B21" s="11" t="str">
        <f t="shared" si="1"/>
        <v>I</v>
      </c>
      <c r="C21" s="15">
        <f t="shared" si="2"/>
        <v>47695.451000000001</v>
      </c>
      <c r="D21" s="14" t="str">
        <f t="shared" si="3"/>
        <v>vis</v>
      </c>
      <c r="E21" s="58">
        <f>VLOOKUP(C21,Active!C$21:E$969,3,FALSE)</f>
        <v>-2808.0104598491121</v>
      </c>
      <c r="F21" s="11" t="s">
        <v>93</v>
      </c>
      <c r="G21" s="14" t="str">
        <f t="shared" si="4"/>
        <v>47695.451</v>
      </c>
      <c r="H21" s="15">
        <f t="shared" si="5"/>
        <v>6394</v>
      </c>
      <c r="I21" s="59" t="s">
        <v>172</v>
      </c>
      <c r="J21" s="60" t="s">
        <v>173</v>
      </c>
      <c r="K21" s="59">
        <v>6394</v>
      </c>
      <c r="L21" s="59" t="s">
        <v>174</v>
      </c>
      <c r="M21" s="60" t="s">
        <v>98</v>
      </c>
      <c r="N21" s="60"/>
      <c r="O21" s="61" t="s">
        <v>161</v>
      </c>
      <c r="P21" s="61" t="s">
        <v>175</v>
      </c>
    </row>
    <row r="22" spans="1:16" ht="12.75" customHeight="1" thickBot="1" x14ac:dyDescent="0.25">
      <c r="A22" s="15" t="str">
        <f t="shared" si="0"/>
        <v> BBS 92 </v>
      </c>
      <c r="B22" s="11" t="str">
        <f t="shared" si="1"/>
        <v>I</v>
      </c>
      <c r="C22" s="15">
        <f t="shared" si="2"/>
        <v>47714.45</v>
      </c>
      <c r="D22" s="14" t="str">
        <f t="shared" si="3"/>
        <v>vis</v>
      </c>
      <c r="E22" s="58">
        <f>VLOOKUP(C22,Active!C$21:E$969,3,FALSE)</f>
        <v>-2784.0119725912791</v>
      </c>
      <c r="F22" s="11" t="s">
        <v>93</v>
      </c>
      <c r="G22" s="14" t="str">
        <f t="shared" si="4"/>
        <v>47714.450</v>
      </c>
      <c r="H22" s="15">
        <f t="shared" si="5"/>
        <v>6418</v>
      </c>
      <c r="I22" s="59" t="s">
        <v>176</v>
      </c>
      <c r="J22" s="60" t="s">
        <v>177</v>
      </c>
      <c r="K22" s="59">
        <v>6418</v>
      </c>
      <c r="L22" s="59" t="s">
        <v>178</v>
      </c>
      <c r="M22" s="60" t="s">
        <v>98</v>
      </c>
      <c r="N22" s="60"/>
      <c r="O22" s="61" t="s">
        <v>161</v>
      </c>
      <c r="P22" s="61" t="s">
        <v>175</v>
      </c>
    </row>
    <row r="23" spans="1:16" ht="12.75" customHeight="1" thickBot="1" x14ac:dyDescent="0.25">
      <c r="A23" s="15" t="str">
        <f t="shared" si="0"/>
        <v> BBS 92 </v>
      </c>
      <c r="B23" s="11" t="str">
        <f t="shared" si="1"/>
        <v>I</v>
      </c>
      <c r="C23" s="15">
        <f t="shared" si="2"/>
        <v>47737.428</v>
      </c>
      <c r="D23" s="14" t="str">
        <f t="shared" si="3"/>
        <v>vis</v>
      </c>
      <c r="E23" s="58">
        <f>VLOOKUP(C23,Active!C$21:E$969,3,FALSE)</f>
        <v>-2754.9874323412314</v>
      </c>
      <c r="F23" s="11" t="s">
        <v>93</v>
      </c>
      <c r="G23" s="14" t="str">
        <f t="shared" si="4"/>
        <v>47737.428</v>
      </c>
      <c r="H23" s="15">
        <f t="shared" si="5"/>
        <v>6447</v>
      </c>
      <c r="I23" s="59" t="s">
        <v>179</v>
      </c>
      <c r="J23" s="60" t="s">
        <v>180</v>
      </c>
      <c r="K23" s="59">
        <v>6447</v>
      </c>
      <c r="L23" s="59" t="s">
        <v>181</v>
      </c>
      <c r="M23" s="60" t="s">
        <v>98</v>
      </c>
      <c r="N23" s="60"/>
      <c r="O23" s="61" t="s">
        <v>161</v>
      </c>
      <c r="P23" s="61" t="s">
        <v>175</v>
      </c>
    </row>
    <row r="24" spans="1:16" ht="12.75" customHeight="1" thickBot="1" x14ac:dyDescent="0.25">
      <c r="A24" s="15" t="str">
        <f t="shared" si="0"/>
        <v> BBS 92 </v>
      </c>
      <c r="B24" s="11" t="str">
        <f t="shared" si="1"/>
        <v>I</v>
      </c>
      <c r="C24" s="15">
        <f t="shared" si="2"/>
        <v>47748.491000000002</v>
      </c>
      <c r="D24" s="14" t="str">
        <f t="shared" si="3"/>
        <v>vis</v>
      </c>
      <c r="E24" s="58">
        <f>VLOOKUP(C24,Active!C$21:E$969,3,FALSE)</f>
        <v>-2741.0132618831281</v>
      </c>
      <c r="F24" s="11" t="s">
        <v>93</v>
      </c>
      <c r="G24" s="14" t="str">
        <f t="shared" si="4"/>
        <v>47748.491</v>
      </c>
      <c r="H24" s="15">
        <f t="shared" si="5"/>
        <v>6461</v>
      </c>
      <c r="I24" s="59" t="s">
        <v>182</v>
      </c>
      <c r="J24" s="60" t="s">
        <v>183</v>
      </c>
      <c r="K24" s="59">
        <v>6461</v>
      </c>
      <c r="L24" s="59" t="s">
        <v>184</v>
      </c>
      <c r="M24" s="60" t="s">
        <v>98</v>
      </c>
      <c r="N24" s="60"/>
      <c r="O24" s="61" t="s">
        <v>161</v>
      </c>
      <c r="P24" s="61" t="s">
        <v>175</v>
      </c>
    </row>
    <row r="25" spans="1:16" ht="12.75" customHeight="1" thickBot="1" x14ac:dyDescent="0.25">
      <c r="A25" s="15" t="str">
        <f t="shared" si="0"/>
        <v> BBS 92 </v>
      </c>
      <c r="B25" s="11" t="str">
        <f t="shared" si="1"/>
        <v>I</v>
      </c>
      <c r="C25" s="15">
        <f t="shared" si="2"/>
        <v>47775.417999999998</v>
      </c>
      <c r="D25" s="14" t="str">
        <f t="shared" si="3"/>
        <v>vis</v>
      </c>
      <c r="E25" s="58">
        <f>VLOOKUP(C25,Active!C$21:E$969,3,FALSE)</f>
        <v>-2707.0005629836223</v>
      </c>
      <c r="F25" s="11" t="s">
        <v>93</v>
      </c>
      <c r="G25" s="14" t="str">
        <f t="shared" si="4"/>
        <v>47775.418</v>
      </c>
      <c r="H25" s="15">
        <f t="shared" si="5"/>
        <v>6495</v>
      </c>
      <c r="I25" s="59" t="s">
        <v>185</v>
      </c>
      <c r="J25" s="60" t="s">
        <v>186</v>
      </c>
      <c r="K25" s="59">
        <v>6495</v>
      </c>
      <c r="L25" s="59" t="s">
        <v>187</v>
      </c>
      <c r="M25" s="60" t="s">
        <v>98</v>
      </c>
      <c r="N25" s="60"/>
      <c r="O25" s="61" t="s">
        <v>161</v>
      </c>
      <c r="P25" s="61" t="s">
        <v>175</v>
      </c>
    </row>
    <row r="26" spans="1:16" ht="12.75" customHeight="1" thickBot="1" x14ac:dyDescent="0.25">
      <c r="A26" s="15" t="str">
        <f t="shared" si="0"/>
        <v> BBS 92 </v>
      </c>
      <c r="B26" s="11" t="str">
        <f t="shared" si="1"/>
        <v>I</v>
      </c>
      <c r="C26" s="15">
        <f t="shared" si="2"/>
        <v>47794.411999999997</v>
      </c>
      <c r="D26" s="14" t="str">
        <f t="shared" si="3"/>
        <v>vis</v>
      </c>
      <c r="E26" s="58">
        <f>VLOOKUP(C26,Active!C$21:E$969,3,FALSE)</f>
        <v>-2683.0083914495763</v>
      </c>
      <c r="F26" s="11" t="s">
        <v>93</v>
      </c>
      <c r="G26" s="14" t="str">
        <f t="shared" si="4"/>
        <v>47794.412</v>
      </c>
      <c r="H26" s="15">
        <f t="shared" si="5"/>
        <v>6519</v>
      </c>
      <c r="I26" s="59" t="s">
        <v>188</v>
      </c>
      <c r="J26" s="60" t="s">
        <v>189</v>
      </c>
      <c r="K26" s="59">
        <v>6519</v>
      </c>
      <c r="L26" s="59" t="s">
        <v>190</v>
      </c>
      <c r="M26" s="60" t="s">
        <v>98</v>
      </c>
      <c r="N26" s="60"/>
      <c r="O26" s="61" t="s">
        <v>161</v>
      </c>
      <c r="P26" s="61" t="s">
        <v>175</v>
      </c>
    </row>
    <row r="27" spans="1:16" ht="12.75" customHeight="1" thickBot="1" x14ac:dyDescent="0.25">
      <c r="A27" s="15" t="str">
        <f t="shared" si="0"/>
        <v> BBS 92 </v>
      </c>
      <c r="B27" s="11" t="str">
        <f t="shared" si="1"/>
        <v>I</v>
      </c>
      <c r="C27" s="15">
        <f t="shared" si="2"/>
        <v>47817.375</v>
      </c>
      <c r="D27" s="14" t="str">
        <f t="shared" si="3"/>
        <v>vis</v>
      </c>
      <c r="E27" s="58">
        <f>VLOOKUP(C27,Active!C$21:E$969,3,FALSE)</f>
        <v>-2654.0027983708983</v>
      </c>
      <c r="F27" s="11" t="s">
        <v>93</v>
      </c>
      <c r="G27" s="14" t="str">
        <f t="shared" si="4"/>
        <v>47817.375</v>
      </c>
      <c r="H27" s="15">
        <f t="shared" si="5"/>
        <v>6548</v>
      </c>
      <c r="I27" s="59" t="s">
        <v>191</v>
      </c>
      <c r="J27" s="60" t="s">
        <v>192</v>
      </c>
      <c r="K27" s="59">
        <v>6548</v>
      </c>
      <c r="L27" s="59" t="s">
        <v>193</v>
      </c>
      <c r="M27" s="60" t="s">
        <v>98</v>
      </c>
      <c r="N27" s="60"/>
      <c r="O27" s="61" t="s">
        <v>161</v>
      </c>
      <c r="P27" s="61" t="s">
        <v>175</v>
      </c>
    </row>
    <row r="28" spans="1:16" ht="12.75" customHeight="1" thickBot="1" x14ac:dyDescent="0.25">
      <c r="A28" s="15" t="str">
        <f t="shared" si="0"/>
        <v> BBS 95 </v>
      </c>
      <c r="B28" s="11" t="str">
        <f t="shared" si="1"/>
        <v>I</v>
      </c>
      <c r="C28" s="15">
        <f t="shared" si="2"/>
        <v>48014.502</v>
      </c>
      <c r="D28" s="14" t="str">
        <f t="shared" si="3"/>
        <v>vis</v>
      </c>
      <c r="E28" s="58">
        <f>VLOOKUP(C28,Active!C$21:E$969,3,FALSE)</f>
        <v>-2405.00286165445</v>
      </c>
      <c r="F28" s="11" t="s">
        <v>93</v>
      </c>
      <c r="G28" s="14" t="str">
        <f t="shared" si="4"/>
        <v>48014.502</v>
      </c>
      <c r="H28" s="15">
        <f t="shared" si="5"/>
        <v>6797</v>
      </c>
      <c r="I28" s="59" t="s">
        <v>194</v>
      </c>
      <c r="J28" s="60" t="s">
        <v>195</v>
      </c>
      <c r="K28" s="59">
        <v>6797</v>
      </c>
      <c r="L28" s="59" t="s">
        <v>193</v>
      </c>
      <c r="M28" s="60" t="s">
        <v>98</v>
      </c>
      <c r="N28" s="60"/>
      <c r="O28" s="61" t="s">
        <v>161</v>
      </c>
      <c r="P28" s="61" t="s">
        <v>196</v>
      </c>
    </row>
    <row r="29" spans="1:16" ht="12.75" customHeight="1" thickBot="1" x14ac:dyDescent="0.25">
      <c r="A29" s="15" t="str">
        <f t="shared" si="0"/>
        <v> BBS 95 </v>
      </c>
      <c r="B29" s="11" t="str">
        <f t="shared" si="1"/>
        <v>I</v>
      </c>
      <c r="C29" s="15">
        <f t="shared" si="2"/>
        <v>48071.497000000003</v>
      </c>
      <c r="D29" s="14" t="str">
        <f t="shared" si="3"/>
        <v>vis</v>
      </c>
      <c r="E29" s="58">
        <f>VLOOKUP(C29,Active!C$21:E$969,3,FALSE)</f>
        <v>-2333.0099261704495</v>
      </c>
      <c r="F29" s="11" t="s">
        <v>93</v>
      </c>
      <c r="G29" s="14" t="str">
        <f t="shared" si="4"/>
        <v>48071.497</v>
      </c>
      <c r="H29" s="15">
        <f t="shared" si="5"/>
        <v>6869</v>
      </c>
      <c r="I29" s="59" t="s">
        <v>197</v>
      </c>
      <c r="J29" s="60" t="s">
        <v>198</v>
      </c>
      <c r="K29" s="59">
        <v>6869</v>
      </c>
      <c r="L29" s="59" t="s">
        <v>174</v>
      </c>
      <c r="M29" s="60" t="s">
        <v>98</v>
      </c>
      <c r="N29" s="60"/>
      <c r="O29" s="61" t="s">
        <v>161</v>
      </c>
      <c r="P29" s="61" t="s">
        <v>196</v>
      </c>
    </row>
    <row r="30" spans="1:16" ht="12.75" customHeight="1" thickBot="1" x14ac:dyDescent="0.25">
      <c r="A30" s="15" t="str">
        <f t="shared" si="0"/>
        <v> BBS 96 </v>
      </c>
      <c r="B30" s="11" t="str">
        <f t="shared" si="1"/>
        <v>I</v>
      </c>
      <c r="C30" s="15">
        <f t="shared" si="2"/>
        <v>48086.534</v>
      </c>
      <c r="D30" s="14" t="str">
        <f t="shared" si="3"/>
        <v>vis</v>
      </c>
      <c r="E30" s="58">
        <f>VLOOKUP(C30,Active!C$21:E$969,3,FALSE)</f>
        <v>-2314.016018443936</v>
      </c>
      <c r="F30" s="11" t="s">
        <v>93</v>
      </c>
      <c r="G30" s="14" t="str">
        <f t="shared" si="4"/>
        <v>48086.534</v>
      </c>
      <c r="H30" s="15">
        <f t="shared" si="5"/>
        <v>6888</v>
      </c>
      <c r="I30" s="59" t="s">
        <v>199</v>
      </c>
      <c r="J30" s="60" t="s">
        <v>200</v>
      </c>
      <c r="K30" s="59">
        <v>6888</v>
      </c>
      <c r="L30" s="59" t="s">
        <v>126</v>
      </c>
      <c r="M30" s="60" t="s">
        <v>98</v>
      </c>
      <c r="N30" s="60"/>
      <c r="O30" s="61" t="s">
        <v>161</v>
      </c>
      <c r="P30" s="61" t="s">
        <v>201</v>
      </c>
    </row>
    <row r="31" spans="1:16" ht="12.75" customHeight="1" thickBot="1" x14ac:dyDescent="0.25">
      <c r="A31" s="15" t="str">
        <f t="shared" si="0"/>
        <v> BBS 96 </v>
      </c>
      <c r="B31" s="11" t="str">
        <f t="shared" si="1"/>
        <v>I</v>
      </c>
      <c r="C31" s="15">
        <f t="shared" si="2"/>
        <v>48113.451999999997</v>
      </c>
      <c r="D31" s="14" t="str">
        <f t="shared" si="3"/>
        <v>vis</v>
      </c>
      <c r="E31" s="58">
        <f>VLOOKUP(C31,Active!C$21:E$969,3,FALSE)</f>
        <v>-2280.0146878472506</v>
      </c>
      <c r="F31" s="11" t="s">
        <v>93</v>
      </c>
      <c r="G31" s="14" t="str">
        <f t="shared" si="4"/>
        <v>48113.452</v>
      </c>
      <c r="H31" s="15">
        <f t="shared" si="5"/>
        <v>6922</v>
      </c>
      <c r="I31" s="59" t="s">
        <v>202</v>
      </c>
      <c r="J31" s="60" t="s">
        <v>203</v>
      </c>
      <c r="K31" s="59">
        <v>6922</v>
      </c>
      <c r="L31" s="59" t="s">
        <v>132</v>
      </c>
      <c r="M31" s="60" t="s">
        <v>98</v>
      </c>
      <c r="N31" s="60"/>
      <c r="O31" s="61" t="s">
        <v>161</v>
      </c>
      <c r="P31" s="61" t="s">
        <v>201</v>
      </c>
    </row>
    <row r="32" spans="1:16" ht="12.75" customHeight="1" thickBot="1" x14ac:dyDescent="0.25">
      <c r="A32" s="15" t="str">
        <f t="shared" si="0"/>
        <v> BBS 96 </v>
      </c>
      <c r="B32" s="11" t="str">
        <f t="shared" si="1"/>
        <v>I</v>
      </c>
      <c r="C32" s="15">
        <f t="shared" si="2"/>
        <v>48144.341999999997</v>
      </c>
      <c r="D32" s="14" t="str">
        <f t="shared" si="3"/>
        <v>vis</v>
      </c>
      <c r="E32" s="58">
        <f>VLOOKUP(C32,Active!C$21:E$969,3,FALSE)</f>
        <v>-2240.9961462716628</v>
      </c>
      <c r="F32" s="11" t="s">
        <v>93</v>
      </c>
      <c r="G32" s="14" t="str">
        <f t="shared" si="4"/>
        <v>48144.342</v>
      </c>
      <c r="H32" s="15">
        <f t="shared" si="5"/>
        <v>6961</v>
      </c>
      <c r="I32" s="59" t="s">
        <v>204</v>
      </c>
      <c r="J32" s="60" t="s">
        <v>205</v>
      </c>
      <c r="K32" s="59">
        <v>6961</v>
      </c>
      <c r="L32" s="59" t="s">
        <v>206</v>
      </c>
      <c r="M32" s="60" t="s">
        <v>98</v>
      </c>
      <c r="N32" s="60"/>
      <c r="O32" s="61" t="s">
        <v>161</v>
      </c>
      <c r="P32" s="61" t="s">
        <v>201</v>
      </c>
    </row>
    <row r="33" spans="1:16" ht="12.75" customHeight="1" thickBot="1" x14ac:dyDescent="0.25">
      <c r="A33" s="15" t="str">
        <f t="shared" si="0"/>
        <v> BBS 96 </v>
      </c>
      <c r="B33" s="11" t="str">
        <f t="shared" si="1"/>
        <v>I</v>
      </c>
      <c r="C33" s="15">
        <f t="shared" si="2"/>
        <v>48163.326000000001</v>
      </c>
      <c r="D33" s="14" t="str">
        <f t="shared" si="3"/>
        <v>vis</v>
      </c>
      <c r="E33" s="58">
        <f>VLOOKUP(C33,Active!C$21:E$969,3,FALSE)</f>
        <v>-2217.0166061851905</v>
      </c>
      <c r="F33" s="11" t="s">
        <v>93</v>
      </c>
      <c r="G33" s="14" t="str">
        <f t="shared" si="4"/>
        <v>48163.326</v>
      </c>
      <c r="H33" s="15">
        <f t="shared" si="5"/>
        <v>6985</v>
      </c>
      <c r="I33" s="59" t="s">
        <v>207</v>
      </c>
      <c r="J33" s="60" t="s">
        <v>208</v>
      </c>
      <c r="K33" s="59">
        <v>6985</v>
      </c>
      <c r="L33" s="59" t="s">
        <v>126</v>
      </c>
      <c r="M33" s="60" t="s">
        <v>98</v>
      </c>
      <c r="N33" s="60"/>
      <c r="O33" s="61" t="s">
        <v>161</v>
      </c>
      <c r="P33" s="61" t="s">
        <v>201</v>
      </c>
    </row>
    <row r="34" spans="1:16" ht="12.75" customHeight="1" thickBot="1" x14ac:dyDescent="0.25">
      <c r="A34" s="15" t="str">
        <f t="shared" si="0"/>
        <v> BBS 96 </v>
      </c>
      <c r="B34" s="11" t="str">
        <f t="shared" si="1"/>
        <v>I</v>
      </c>
      <c r="C34" s="15">
        <f t="shared" si="2"/>
        <v>48167.298000000003</v>
      </c>
      <c r="D34" s="14" t="str">
        <f t="shared" si="3"/>
        <v>vis</v>
      </c>
      <c r="E34" s="58">
        <f>VLOOKUP(C34,Active!C$21:E$969,3,FALSE)</f>
        <v>-2211.9993952062878</v>
      </c>
      <c r="F34" s="11" t="s">
        <v>93</v>
      </c>
      <c r="G34" s="14" t="str">
        <f t="shared" si="4"/>
        <v>48167.298</v>
      </c>
      <c r="H34" s="15">
        <f t="shared" si="5"/>
        <v>6990</v>
      </c>
      <c r="I34" s="59" t="s">
        <v>209</v>
      </c>
      <c r="J34" s="60" t="s">
        <v>210</v>
      </c>
      <c r="K34" s="59">
        <v>6990</v>
      </c>
      <c r="L34" s="59" t="s">
        <v>187</v>
      </c>
      <c r="M34" s="60" t="s">
        <v>98</v>
      </c>
      <c r="N34" s="60"/>
      <c r="O34" s="61" t="s">
        <v>161</v>
      </c>
      <c r="P34" s="61" t="s">
        <v>201</v>
      </c>
    </row>
    <row r="35" spans="1:16" ht="12.75" customHeight="1" thickBot="1" x14ac:dyDescent="0.25">
      <c r="A35" s="15" t="str">
        <f t="shared" si="0"/>
        <v> BBS 96 </v>
      </c>
      <c r="B35" s="11" t="str">
        <f t="shared" si="1"/>
        <v>I</v>
      </c>
      <c r="C35" s="15">
        <f t="shared" si="2"/>
        <v>48178.373</v>
      </c>
      <c r="D35" s="14" t="str">
        <f t="shared" si="3"/>
        <v>vis</v>
      </c>
      <c r="E35" s="58">
        <f>VLOOKUP(C35,Active!C$21:E$969,3,FALSE)</f>
        <v>-2198.0100670110942</v>
      </c>
      <c r="F35" s="11" t="s">
        <v>93</v>
      </c>
      <c r="G35" s="14" t="str">
        <f t="shared" si="4"/>
        <v>48178.373</v>
      </c>
      <c r="H35" s="15">
        <f t="shared" si="5"/>
        <v>7004</v>
      </c>
      <c r="I35" s="59" t="s">
        <v>211</v>
      </c>
      <c r="J35" s="60" t="s">
        <v>212</v>
      </c>
      <c r="K35" s="59">
        <v>7004</v>
      </c>
      <c r="L35" s="59" t="s">
        <v>174</v>
      </c>
      <c r="M35" s="60" t="s">
        <v>98</v>
      </c>
      <c r="N35" s="60"/>
      <c r="O35" s="61" t="s">
        <v>161</v>
      </c>
      <c r="P35" s="61" t="s">
        <v>201</v>
      </c>
    </row>
    <row r="36" spans="1:16" ht="12.75" customHeight="1" thickBot="1" x14ac:dyDescent="0.25">
      <c r="A36" s="15" t="str">
        <f t="shared" si="0"/>
        <v> BBS 97 </v>
      </c>
      <c r="B36" s="11" t="str">
        <f t="shared" si="1"/>
        <v>I</v>
      </c>
      <c r="C36" s="15">
        <f t="shared" si="2"/>
        <v>48205.292000000001</v>
      </c>
      <c r="D36" s="14" t="str">
        <f t="shared" si="3"/>
        <v>vis</v>
      </c>
      <c r="E36" s="58">
        <f>VLOOKUP(C36,Active!C$21:E$969,3,FALSE)</f>
        <v>-2164.0074732696457</v>
      </c>
      <c r="F36" s="11" t="s">
        <v>93</v>
      </c>
      <c r="G36" s="14" t="str">
        <f t="shared" si="4"/>
        <v>48205.292</v>
      </c>
      <c r="H36" s="15">
        <f t="shared" si="5"/>
        <v>7038</v>
      </c>
      <c r="I36" s="59" t="s">
        <v>213</v>
      </c>
      <c r="J36" s="60" t="s">
        <v>214</v>
      </c>
      <c r="K36" s="59">
        <v>7038</v>
      </c>
      <c r="L36" s="59" t="s">
        <v>215</v>
      </c>
      <c r="M36" s="60" t="s">
        <v>98</v>
      </c>
      <c r="N36" s="60"/>
      <c r="O36" s="61" t="s">
        <v>161</v>
      </c>
      <c r="P36" s="61" t="s">
        <v>216</v>
      </c>
    </row>
    <row r="37" spans="1:16" ht="12.75" customHeight="1" thickBot="1" x14ac:dyDescent="0.25">
      <c r="A37" s="15" t="str">
        <f t="shared" si="0"/>
        <v> BBS 98 </v>
      </c>
      <c r="B37" s="11" t="str">
        <f t="shared" si="1"/>
        <v>I</v>
      </c>
      <c r="C37" s="15">
        <f t="shared" si="2"/>
        <v>48440.43</v>
      </c>
      <c r="D37" s="14" t="str">
        <f t="shared" si="3"/>
        <v>vis</v>
      </c>
      <c r="E37" s="58">
        <f>VLOOKUP(C37,Active!C$21:E$969,3,FALSE)</f>
        <v>-1866.9941411556695</v>
      </c>
      <c r="F37" s="11" t="s">
        <v>93</v>
      </c>
      <c r="G37" s="14" t="str">
        <f t="shared" si="4"/>
        <v>48440.430</v>
      </c>
      <c r="H37" s="15">
        <f t="shared" si="5"/>
        <v>7335</v>
      </c>
      <c r="I37" s="59" t="s">
        <v>217</v>
      </c>
      <c r="J37" s="60" t="s">
        <v>218</v>
      </c>
      <c r="K37" s="59">
        <v>7335</v>
      </c>
      <c r="L37" s="59" t="s">
        <v>168</v>
      </c>
      <c r="M37" s="60" t="s">
        <v>98</v>
      </c>
      <c r="N37" s="60"/>
      <c r="O37" s="61" t="s">
        <v>161</v>
      </c>
      <c r="P37" s="61" t="s">
        <v>219</v>
      </c>
    </row>
    <row r="38" spans="1:16" ht="12.75" customHeight="1" thickBot="1" x14ac:dyDescent="0.25">
      <c r="A38" s="15" t="str">
        <f t="shared" si="0"/>
        <v> BBS 98 </v>
      </c>
      <c r="B38" s="11" t="str">
        <f t="shared" si="1"/>
        <v>I</v>
      </c>
      <c r="C38" s="15">
        <f t="shared" si="2"/>
        <v>48474.485000000001</v>
      </c>
      <c r="D38" s="14" t="str">
        <f t="shared" si="3"/>
        <v>vis</v>
      </c>
      <c r="E38" s="58">
        <f>VLOOKUP(C38,Active!C$21:E$969,3,FALSE)</f>
        <v>-1823.9777464209112</v>
      </c>
      <c r="F38" s="11" t="s">
        <v>93</v>
      </c>
      <c r="G38" s="14" t="str">
        <f t="shared" si="4"/>
        <v>48474.485</v>
      </c>
      <c r="H38" s="15">
        <f t="shared" si="5"/>
        <v>7378</v>
      </c>
      <c r="I38" s="59" t="s">
        <v>220</v>
      </c>
      <c r="J38" s="60" t="s">
        <v>221</v>
      </c>
      <c r="K38" s="59">
        <v>7378</v>
      </c>
      <c r="L38" s="59" t="s">
        <v>222</v>
      </c>
      <c r="M38" s="60" t="s">
        <v>98</v>
      </c>
      <c r="N38" s="60"/>
      <c r="O38" s="61" t="s">
        <v>161</v>
      </c>
      <c r="P38" s="61" t="s">
        <v>219</v>
      </c>
    </row>
    <row r="39" spans="1:16" ht="12.75" customHeight="1" thickBot="1" x14ac:dyDescent="0.25">
      <c r="A39" s="15" t="str">
        <f t="shared" si="0"/>
        <v> BBS 98 </v>
      </c>
      <c r="B39" s="11" t="str">
        <f t="shared" si="1"/>
        <v>I</v>
      </c>
      <c r="C39" s="15">
        <f t="shared" si="2"/>
        <v>48497.430999999997</v>
      </c>
      <c r="D39" s="14" t="str">
        <f t="shared" si="3"/>
        <v>vis</v>
      </c>
      <c r="E39" s="58">
        <f>VLOOKUP(C39,Active!C$21:E$969,3,FALSE)</f>
        <v>-1794.9936268031283</v>
      </c>
      <c r="F39" s="11" t="s">
        <v>93</v>
      </c>
      <c r="G39" s="14" t="str">
        <f t="shared" si="4"/>
        <v>48497.431</v>
      </c>
      <c r="H39" s="15">
        <f t="shared" si="5"/>
        <v>7407</v>
      </c>
      <c r="I39" s="59" t="s">
        <v>223</v>
      </c>
      <c r="J39" s="60" t="s">
        <v>224</v>
      </c>
      <c r="K39" s="59">
        <v>7407</v>
      </c>
      <c r="L39" s="59" t="s">
        <v>168</v>
      </c>
      <c r="M39" s="60" t="s">
        <v>98</v>
      </c>
      <c r="N39" s="60"/>
      <c r="O39" s="61" t="s">
        <v>161</v>
      </c>
      <c r="P39" s="61" t="s">
        <v>219</v>
      </c>
    </row>
    <row r="40" spans="1:16" ht="12.75" customHeight="1" thickBot="1" x14ac:dyDescent="0.25">
      <c r="A40" s="15" t="str">
        <f t="shared" si="0"/>
        <v> BBS 99 </v>
      </c>
      <c r="B40" s="11" t="str">
        <f t="shared" si="1"/>
        <v>II</v>
      </c>
      <c r="C40" s="15">
        <f t="shared" si="2"/>
        <v>48518.394999999997</v>
      </c>
      <c r="D40" s="14" t="str">
        <f t="shared" si="3"/>
        <v>vis</v>
      </c>
      <c r="E40" s="58">
        <f>VLOOKUP(C40,Active!C$21:E$969,3,FALSE)</f>
        <v>-1768.5130600957591</v>
      </c>
      <c r="F40" s="11" t="s">
        <v>93</v>
      </c>
      <c r="G40" s="14" t="str">
        <f t="shared" si="4"/>
        <v>48518.395</v>
      </c>
      <c r="H40" s="15">
        <f t="shared" si="5"/>
        <v>7433.5</v>
      </c>
      <c r="I40" s="59" t="s">
        <v>225</v>
      </c>
      <c r="J40" s="60" t="s">
        <v>226</v>
      </c>
      <c r="K40" s="59">
        <v>7433.5</v>
      </c>
      <c r="L40" s="59" t="s">
        <v>178</v>
      </c>
      <c r="M40" s="60" t="s">
        <v>227</v>
      </c>
      <c r="N40" s="60" t="s">
        <v>228</v>
      </c>
      <c r="O40" s="61" t="s">
        <v>147</v>
      </c>
      <c r="P40" s="61" t="s">
        <v>229</v>
      </c>
    </row>
    <row r="41" spans="1:16" ht="12.75" customHeight="1" thickBot="1" x14ac:dyDescent="0.25">
      <c r="A41" s="15" t="str">
        <f t="shared" si="0"/>
        <v> BBS 99 </v>
      </c>
      <c r="B41" s="11" t="str">
        <f t="shared" si="1"/>
        <v>I</v>
      </c>
      <c r="C41" s="15">
        <f t="shared" si="2"/>
        <v>48524.347000000002</v>
      </c>
      <c r="D41" s="14" t="str">
        <f t="shared" si="3"/>
        <v>vis</v>
      </c>
      <c r="E41" s="58">
        <f>VLOOKUP(C41,Active!C$21:E$969,3,FALSE)</f>
        <v>-1760.9948224959503</v>
      </c>
      <c r="F41" s="11" t="s">
        <v>93</v>
      </c>
      <c r="G41" s="14" t="str">
        <f t="shared" si="4"/>
        <v>48524.347</v>
      </c>
      <c r="H41" s="15">
        <f t="shared" si="5"/>
        <v>7441</v>
      </c>
      <c r="I41" s="59" t="s">
        <v>230</v>
      </c>
      <c r="J41" s="60" t="s">
        <v>231</v>
      </c>
      <c r="K41" s="59">
        <v>7441</v>
      </c>
      <c r="L41" s="59" t="s">
        <v>232</v>
      </c>
      <c r="M41" s="60" t="s">
        <v>98</v>
      </c>
      <c r="N41" s="60"/>
      <c r="O41" s="61" t="s">
        <v>161</v>
      </c>
      <c r="P41" s="61" t="s">
        <v>229</v>
      </c>
    </row>
    <row r="42" spans="1:16" ht="12.75" customHeight="1" thickBot="1" x14ac:dyDescent="0.25">
      <c r="A42" s="15" t="str">
        <f t="shared" si="0"/>
        <v> BBS 99 </v>
      </c>
      <c r="B42" s="11" t="str">
        <f t="shared" si="1"/>
        <v>I</v>
      </c>
      <c r="C42" s="15">
        <f t="shared" si="2"/>
        <v>48539.394999999997</v>
      </c>
      <c r="D42" s="14" t="str">
        <f t="shared" si="3"/>
        <v>vis</v>
      </c>
      <c r="E42" s="58">
        <f>VLOOKUP(C42,Active!C$21:E$969,3,FALSE)</f>
        <v>-1741.9870201771005</v>
      </c>
      <c r="F42" s="11" t="s">
        <v>93</v>
      </c>
      <c r="G42" s="14" t="str">
        <f t="shared" si="4"/>
        <v>48539.395</v>
      </c>
      <c r="H42" s="15">
        <f t="shared" si="5"/>
        <v>7460</v>
      </c>
      <c r="I42" s="59" t="s">
        <v>233</v>
      </c>
      <c r="J42" s="60" t="s">
        <v>234</v>
      </c>
      <c r="K42" s="59">
        <v>7460</v>
      </c>
      <c r="L42" s="59" t="s">
        <v>181</v>
      </c>
      <c r="M42" s="60" t="s">
        <v>98</v>
      </c>
      <c r="N42" s="60"/>
      <c r="O42" s="61" t="s">
        <v>161</v>
      </c>
      <c r="P42" s="61" t="s">
        <v>229</v>
      </c>
    </row>
    <row r="43" spans="1:16" ht="12.75" customHeight="1" thickBot="1" x14ac:dyDescent="0.25">
      <c r="A43" s="15" t="str">
        <f t="shared" ref="A43:A74" si="6">P43</f>
        <v> BBS 101 </v>
      </c>
      <c r="B43" s="11" t="str">
        <f t="shared" ref="B43:B74" si="7">IF(H43=INT(H43),"I","II")</f>
        <v>I</v>
      </c>
      <c r="C43" s="15">
        <f t="shared" ref="C43:C74" si="8">1*G43</f>
        <v>48801.434999999998</v>
      </c>
      <c r="D43" s="14" t="str">
        <f t="shared" ref="D43:D74" si="9">VLOOKUP(F43,I$1:J$5,2,FALSE)</f>
        <v>vis</v>
      </c>
      <c r="E43" s="58">
        <f>VLOOKUP(C43,Active!C$21:E$969,3,FALSE)</f>
        <v>-1410.9925677825622</v>
      </c>
      <c r="F43" s="11" t="s">
        <v>93</v>
      </c>
      <c r="G43" s="14" t="str">
        <f t="shared" ref="G43:G74" si="10">MID(I43,3,LEN(I43)-3)</f>
        <v>48801.435</v>
      </c>
      <c r="H43" s="15">
        <f t="shared" ref="H43:H74" si="11">1*K43</f>
        <v>7791</v>
      </c>
      <c r="I43" s="59" t="s">
        <v>235</v>
      </c>
      <c r="J43" s="60" t="s">
        <v>236</v>
      </c>
      <c r="K43" s="59">
        <v>7791</v>
      </c>
      <c r="L43" s="59" t="s">
        <v>237</v>
      </c>
      <c r="M43" s="60" t="s">
        <v>98</v>
      </c>
      <c r="N43" s="60"/>
      <c r="O43" s="61" t="s">
        <v>161</v>
      </c>
      <c r="P43" s="61" t="s">
        <v>238</v>
      </c>
    </row>
    <row r="44" spans="1:16" ht="12.75" customHeight="1" thickBot="1" x14ac:dyDescent="0.25">
      <c r="A44" s="15" t="str">
        <f t="shared" si="6"/>
        <v> BBS 101 </v>
      </c>
      <c r="B44" s="11" t="str">
        <f t="shared" si="7"/>
        <v>I</v>
      </c>
      <c r="C44" s="15">
        <f t="shared" si="8"/>
        <v>48820.434000000001</v>
      </c>
      <c r="D44" s="14" t="str">
        <f t="shared" si="9"/>
        <v>vis</v>
      </c>
      <c r="E44" s="58">
        <f>VLOOKUP(C44,Active!C$21:E$969,3,FALSE)</f>
        <v>-1386.9940805247202</v>
      </c>
      <c r="F44" s="11" t="s">
        <v>93</v>
      </c>
      <c r="G44" s="14" t="str">
        <f t="shared" si="10"/>
        <v>48820.434</v>
      </c>
      <c r="H44" s="15">
        <f t="shared" si="11"/>
        <v>7815</v>
      </c>
      <c r="I44" s="59" t="s">
        <v>239</v>
      </c>
      <c r="J44" s="60" t="s">
        <v>240</v>
      </c>
      <c r="K44" s="59">
        <v>7815</v>
      </c>
      <c r="L44" s="59" t="s">
        <v>168</v>
      </c>
      <c r="M44" s="60" t="s">
        <v>98</v>
      </c>
      <c r="N44" s="60"/>
      <c r="O44" s="61" t="s">
        <v>161</v>
      </c>
      <c r="P44" s="61" t="s">
        <v>238</v>
      </c>
    </row>
    <row r="45" spans="1:16" ht="12.75" customHeight="1" thickBot="1" x14ac:dyDescent="0.25">
      <c r="A45" s="15" t="str">
        <f t="shared" si="6"/>
        <v> BBS 102 </v>
      </c>
      <c r="B45" s="11" t="str">
        <f t="shared" si="7"/>
        <v>I</v>
      </c>
      <c r="C45" s="15">
        <f t="shared" si="8"/>
        <v>48843.396999999997</v>
      </c>
      <c r="D45" s="14" t="str">
        <f t="shared" si="9"/>
        <v>vis</v>
      </c>
      <c r="E45" s="58">
        <f>VLOOKUP(C45,Active!C$21:E$969,3,FALSE)</f>
        <v>-1357.9884874460508</v>
      </c>
      <c r="F45" s="11" t="s">
        <v>93</v>
      </c>
      <c r="G45" s="14" t="str">
        <f t="shared" si="10"/>
        <v>48843.397</v>
      </c>
      <c r="H45" s="15">
        <f t="shared" si="11"/>
        <v>7844</v>
      </c>
      <c r="I45" s="59" t="s">
        <v>241</v>
      </c>
      <c r="J45" s="60" t="s">
        <v>242</v>
      </c>
      <c r="K45" s="59">
        <v>7844</v>
      </c>
      <c r="L45" s="59" t="s">
        <v>243</v>
      </c>
      <c r="M45" s="60" t="s">
        <v>98</v>
      </c>
      <c r="N45" s="60"/>
      <c r="O45" s="61" t="s">
        <v>161</v>
      </c>
      <c r="P45" s="61" t="s">
        <v>244</v>
      </c>
    </row>
    <row r="46" spans="1:16" ht="12.75" customHeight="1" thickBot="1" x14ac:dyDescent="0.25">
      <c r="A46" s="15" t="str">
        <f t="shared" si="6"/>
        <v> BBS 102 </v>
      </c>
      <c r="B46" s="11" t="str">
        <f t="shared" si="7"/>
        <v>I</v>
      </c>
      <c r="C46" s="15">
        <f t="shared" si="8"/>
        <v>48862.38</v>
      </c>
      <c r="D46" s="14" t="str">
        <f t="shared" si="9"/>
        <v>vis</v>
      </c>
      <c r="E46" s="58">
        <f>VLOOKUP(C46,Active!C$21:E$969,3,FALSE)</f>
        <v>-1334.0102105043413</v>
      </c>
      <c r="F46" s="11" t="s">
        <v>93</v>
      </c>
      <c r="G46" s="14" t="str">
        <f t="shared" si="10"/>
        <v>48862.380</v>
      </c>
      <c r="H46" s="15">
        <f t="shared" si="11"/>
        <v>7868</v>
      </c>
      <c r="I46" s="59" t="s">
        <v>245</v>
      </c>
      <c r="J46" s="60" t="s">
        <v>246</v>
      </c>
      <c r="K46" s="59">
        <v>7868</v>
      </c>
      <c r="L46" s="59" t="s">
        <v>174</v>
      </c>
      <c r="M46" s="60" t="s">
        <v>98</v>
      </c>
      <c r="N46" s="60"/>
      <c r="O46" s="61" t="s">
        <v>161</v>
      </c>
      <c r="P46" s="61" t="s">
        <v>244</v>
      </c>
    </row>
    <row r="47" spans="1:16" ht="12.75" customHeight="1" thickBot="1" x14ac:dyDescent="0.25">
      <c r="A47" s="15" t="str">
        <f t="shared" si="6"/>
        <v> BBS 102 </v>
      </c>
      <c r="B47" s="11" t="str">
        <f t="shared" si="7"/>
        <v>I</v>
      </c>
      <c r="C47" s="15">
        <f t="shared" si="8"/>
        <v>48881.404999999999</v>
      </c>
      <c r="D47" s="14" t="str">
        <f t="shared" si="9"/>
        <v>vis</v>
      </c>
      <c r="E47" s="58">
        <f>VLOOKUP(C47,Active!C$21:E$969,3,FALSE)</f>
        <v>-1309.978881482793</v>
      </c>
      <c r="F47" s="11" t="s">
        <v>93</v>
      </c>
      <c r="G47" s="14" t="str">
        <f t="shared" si="10"/>
        <v>48881.405</v>
      </c>
      <c r="H47" s="15">
        <f t="shared" si="11"/>
        <v>7892</v>
      </c>
      <c r="I47" s="59" t="s">
        <v>247</v>
      </c>
      <c r="J47" s="60" t="s">
        <v>248</v>
      </c>
      <c r="K47" s="59">
        <v>7892</v>
      </c>
      <c r="L47" s="59" t="s">
        <v>249</v>
      </c>
      <c r="M47" s="60" t="s">
        <v>98</v>
      </c>
      <c r="N47" s="60"/>
      <c r="O47" s="61" t="s">
        <v>161</v>
      </c>
      <c r="P47" s="61" t="s">
        <v>244</v>
      </c>
    </row>
    <row r="48" spans="1:16" ht="12.75" customHeight="1" thickBot="1" x14ac:dyDescent="0.25">
      <c r="A48" s="15" t="str">
        <f t="shared" si="6"/>
        <v> BBS 102 </v>
      </c>
      <c r="B48" s="11" t="str">
        <f t="shared" si="7"/>
        <v>I</v>
      </c>
      <c r="C48" s="15">
        <f t="shared" si="8"/>
        <v>48946.296999999999</v>
      </c>
      <c r="D48" s="14" t="str">
        <f t="shared" si="9"/>
        <v>vis</v>
      </c>
      <c r="E48" s="58">
        <f>VLOOKUP(C48,Active!C$21:E$969,3,FALSE)</f>
        <v>-1228.0108918446224</v>
      </c>
      <c r="F48" s="11" t="s">
        <v>93</v>
      </c>
      <c r="G48" s="14" t="str">
        <f t="shared" si="10"/>
        <v>48946.297</v>
      </c>
      <c r="H48" s="15">
        <f t="shared" si="11"/>
        <v>7974</v>
      </c>
      <c r="I48" s="59" t="s">
        <v>250</v>
      </c>
      <c r="J48" s="60" t="s">
        <v>251</v>
      </c>
      <c r="K48" s="59">
        <v>7974</v>
      </c>
      <c r="L48" s="59" t="s">
        <v>129</v>
      </c>
      <c r="M48" s="60" t="s">
        <v>98</v>
      </c>
      <c r="N48" s="60"/>
      <c r="O48" s="61" t="s">
        <v>161</v>
      </c>
      <c r="P48" s="61" t="s">
        <v>244</v>
      </c>
    </row>
    <row r="49" spans="1:16" ht="12.75" customHeight="1" thickBot="1" x14ac:dyDescent="0.25">
      <c r="A49" s="15" t="str">
        <f t="shared" si="6"/>
        <v> BBS 104 </v>
      </c>
      <c r="B49" s="11" t="str">
        <f t="shared" si="7"/>
        <v>I</v>
      </c>
      <c r="C49" s="15">
        <f t="shared" si="8"/>
        <v>49177.455999999998</v>
      </c>
      <c r="D49" s="14" t="str">
        <f t="shared" si="9"/>
        <v>vis</v>
      </c>
      <c r="E49" s="58">
        <f>VLOOKUP(C49,Active!C$21:E$969,3,FALSE)</f>
        <v>-936.02361272285191</v>
      </c>
      <c r="F49" s="11" t="s">
        <v>93</v>
      </c>
      <c r="G49" s="14" t="str">
        <f t="shared" si="10"/>
        <v>49177.456</v>
      </c>
      <c r="H49" s="15">
        <f t="shared" si="11"/>
        <v>8266</v>
      </c>
      <c r="I49" s="59" t="s">
        <v>252</v>
      </c>
      <c r="J49" s="60" t="s">
        <v>253</v>
      </c>
      <c r="K49" s="59">
        <v>8266</v>
      </c>
      <c r="L49" s="59" t="s">
        <v>254</v>
      </c>
      <c r="M49" s="60" t="s">
        <v>98</v>
      </c>
      <c r="N49" s="60"/>
      <c r="O49" s="61" t="s">
        <v>161</v>
      </c>
      <c r="P49" s="61" t="s">
        <v>255</v>
      </c>
    </row>
    <row r="50" spans="1:16" ht="12.75" customHeight="1" thickBot="1" x14ac:dyDescent="0.25">
      <c r="A50" s="15" t="str">
        <f t="shared" si="6"/>
        <v> BBS 105 </v>
      </c>
      <c r="B50" s="11" t="str">
        <f t="shared" si="7"/>
        <v>I</v>
      </c>
      <c r="C50" s="15">
        <f t="shared" si="8"/>
        <v>49219.425999999999</v>
      </c>
      <c r="D50" s="14" t="str">
        <f t="shared" si="9"/>
        <v>vis</v>
      </c>
      <c r="E50" s="58">
        <f>VLOOKUP(C50,Active!C$21:E$969,3,FALSE)</f>
        <v>-883.00942722827426</v>
      </c>
      <c r="F50" s="11" t="s">
        <v>93</v>
      </c>
      <c r="G50" s="14" t="str">
        <f t="shared" si="10"/>
        <v>49219.426</v>
      </c>
      <c r="H50" s="15">
        <f t="shared" si="11"/>
        <v>8319</v>
      </c>
      <c r="I50" s="59" t="s">
        <v>264</v>
      </c>
      <c r="J50" s="60" t="s">
        <v>265</v>
      </c>
      <c r="K50" s="59">
        <v>8319</v>
      </c>
      <c r="L50" s="59" t="s">
        <v>190</v>
      </c>
      <c r="M50" s="60" t="s">
        <v>98</v>
      </c>
      <c r="N50" s="60"/>
      <c r="O50" s="61" t="s">
        <v>161</v>
      </c>
      <c r="P50" s="61" t="s">
        <v>266</v>
      </c>
    </row>
    <row r="51" spans="1:16" ht="12.75" customHeight="1" thickBot="1" x14ac:dyDescent="0.25">
      <c r="A51" s="15" t="str">
        <f t="shared" si="6"/>
        <v> BBS 107 </v>
      </c>
      <c r="B51" s="11" t="str">
        <f t="shared" si="7"/>
        <v>I</v>
      </c>
      <c r="C51" s="15">
        <f t="shared" si="8"/>
        <v>49546.385000000002</v>
      </c>
      <c r="D51" s="14" t="str">
        <f t="shared" si="9"/>
        <v>vis</v>
      </c>
      <c r="E51" s="58">
        <f>VLOOKUP(C51,Active!C$21:E$969,3,FALSE)</f>
        <v>-470.0128802870961</v>
      </c>
      <c r="F51" s="11" t="s">
        <v>93</v>
      </c>
      <c r="G51" s="14" t="str">
        <f t="shared" si="10"/>
        <v>49546.385</v>
      </c>
      <c r="H51" s="15">
        <f t="shared" si="11"/>
        <v>8732</v>
      </c>
      <c r="I51" s="59" t="s">
        <v>267</v>
      </c>
      <c r="J51" s="60" t="s">
        <v>268</v>
      </c>
      <c r="K51" s="59">
        <v>8732</v>
      </c>
      <c r="L51" s="59" t="s">
        <v>178</v>
      </c>
      <c r="M51" s="60" t="s">
        <v>98</v>
      </c>
      <c r="N51" s="60"/>
      <c r="O51" s="61" t="s">
        <v>161</v>
      </c>
      <c r="P51" s="61" t="s">
        <v>269</v>
      </c>
    </row>
    <row r="52" spans="1:16" ht="12.75" customHeight="1" thickBot="1" x14ac:dyDescent="0.25">
      <c r="A52" s="15" t="str">
        <f t="shared" si="6"/>
        <v> BBS 107 </v>
      </c>
      <c r="B52" s="11" t="str">
        <f t="shared" si="7"/>
        <v>I</v>
      </c>
      <c r="C52" s="15">
        <f t="shared" si="8"/>
        <v>49561.436999999998</v>
      </c>
      <c r="D52" s="14" t="str">
        <f t="shared" si="9"/>
        <v>vis</v>
      </c>
      <c r="E52" s="58">
        <f>VLOOKUP(C52,Active!C$21:E$969,3,FALSE)</f>
        <v>-451.00002538921308</v>
      </c>
      <c r="F52" s="11" t="s">
        <v>93</v>
      </c>
      <c r="G52" s="14" t="str">
        <f t="shared" si="10"/>
        <v>49561.437</v>
      </c>
      <c r="H52" s="15">
        <f t="shared" si="11"/>
        <v>8751</v>
      </c>
      <c r="I52" s="59" t="s">
        <v>270</v>
      </c>
      <c r="J52" s="60" t="s">
        <v>271</v>
      </c>
      <c r="K52" s="59">
        <v>8751</v>
      </c>
      <c r="L52" s="59" t="s">
        <v>187</v>
      </c>
      <c r="M52" s="60" t="s">
        <v>98</v>
      </c>
      <c r="N52" s="60"/>
      <c r="O52" s="61" t="s">
        <v>161</v>
      </c>
      <c r="P52" s="61" t="s">
        <v>269</v>
      </c>
    </row>
    <row r="53" spans="1:16" ht="12.75" customHeight="1" thickBot="1" x14ac:dyDescent="0.25">
      <c r="A53" s="15" t="str">
        <f t="shared" si="6"/>
        <v> BBS 107 </v>
      </c>
      <c r="B53" s="11" t="str">
        <f t="shared" si="7"/>
        <v>I</v>
      </c>
      <c r="C53" s="15">
        <f t="shared" si="8"/>
        <v>49580.432000000001</v>
      </c>
      <c r="D53" s="14" t="str">
        <f t="shared" si="9"/>
        <v>vis</v>
      </c>
      <c r="E53" s="58">
        <f>VLOOKUP(C53,Active!C$21:E$969,3,FALSE)</f>
        <v>-427.00659071040411</v>
      </c>
      <c r="F53" s="11" t="s">
        <v>93</v>
      </c>
      <c r="G53" s="14" t="str">
        <f t="shared" si="10"/>
        <v>49580.432</v>
      </c>
      <c r="H53" s="15">
        <f t="shared" si="11"/>
        <v>8775</v>
      </c>
      <c r="I53" s="59" t="s">
        <v>278</v>
      </c>
      <c r="J53" s="60" t="s">
        <v>279</v>
      </c>
      <c r="K53" s="59">
        <v>8775</v>
      </c>
      <c r="L53" s="59" t="s">
        <v>262</v>
      </c>
      <c r="M53" s="60" t="s">
        <v>98</v>
      </c>
      <c r="N53" s="60"/>
      <c r="O53" s="61" t="s">
        <v>161</v>
      </c>
      <c r="P53" s="61" t="s">
        <v>269</v>
      </c>
    </row>
    <row r="54" spans="1:16" ht="12.75" customHeight="1" thickBot="1" x14ac:dyDescent="0.25">
      <c r="A54" s="15" t="str">
        <f t="shared" si="6"/>
        <v> BBS 109 </v>
      </c>
      <c r="B54" s="11" t="str">
        <f t="shared" si="7"/>
        <v>I</v>
      </c>
      <c r="C54" s="15">
        <f t="shared" si="8"/>
        <v>49888.398000000001</v>
      </c>
      <c r="D54" s="14" t="str">
        <f t="shared" si="9"/>
        <v>vis</v>
      </c>
      <c r="E54" s="58">
        <f>VLOOKUP(C54,Active!C$21:E$969,3,FALSE)</f>
        <v>-38.000952158518267</v>
      </c>
      <c r="F54" s="11" t="s">
        <v>93</v>
      </c>
      <c r="G54" s="14" t="str">
        <f t="shared" si="10"/>
        <v>49888.398</v>
      </c>
      <c r="H54" s="15">
        <f t="shared" si="11"/>
        <v>9164</v>
      </c>
      <c r="I54" s="59" t="s">
        <v>280</v>
      </c>
      <c r="J54" s="60" t="s">
        <v>281</v>
      </c>
      <c r="K54" s="59">
        <v>9164</v>
      </c>
      <c r="L54" s="59" t="s">
        <v>282</v>
      </c>
      <c r="M54" s="60" t="s">
        <v>98</v>
      </c>
      <c r="N54" s="60"/>
      <c r="O54" s="61" t="s">
        <v>161</v>
      </c>
      <c r="P54" s="61" t="s">
        <v>283</v>
      </c>
    </row>
    <row r="55" spans="1:16" ht="12.75" customHeight="1" thickBot="1" x14ac:dyDescent="0.25">
      <c r="A55" s="15" t="str">
        <f t="shared" si="6"/>
        <v> BBS 110 </v>
      </c>
      <c r="B55" s="11" t="str">
        <f t="shared" si="7"/>
        <v>I</v>
      </c>
      <c r="C55" s="15">
        <f t="shared" si="8"/>
        <v>49907.396999999997</v>
      </c>
      <c r="D55" s="14" t="str">
        <f t="shared" si="9"/>
        <v>vis</v>
      </c>
      <c r="E55" s="58">
        <f>VLOOKUP(C55,Active!C$21:E$969,3,FALSE)</f>
        <v>-14.002464900685338</v>
      </c>
      <c r="F55" s="11" t="s">
        <v>93</v>
      </c>
      <c r="G55" s="14" t="str">
        <f t="shared" si="10"/>
        <v>49907.397</v>
      </c>
      <c r="H55" s="15">
        <f t="shared" si="11"/>
        <v>9188</v>
      </c>
      <c r="I55" s="59" t="s">
        <v>289</v>
      </c>
      <c r="J55" s="60" t="s">
        <v>290</v>
      </c>
      <c r="K55" s="59">
        <v>9188</v>
      </c>
      <c r="L55" s="59" t="s">
        <v>193</v>
      </c>
      <c r="M55" s="60" t="s">
        <v>98</v>
      </c>
      <c r="N55" s="60"/>
      <c r="O55" s="61" t="s">
        <v>161</v>
      </c>
      <c r="P55" s="61" t="s">
        <v>291</v>
      </c>
    </row>
    <row r="56" spans="1:16" ht="12.75" customHeight="1" thickBot="1" x14ac:dyDescent="0.25">
      <c r="A56" s="15" t="str">
        <f t="shared" si="6"/>
        <v>BAVM 91 </v>
      </c>
      <c r="B56" s="11" t="str">
        <f t="shared" si="7"/>
        <v>I</v>
      </c>
      <c r="C56" s="15">
        <f t="shared" si="8"/>
        <v>49918.482400000001</v>
      </c>
      <c r="D56" s="14" t="str">
        <f t="shared" si="9"/>
        <v>vis</v>
      </c>
      <c r="E56" s="58">
        <f>VLOOKUP(C56,Active!C$21:E$969,3,FALSE)</f>
        <v>0</v>
      </c>
      <c r="F56" s="11" t="s">
        <v>93</v>
      </c>
      <c r="G56" s="14" t="str">
        <f t="shared" si="10"/>
        <v>49918.4824</v>
      </c>
      <c r="H56" s="15">
        <f t="shared" si="11"/>
        <v>9202</v>
      </c>
      <c r="I56" s="59" t="s">
        <v>292</v>
      </c>
      <c r="J56" s="60" t="s">
        <v>293</v>
      </c>
      <c r="K56" s="59">
        <v>9202</v>
      </c>
      <c r="L56" s="59" t="s">
        <v>294</v>
      </c>
      <c r="M56" s="60" t="s">
        <v>227</v>
      </c>
      <c r="N56" s="60" t="s">
        <v>295</v>
      </c>
      <c r="O56" s="61" t="s">
        <v>296</v>
      </c>
      <c r="P56" s="62" t="s">
        <v>297</v>
      </c>
    </row>
    <row r="57" spans="1:16" ht="12.75" customHeight="1" thickBot="1" x14ac:dyDescent="0.25">
      <c r="A57" s="15" t="str">
        <f t="shared" si="6"/>
        <v> BBS 110 </v>
      </c>
      <c r="B57" s="11" t="str">
        <f t="shared" si="7"/>
        <v>I</v>
      </c>
      <c r="C57" s="15">
        <f t="shared" si="8"/>
        <v>49945.39</v>
      </c>
      <c r="D57" s="14" t="str">
        <f t="shared" si="9"/>
        <v>vis</v>
      </c>
      <c r="E57" s="58">
        <f>VLOOKUP(C57,Active!C$21:E$969,3,FALSE)</f>
        <v>33.988193891202869</v>
      </c>
      <c r="F57" s="11" t="s">
        <v>93</v>
      </c>
      <c r="G57" s="14" t="str">
        <f t="shared" si="10"/>
        <v>49945.390</v>
      </c>
      <c r="H57" s="15">
        <f t="shared" si="11"/>
        <v>9236</v>
      </c>
      <c r="I57" s="59" t="s">
        <v>298</v>
      </c>
      <c r="J57" s="60" t="s">
        <v>299</v>
      </c>
      <c r="K57" s="59">
        <v>9236</v>
      </c>
      <c r="L57" s="59" t="s">
        <v>129</v>
      </c>
      <c r="M57" s="60" t="s">
        <v>98</v>
      </c>
      <c r="N57" s="60"/>
      <c r="O57" s="61" t="s">
        <v>161</v>
      </c>
      <c r="P57" s="61" t="s">
        <v>291</v>
      </c>
    </row>
    <row r="58" spans="1:16" ht="12.75" customHeight="1" thickBot="1" x14ac:dyDescent="0.25">
      <c r="A58" s="15" t="str">
        <f t="shared" si="6"/>
        <v> BBS 110 </v>
      </c>
      <c r="B58" s="11" t="str">
        <f t="shared" si="7"/>
        <v>I</v>
      </c>
      <c r="C58" s="15">
        <f t="shared" si="8"/>
        <v>50010.324000000001</v>
      </c>
      <c r="D58" s="14" t="str">
        <f t="shared" si="9"/>
        <v>vis</v>
      </c>
      <c r="E58" s="58">
        <f>VLOOKUP(C58,Active!C$21:E$969,3,FALSE)</f>
        <v>116.00923560921251</v>
      </c>
      <c r="F58" s="11" t="s">
        <v>93</v>
      </c>
      <c r="G58" s="14" t="str">
        <f t="shared" si="10"/>
        <v>50010.324</v>
      </c>
      <c r="H58" s="15">
        <f t="shared" si="11"/>
        <v>9318</v>
      </c>
      <c r="I58" s="59" t="s">
        <v>300</v>
      </c>
      <c r="J58" s="60" t="s">
        <v>301</v>
      </c>
      <c r="K58" s="59">
        <v>9318</v>
      </c>
      <c r="L58" s="59" t="s">
        <v>302</v>
      </c>
      <c r="M58" s="60" t="s">
        <v>98</v>
      </c>
      <c r="N58" s="60"/>
      <c r="O58" s="61" t="s">
        <v>161</v>
      </c>
      <c r="P58" s="61" t="s">
        <v>291</v>
      </c>
    </row>
    <row r="59" spans="1:16" ht="12.75" customHeight="1" thickBot="1" x14ac:dyDescent="0.25">
      <c r="A59" s="15" t="str">
        <f t="shared" si="6"/>
        <v> BBS 111 </v>
      </c>
      <c r="B59" s="11" t="str">
        <f t="shared" si="7"/>
        <v>I</v>
      </c>
      <c r="C59" s="15">
        <f t="shared" si="8"/>
        <v>50033.256999999998</v>
      </c>
      <c r="D59" s="14" t="str">
        <f t="shared" si="9"/>
        <v>vis</v>
      </c>
      <c r="E59" s="58">
        <f>VLOOKUP(C59,Active!C$21:E$969,3,FALSE)</f>
        <v>144.97693434514218</v>
      </c>
      <c r="F59" s="11" t="s">
        <v>93</v>
      </c>
      <c r="G59" s="14" t="str">
        <f t="shared" si="10"/>
        <v>50033.257</v>
      </c>
      <c r="H59" s="15">
        <f t="shared" si="11"/>
        <v>9347</v>
      </c>
      <c r="I59" s="59" t="s">
        <v>303</v>
      </c>
      <c r="J59" s="60" t="s">
        <v>304</v>
      </c>
      <c r="K59" s="59">
        <v>9347</v>
      </c>
      <c r="L59" s="59" t="s">
        <v>305</v>
      </c>
      <c r="M59" s="60" t="s">
        <v>98</v>
      </c>
      <c r="N59" s="60"/>
      <c r="O59" s="61" t="s">
        <v>161</v>
      </c>
      <c r="P59" s="61" t="s">
        <v>306</v>
      </c>
    </row>
    <row r="60" spans="1:16" ht="12.75" customHeight="1" thickBot="1" x14ac:dyDescent="0.25">
      <c r="A60" s="15" t="str">
        <f t="shared" si="6"/>
        <v>BAVM 99 </v>
      </c>
      <c r="B60" s="11" t="str">
        <f t="shared" si="7"/>
        <v>I</v>
      </c>
      <c r="C60" s="15">
        <f t="shared" si="8"/>
        <v>50283.442600000002</v>
      </c>
      <c r="D60" s="14" t="str">
        <f t="shared" si="9"/>
        <v>vis</v>
      </c>
      <c r="E60" s="58">
        <f>VLOOKUP(C60,Active!C$21:E$969,3,FALSE)</f>
        <v>460.99756352007796</v>
      </c>
      <c r="F60" s="11" t="s">
        <v>93</v>
      </c>
      <c r="G60" s="14" t="str">
        <f t="shared" si="10"/>
        <v>50283.4426</v>
      </c>
      <c r="H60" s="15">
        <f t="shared" si="11"/>
        <v>9663</v>
      </c>
      <c r="I60" s="59" t="s">
        <v>307</v>
      </c>
      <c r="J60" s="60" t="s">
        <v>308</v>
      </c>
      <c r="K60" s="59">
        <v>9663</v>
      </c>
      <c r="L60" s="59" t="s">
        <v>309</v>
      </c>
      <c r="M60" s="60" t="s">
        <v>227</v>
      </c>
      <c r="N60" s="60" t="s">
        <v>295</v>
      </c>
      <c r="O60" s="61" t="s">
        <v>296</v>
      </c>
      <c r="P60" s="62" t="s">
        <v>310</v>
      </c>
    </row>
    <row r="61" spans="1:16" ht="12.75" customHeight="1" thickBot="1" x14ac:dyDescent="0.25">
      <c r="A61" s="15" t="str">
        <f t="shared" si="6"/>
        <v> BBS 112 </v>
      </c>
      <c r="B61" s="11" t="str">
        <f t="shared" si="7"/>
        <v>I</v>
      </c>
      <c r="C61" s="15">
        <f t="shared" si="8"/>
        <v>50283.455999999998</v>
      </c>
      <c r="D61" s="14" t="str">
        <f t="shared" si="9"/>
        <v>vis</v>
      </c>
      <c r="E61" s="58">
        <f>VLOOKUP(C61,Active!C$21:E$969,3,FALSE)</f>
        <v>461.01448965983076</v>
      </c>
      <c r="F61" s="11" t="str">
        <f>LEFT(M61,1)</f>
        <v>V</v>
      </c>
      <c r="G61" s="14" t="str">
        <f t="shared" si="10"/>
        <v>50283.456</v>
      </c>
      <c r="H61" s="15">
        <f t="shared" si="11"/>
        <v>9663</v>
      </c>
      <c r="I61" s="59" t="s">
        <v>311</v>
      </c>
      <c r="J61" s="60" t="s">
        <v>312</v>
      </c>
      <c r="K61" s="59">
        <v>9663</v>
      </c>
      <c r="L61" s="59" t="s">
        <v>146</v>
      </c>
      <c r="M61" s="60" t="s">
        <v>98</v>
      </c>
      <c r="N61" s="60"/>
      <c r="O61" s="61" t="s">
        <v>161</v>
      </c>
      <c r="P61" s="61" t="s">
        <v>313</v>
      </c>
    </row>
    <row r="62" spans="1:16" ht="12.75" customHeight="1" thickBot="1" x14ac:dyDescent="0.25">
      <c r="A62" s="15" t="str">
        <f t="shared" si="6"/>
        <v> BBS 112 </v>
      </c>
      <c r="B62" s="11" t="str">
        <f t="shared" si="7"/>
        <v>I</v>
      </c>
      <c r="C62" s="15">
        <f t="shared" si="8"/>
        <v>50287.389000000003</v>
      </c>
      <c r="D62" s="14" t="str">
        <f t="shared" si="9"/>
        <v>vis</v>
      </c>
      <c r="E62" s="58">
        <f>VLOOKUP(C62,Active!C$21:E$969,3,FALSE)</f>
        <v>465.98243799317385</v>
      </c>
      <c r="F62" s="11" t="str">
        <f>LEFT(M62,1)</f>
        <v>V</v>
      </c>
      <c r="G62" s="14" t="str">
        <f t="shared" si="10"/>
        <v>50287.389</v>
      </c>
      <c r="H62" s="15">
        <f t="shared" si="11"/>
        <v>9668</v>
      </c>
      <c r="I62" s="59" t="s">
        <v>314</v>
      </c>
      <c r="J62" s="60" t="s">
        <v>315</v>
      </c>
      <c r="K62" s="59">
        <v>9668</v>
      </c>
      <c r="L62" s="59" t="s">
        <v>316</v>
      </c>
      <c r="M62" s="60" t="s">
        <v>98</v>
      </c>
      <c r="N62" s="60"/>
      <c r="O62" s="61" t="s">
        <v>161</v>
      </c>
      <c r="P62" s="61" t="s">
        <v>313</v>
      </c>
    </row>
    <row r="63" spans="1:16" ht="12.75" customHeight="1" thickBot="1" x14ac:dyDescent="0.25">
      <c r="A63" s="15" t="str">
        <f t="shared" si="6"/>
        <v> BBS 113 </v>
      </c>
      <c r="B63" s="11" t="str">
        <f t="shared" si="7"/>
        <v>I</v>
      </c>
      <c r="C63" s="15">
        <f t="shared" si="8"/>
        <v>50325.385000000002</v>
      </c>
      <c r="D63" s="14" t="str">
        <f t="shared" si="9"/>
        <v>vis</v>
      </c>
      <c r="E63" s="58">
        <f>VLOOKUP(C63,Active!C$21:E$969,3,FALSE)</f>
        <v>513.9768862193323</v>
      </c>
      <c r="F63" s="11" t="str">
        <f>LEFT(M63,1)</f>
        <v>V</v>
      </c>
      <c r="G63" s="14" t="str">
        <f t="shared" si="10"/>
        <v>50325.385</v>
      </c>
      <c r="H63" s="15">
        <f t="shared" si="11"/>
        <v>9716</v>
      </c>
      <c r="I63" s="59" t="s">
        <v>323</v>
      </c>
      <c r="J63" s="60" t="s">
        <v>324</v>
      </c>
      <c r="K63" s="59">
        <v>9716</v>
      </c>
      <c r="L63" s="59" t="s">
        <v>305</v>
      </c>
      <c r="M63" s="60" t="s">
        <v>98</v>
      </c>
      <c r="N63" s="60"/>
      <c r="O63" s="61" t="s">
        <v>161</v>
      </c>
      <c r="P63" s="61" t="s">
        <v>325</v>
      </c>
    </row>
    <row r="64" spans="1:16" ht="12.75" customHeight="1" thickBot="1" x14ac:dyDescent="0.25">
      <c r="A64" s="15" t="str">
        <f t="shared" si="6"/>
        <v> BBS 113 </v>
      </c>
      <c r="B64" s="11" t="str">
        <f t="shared" si="7"/>
        <v>I</v>
      </c>
      <c r="C64" s="15">
        <f t="shared" si="8"/>
        <v>50371.328000000001</v>
      </c>
      <c r="D64" s="14" t="str">
        <f t="shared" si="9"/>
        <v>vis</v>
      </c>
      <c r="E64" s="58">
        <f>VLOOKUP(C64,Active!C$21:E$969,3,FALSE)</f>
        <v>572.00954583756618</v>
      </c>
      <c r="F64" s="11" t="s">
        <v>93</v>
      </c>
      <c r="G64" s="14" t="str">
        <f t="shared" si="10"/>
        <v>50371.328</v>
      </c>
      <c r="H64" s="15">
        <f t="shared" si="11"/>
        <v>9774</v>
      </c>
      <c r="I64" s="59" t="s">
        <v>326</v>
      </c>
      <c r="J64" s="60" t="s">
        <v>327</v>
      </c>
      <c r="K64" s="59">
        <v>9774</v>
      </c>
      <c r="L64" s="59" t="s">
        <v>328</v>
      </c>
      <c r="M64" s="60" t="s">
        <v>98</v>
      </c>
      <c r="N64" s="60"/>
      <c r="O64" s="61" t="s">
        <v>161</v>
      </c>
      <c r="P64" s="61" t="s">
        <v>325</v>
      </c>
    </row>
    <row r="65" spans="1:16" ht="12.75" customHeight="1" thickBot="1" x14ac:dyDescent="0.25">
      <c r="A65" s="15" t="str">
        <f t="shared" si="6"/>
        <v> BBS 114 </v>
      </c>
      <c r="B65" s="11" t="str">
        <f t="shared" si="7"/>
        <v>I</v>
      </c>
      <c r="C65" s="15">
        <f t="shared" si="8"/>
        <v>50390.302000000003</v>
      </c>
      <c r="D65" s="14" t="str">
        <f t="shared" si="9"/>
        <v>vis</v>
      </c>
      <c r="E65" s="58">
        <f>VLOOKUP(C65,Active!C$21:E$969,3,FALSE)</f>
        <v>595.97645447645561</v>
      </c>
      <c r="F65" s="11" t="s">
        <v>93</v>
      </c>
      <c r="G65" s="14" t="str">
        <f t="shared" si="10"/>
        <v>50390.302</v>
      </c>
      <c r="H65" s="15">
        <f t="shared" si="11"/>
        <v>9798</v>
      </c>
      <c r="I65" s="59" t="s">
        <v>329</v>
      </c>
      <c r="J65" s="60" t="s">
        <v>330</v>
      </c>
      <c r="K65" s="59">
        <v>9798</v>
      </c>
      <c r="L65" s="59" t="s">
        <v>254</v>
      </c>
      <c r="M65" s="60" t="s">
        <v>98</v>
      </c>
      <c r="N65" s="60"/>
      <c r="O65" s="61" t="s">
        <v>161</v>
      </c>
      <c r="P65" s="61" t="s">
        <v>331</v>
      </c>
    </row>
    <row r="66" spans="1:16" ht="12.75" customHeight="1" thickBot="1" x14ac:dyDescent="0.25">
      <c r="A66" s="15" t="str">
        <f t="shared" si="6"/>
        <v> BBS 115 </v>
      </c>
      <c r="B66" s="11" t="str">
        <f t="shared" si="7"/>
        <v>I</v>
      </c>
      <c r="C66" s="15">
        <f t="shared" si="8"/>
        <v>50598.516000000003</v>
      </c>
      <c r="D66" s="14" t="str">
        <f t="shared" si="9"/>
        <v>vis</v>
      </c>
      <c r="E66" s="58">
        <f>VLOOKUP(C66,Active!C$21:E$969,3,FALSE)</f>
        <v>858.98087712519691</v>
      </c>
      <c r="F66" s="11" t="s">
        <v>93</v>
      </c>
      <c r="G66" s="14" t="str">
        <f t="shared" si="10"/>
        <v>50598.516</v>
      </c>
      <c r="H66" s="15">
        <f t="shared" si="11"/>
        <v>10061</v>
      </c>
      <c r="I66" s="59" t="s">
        <v>332</v>
      </c>
      <c r="J66" s="60" t="s">
        <v>333</v>
      </c>
      <c r="K66" s="59">
        <v>10061</v>
      </c>
      <c r="L66" s="59" t="s">
        <v>121</v>
      </c>
      <c r="M66" s="60" t="s">
        <v>98</v>
      </c>
      <c r="N66" s="60"/>
      <c r="O66" s="61" t="s">
        <v>161</v>
      </c>
      <c r="P66" s="61" t="s">
        <v>334</v>
      </c>
    </row>
    <row r="67" spans="1:16" ht="12.75" customHeight="1" thickBot="1" x14ac:dyDescent="0.25">
      <c r="A67" s="15" t="str">
        <f t="shared" si="6"/>
        <v> BBS 115 </v>
      </c>
      <c r="B67" s="11" t="str">
        <f t="shared" si="7"/>
        <v>I</v>
      </c>
      <c r="C67" s="15">
        <f t="shared" si="8"/>
        <v>50682.434000000001</v>
      </c>
      <c r="D67" s="14" t="str">
        <f t="shared" si="9"/>
        <v>vis</v>
      </c>
      <c r="E67" s="58">
        <f>VLOOKUP(C67,Active!C$21:E$969,3,FALSE)</f>
        <v>964.98145892966966</v>
      </c>
      <c r="F67" s="11" t="s">
        <v>93</v>
      </c>
      <c r="G67" s="14" t="str">
        <f t="shared" si="10"/>
        <v>50682.434</v>
      </c>
      <c r="H67" s="15">
        <f t="shared" si="11"/>
        <v>10167</v>
      </c>
      <c r="I67" s="59" t="s">
        <v>335</v>
      </c>
      <c r="J67" s="60" t="s">
        <v>336</v>
      </c>
      <c r="K67" s="59">
        <v>10167</v>
      </c>
      <c r="L67" s="59" t="s">
        <v>121</v>
      </c>
      <c r="M67" s="60" t="s">
        <v>98</v>
      </c>
      <c r="N67" s="60"/>
      <c r="O67" s="61" t="s">
        <v>161</v>
      </c>
      <c r="P67" s="61" t="s">
        <v>334</v>
      </c>
    </row>
    <row r="68" spans="1:16" ht="12.75" customHeight="1" thickBot="1" x14ac:dyDescent="0.25">
      <c r="A68" s="15" t="str">
        <f t="shared" si="6"/>
        <v>BAVM 111 </v>
      </c>
      <c r="B68" s="11" t="str">
        <f t="shared" si="7"/>
        <v>I</v>
      </c>
      <c r="C68" s="15">
        <f t="shared" si="8"/>
        <v>50713.321799999998</v>
      </c>
      <c r="D68" s="14" t="str">
        <f t="shared" si="9"/>
        <v>vis</v>
      </c>
      <c r="E68" s="58">
        <f>VLOOKUP(C68,Active!C$21:E$969,3,FALSE)</f>
        <v>1003.9972215867866</v>
      </c>
      <c r="F68" s="11" t="s">
        <v>93</v>
      </c>
      <c r="G68" s="14" t="str">
        <f t="shared" si="10"/>
        <v>50713.3218</v>
      </c>
      <c r="H68" s="15">
        <f t="shared" si="11"/>
        <v>10206</v>
      </c>
      <c r="I68" s="59" t="s">
        <v>337</v>
      </c>
      <c r="J68" s="60" t="s">
        <v>338</v>
      </c>
      <c r="K68" s="59">
        <v>10206</v>
      </c>
      <c r="L68" s="59" t="s">
        <v>286</v>
      </c>
      <c r="M68" s="60" t="s">
        <v>227</v>
      </c>
      <c r="N68" s="60" t="s">
        <v>295</v>
      </c>
      <c r="O68" s="61" t="s">
        <v>296</v>
      </c>
      <c r="P68" s="62" t="s">
        <v>339</v>
      </c>
    </row>
    <row r="69" spans="1:16" ht="12.75" customHeight="1" thickBot="1" x14ac:dyDescent="0.25">
      <c r="A69" s="15" t="str">
        <f t="shared" si="6"/>
        <v> BBS 116 </v>
      </c>
      <c r="B69" s="11" t="str">
        <f t="shared" si="7"/>
        <v>I</v>
      </c>
      <c r="C69" s="15">
        <f t="shared" si="8"/>
        <v>50747.366000000002</v>
      </c>
      <c r="D69" s="14" t="str">
        <f t="shared" si="9"/>
        <v>vis</v>
      </c>
      <c r="E69" s="58">
        <f>VLOOKUP(C69,Active!C$21:E$969,3,FALSE)</f>
        <v>1046.9999743581627</v>
      </c>
      <c r="F69" s="11" t="s">
        <v>93</v>
      </c>
      <c r="G69" s="14" t="str">
        <f t="shared" si="10"/>
        <v>50747.366</v>
      </c>
      <c r="H69" s="15">
        <f t="shared" si="11"/>
        <v>10249</v>
      </c>
      <c r="I69" s="59" t="s">
        <v>340</v>
      </c>
      <c r="J69" s="60" t="s">
        <v>341</v>
      </c>
      <c r="K69" s="59">
        <v>10249</v>
      </c>
      <c r="L69" s="59" t="s">
        <v>187</v>
      </c>
      <c r="M69" s="60" t="s">
        <v>98</v>
      </c>
      <c r="N69" s="60"/>
      <c r="O69" s="61" t="s">
        <v>161</v>
      </c>
      <c r="P69" s="61" t="s">
        <v>342</v>
      </c>
    </row>
    <row r="70" spans="1:16" ht="12.75" customHeight="1" thickBot="1" x14ac:dyDescent="0.25">
      <c r="A70" s="15" t="str">
        <f t="shared" si="6"/>
        <v> BBS 116 </v>
      </c>
      <c r="B70" s="11" t="str">
        <f t="shared" si="7"/>
        <v>I</v>
      </c>
      <c r="C70" s="15">
        <f t="shared" si="8"/>
        <v>50755.281000000003</v>
      </c>
      <c r="D70" s="14" t="str">
        <f t="shared" si="9"/>
        <v>vis</v>
      </c>
      <c r="E70" s="58">
        <f>VLOOKUP(C70,Active!C$21:E$969,3,FALSE)</f>
        <v>1056.997765117982</v>
      </c>
      <c r="F70" s="11" t="s">
        <v>93</v>
      </c>
      <c r="G70" s="14" t="str">
        <f t="shared" si="10"/>
        <v>50755.281</v>
      </c>
      <c r="H70" s="15">
        <f t="shared" si="11"/>
        <v>10259</v>
      </c>
      <c r="I70" s="59" t="s">
        <v>343</v>
      </c>
      <c r="J70" s="60" t="s">
        <v>344</v>
      </c>
      <c r="K70" s="59">
        <v>10259</v>
      </c>
      <c r="L70" s="59" t="s">
        <v>193</v>
      </c>
      <c r="M70" s="60" t="s">
        <v>98</v>
      </c>
      <c r="N70" s="60"/>
      <c r="O70" s="61" t="s">
        <v>161</v>
      </c>
      <c r="P70" s="61" t="s">
        <v>342</v>
      </c>
    </row>
    <row r="71" spans="1:16" ht="12.75" customHeight="1" thickBot="1" x14ac:dyDescent="0.25">
      <c r="A71" s="15" t="str">
        <f t="shared" si="6"/>
        <v>BAVM 118 </v>
      </c>
      <c r="B71" s="11" t="str">
        <f t="shared" si="7"/>
        <v>I</v>
      </c>
      <c r="C71" s="15">
        <f t="shared" si="8"/>
        <v>51020.491099999999</v>
      </c>
      <c r="D71" s="14" t="str">
        <f t="shared" si="9"/>
        <v>vis</v>
      </c>
      <c r="E71" s="58">
        <f>VLOOKUP(C71,Active!C$21:E$969,3,FALSE)</f>
        <v>1391.9965127099501</v>
      </c>
      <c r="F71" s="11" t="s">
        <v>93</v>
      </c>
      <c r="G71" s="14" t="str">
        <f t="shared" si="10"/>
        <v>51020.4911</v>
      </c>
      <c r="H71" s="15">
        <f t="shared" si="11"/>
        <v>10594</v>
      </c>
      <c r="I71" s="59" t="s">
        <v>345</v>
      </c>
      <c r="J71" s="60" t="s">
        <v>346</v>
      </c>
      <c r="K71" s="59">
        <v>10594</v>
      </c>
      <c r="L71" s="59" t="s">
        <v>347</v>
      </c>
      <c r="M71" s="60" t="s">
        <v>227</v>
      </c>
      <c r="N71" s="60" t="s">
        <v>295</v>
      </c>
      <c r="O71" s="61" t="s">
        <v>296</v>
      </c>
      <c r="P71" s="62" t="s">
        <v>348</v>
      </c>
    </row>
    <row r="72" spans="1:16" ht="12.75" customHeight="1" thickBot="1" x14ac:dyDescent="0.25">
      <c r="A72" s="15" t="str">
        <f t="shared" si="6"/>
        <v>BAVM 133 </v>
      </c>
      <c r="B72" s="11" t="str">
        <f t="shared" si="7"/>
        <v>I</v>
      </c>
      <c r="C72" s="15">
        <f t="shared" si="8"/>
        <v>51389.412799999998</v>
      </c>
      <c r="D72" s="14" t="str">
        <f t="shared" si="9"/>
        <v>vis</v>
      </c>
      <c r="E72" s="58">
        <f>VLOOKUP(C72,Active!C$21:E$969,3,FALSE)</f>
        <v>1857.9980241889664</v>
      </c>
      <c r="F72" s="11" t="s">
        <v>93</v>
      </c>
      <c r="G72" s="14" t="str">
        <f t="shared" si="10"/>
        <v>51389.4128</v>
      </c>
      <c r="H72" s="15">
        <f t="shared" si="11"/>
        <v>11060</v>
      </c>
      <c r="I72" s="59" t="s">
        <v>349</v>
      </c>
      <c r="J72" s="60" t="s">
        <v>350</v>
      </c>
      <c r="K72" s="59">
        <v>11060</v>
      </c>
      <c r="L72" s="59" t="s">
        <v>351</v>
      </c>
      <c r="M72" s="60" t="s">
        <v>227</v>
      </c>
      <c r="N72" s="60" t="s">
        <v>352</v>
      </c>
      <c r="O72" s="61" t="s">
        <v>296</v>
      </c>
      <c r="P72" s="62" t="s">
        <v>353</v>
      </c>
    </row>
    <row r="73" spans="1:16" ht="12.75" customHeight="1" thickBot="1" x14ac:dyDescent="0.25">
      <c r="A73" s="15" t="str">
        <f t="shared" si="6"/>
        <v>BAVM 152 </v>
      </c>
      <c r="B73" s="11" t="str">
        <f t="shared" si="7"/>
        <v>I</v>
      </c>
      <c r="C73" s="15">
        <f t="shared" si="8"/>
        <v>51769.417600000001</v>
      </c>
      <c r="D73" s="14" t="str">
        <f t="shared" si="9"/>
        <v>vis</v>
      </c>
      <c r="E73" s="58">
        <f>VLOOKUP(C73,Active!C$21:E$969,3,FALSE)</f>
        <v>2337.9990953357242</v>
      </c>
      <c r="F73" s="11" t="s">
        <v>93</v>
      </c>
      <c r="G73" s="14" t="str">
        <f t="shared" si="10"/>
        <v>51769.4176</v>
      </c>
      <c r="H73" s="15">
        <f t="shared" si="11"/>
        <v>11540</v>
      </c>
      <c r="I73" s="59" t="s">
        <v>354</v>
      </c>
      <c r="J73" s="60" t="s">
        <v>355</v>
      </c>
      <c r="K73" s="59" t="s">
        <v>356</v>
      </c>
      <c r="L73" s="59" t="s">
        <v>357</v>
      </c>
      <c r="M73" s="60" t="s">
        <v>227</v>
      </c>
      <c r="N73" s="60" t="s">
        <v>352</v>
      </c>
      <c r="O73" s="61" t="s">
        <v>296</v>
      </c>
      <c r="P73" s="62" t="s">
        <v>358</v>
      </c>
    </row>
    <row r="74" spans="1:16" ht="12.75" customHeight="1" thickBot="1" x14ac:dyDescent="0.25">
      <c r="A74" s="15" t="str">
        <f t="shared" si="6"/>
        <v> JAAVSO 41;122 </v>
      </c>
      <c r="B74" s="11" t="str">
        <f t="shared" si="7"/>
        <v>I</v>
      </c>
      <c r="C74" s="15">
        <f t="shared" si="8"/>
        <v>52486.674200000001</v>
      </c>
      <c r="D74" s="14" t="str">
        <f t="shared" si="9"/>
        <v>vis</v>
      </c>
      <c r="E74" s="58">
        <f>VLOOKUP(C74,Active!C$21:E$969,3,FALSE)</f>
        <v>3243.9980097891203</v>
      </c>
      <c r="F74" s="11" t="s">
        <v>93</v>
      </c>
      <c r="G74" s="14" t="str">
        <f t="shared" si="10"/>
        <v>52486.6742</v>
      </c>
      <c r="H74" s="15">
        <f t="shared" si="11"/>
        <v>12446</v>
      </c>
      <c r="I74" s="59" t="s">
        <v>368</v>
      </c>
      <c r="J74" s="60" t="s">
        <v>369</v>
      </c>
      <c r="K74" s="59" t="s">
        <v>370</v>
      </c>
      <c r="L74" s="59" t="s">
        <v>351</v>
      </c>
      <c r="M74" s="60" t="s">
        <v>371</v>
      </c>
      <c r="N74" s="60" t="s">
        <v>98</v>
      </c>
      <c r="O74" s="61" t="s">
        <v>372</v>
      </c>
      <c r="P74" s="61" t="s">
        <v>373</v>
      </c>
    </row>
    <row r="75" spans="1:16" ht="12.75" customHeight="1" thickBot="1" x14ac:dyDescent="0.25">
      <c r="A75" s="15" t="str">
        <f t="shared" ref="A75:A106" si="12">P75</f>
        <v>BAVM 172 </v>
      </c>
      <c r="B75" s="11" t="str">
        <f t="shared" ref="B75:B106" si="13">IF(H75=INT(H75),"I","II")</f>
        <v>II</v>
      </c>
      <c r="C75" s="15">
        <f t="shared" ref="C75:C106" si="14">1*G75</f>
        <v>52835.408000000003</v>
      </c>
      <c r="D75" s="14" t="str">
        <f t="shared" ref="D75:D106" si="15">VLOOKUP(F75,I$1:J$5,2,FALSE)</f>
        <v>vis</v>
      </c>
      <c r="E75" s="58">
        <f>VLOOKUP(C75,Active!C$21:E$969,3,FALSE)</f>
        <v>3684.4992812074784</v>
      </c>
      <c r="F75" s="11" t="s">
        <v>93</v>
      </c>
      <c r="G75" s="14" t="str">
        <f t="shared" ref="G75:G106" si="16">MID(I75,3,LEN(I75)-3)</f>
        <v>52835.4080</v>
      </c>
      <c r="H75" s="15">
        <f t="shared" ref="H75:H106" si="17">1*K75</f>
        <v>12886.5</v>
      </c>
      <c r="I75" s="59" t="s">
        <v>374</v>
      </c>
      <c r="J75" s="60" t="s">
        <v>375</v>
      </c>
      <c r="K75" s="59" t="s">
        <v>376</v>
      </c>
      <c r="L75" s="59" t="s">
        <v>377</v>
      </c>
      <c r="M75" s="60" t="s">
        <v>227</v>
      </c>
      <c r="N75" s="60" t="s">
        <v>295</v>
      </c>
      <c r="O75" s="61" t="s">
        <v>378</v>
      </c>
      <c r="P75" s="62" t="s">
        <v>379</v>
      </c>
    </row>
    <row r="76" spans="1:16" ht="12.75" customHeight="1" thickBot="1" x14ac:dyDescent="0.25">
      <c r="A76" s="15" t="str">
        <f t="shared" si="12"/>
        <v>IBVS 5694 </v>
      </c>
      <c r="B76" s="11" t="str">
        <f t="shared" si="13"/>
        <v>I</v>
      </c>
      <c r="C76" s="15">
        <f t="shared" si="14"/>
        <v>52933.972699999998</v>
      </c>
      <c r="D76" s="14" t="str">
        <f t="shared" si="15"/>
        <v>vis</v>
      </c>
      <c r="E76" s="58">
        <f>VLOOKUP(C76,Active!C$21:E$969,3,FALSE)</f>
        <v>3809.0007653394059</v>
      </c>
      <c r="F76" s="11" t="s">
        <v>93</v>
      </c>
      <c r="G76" s="14" t="str">
        <f t="shared" si="16"/>
        <v>52933.9727</v>
      </c>
      <c r="H76" s="15">
        <f t="shared" si="17"/>
        <v>13011</v>
      </c>
      <c r="I76" s="59" t="s">
        <v>380</v>
      </c>
      <c r="J76" s="60" t="s">
        <v>381</v>
      </c>
      <c r="K76" s="59" t="s">
        <v>382</v>
      </c>
      <c r="L76" s="59" t="s">
        <v>383</v>
      </c>
      <c r="M76" s="60" t="s">
        <v>227</v>
      </c>
      <c r="N76" s="60" t="s">
        <v>228</v>
      </c>
      <c r="O76" s="61" t="s">
        <v>384</v>
      </c>
      <c r="P76" s="62" t="s">
        <v>385</v>
      </c>
    </row>
    <row r="77" spans="1:16" ht="12.75" customHeight="1" thickBot="1" x14ac:dyDescent="0.25">
      <c r="A77" s="15" t="str">
        <f t="shared" si="12"/>
        <v>IBVS 5791 </v>
      </c>
      <c r="B77" s="11" t="str">
        <f t="shared" si="13"/>
        <v>II</v>
      </c>
      <c r="C77" s="15">
        <f t="shared" si="14"/>
        <v>53169.498399999997</v>
      </c>
      <c r="D77" s="14" t="str">
        <f t="shared" si="15"/>
        <v>vis</v>
      </c>
      <c r="E77" s="58">
        <f>VLOOKUP(C77,Active!C$21:E$969,3,FALSE)</f>
        <v>4106.5038186760703</v>
      </c>
      <c r="F77" s="11" t="s">
        <v>93</v>
      </c>
      <c r="G77" s="14" t="str">
        <f t="shared" si="16"/>
        <v>53169.4984</v>
      </c>
      <c r="H77" s="15">
        <f t="shared" si="17"/>
        <v>13308.5</v>
      </c>
      <c r="I77" s="59" t="s">
        <v>386</v>
      </c>
      <c r="J77" s="60" t="s">
        <v>387</v>
      </c>
      <c r="K77" s="59" t="s">
        <v>388</v>
      </c>
      <c r="L77" s="59" t="s">
        <v>389</v>
      </c>
      <c r="M77" s="60" t="s">
        <v>227</v>
      </c>
      <c r="N77" s="60" t="s">
        <v>390</v>
      </c>
      <c r="O77" s="61" t="s">
        <v>391</v>
      </c>
      <c r="P77" s="62" t="s">
        <v>392</v>
      </c>
    </row>
    <row r="78" spans="1:16" ht="12.75" customHeight="1" thickBot="1" x14ac:dyDescent="0.25">
      <c r="A78" s="15" t="str">
        <f t="shared" si="12"/>
        <v>BAVM 173 </v>
      </c>
      <c r="B78" s="11" t="str">
        <f t="shared" si="13"/>
        <v>I</v>
      </c>
      <c r="C78" s="15">
        <f t="shared" si="14"/>
        <v>53236.391499999998</v>
      </c>
      <c r="D78" s="14" t="str">
        <f t="shared" si="15"/>
        <v>vis</v>
      </c>
      <c r="E78" s="58">
        <f>VLOOKUP(C78,Active!C$21:E$969,3,FALSE)</f>
        <v>4190.9994872895395</v>
      </c>
      <c r="F78" s="11" t="s">
        <v>93</v>
      </c>
      <c r="G78" s="14" t="str">
        <f t="shared" si="16"/>
        <v>53236.3915</v>
      </c>
      <c r="H78" s="15">
        <f t="shared" si="17"/>
        <v>13393</v>
      </c>
      <c r="I78" s="59" t="s">
        <v>399</v>
      </c>
      <c r="J78" s="60" t="s">
        <v>400</v>
      </c>
      <c r="K78" s="59" t="s">
        <v>401</v>
      </c>
      <c r="L78" s="59" t="s">
        <v>402</v>
      </c>
      <c r="M78" s="60" t="s">
        <v>227</v>
      </c>
      <c r="N78" s="60" t="s">
        <v>295</v>
      </c>
      <c r="O78" s="61" t="s">
        <v>403</v>
      </c>
      <c r="P78" s="62" t="s">
        <v>404</v>
      </c>
    </row>
    <row r="79" spans="1:16" ht="12.75" customHeight="1" thickBot="1" x14ac:dyDescent="0.25">
      <c r="A79" s="15" t="str">
        <f t="shared" si="12"/>
        <v>OEJV 0003 </v>
      </c>
      <c r="B79" s="11" t="str">
        <f t="shared" si="13"/>
        <v>I</v>
      </c>
      <c r="C79" s="15">
        <f t="shared" si="14"/>
        <v>53547.517999999996</v>
      </c>
      <c r="D79" s="14" t="str">
        <f t="shared" si="15"/>
        <v>vis</v>
      </c>
      <c r="E79" s="58">
        <f>VLOOKUP(C79,Active!C$21:E$969,3,FALSE)</f>
        <v>4583.9972948491813</v>
      </c>
      <c r="F79" s="11" t="s">
        <v>93</v>
      </c>
      <c r="G79" s="14" t="str">
        <f t="shared" si="16"/>
        <v>53547.518</v>
      </c>
      <c r="H79" s="15">
        <f t="shared" si="17"/>
        <v>13786</v>
      </c>
      <c r="I79" s="59" t="s">
        <v>405</v>
      </c>
      <c r="J79" s="60" t="s">
        <v>406</v>
      </c>
      <c r="K79" s="59" t="s">
        <v>407</v>
      </c>
      <c r="L79" s="59" t="s">
        <v>193</v>
      </c>
      <c r="M79" s="60" t="s">
        <v>98</v>
      </c>
      <c r="N79" s="60"/>
      <c r="O79" s="61" t="s">
        <v>408</v>
      </c>
      <c r="P79" s="62" t="s">
        <v>409</v>
      </c>
    </row>
    <row r="80" spans="1:16" ht="12.75" customHeight="1" thickBot="1" x14ac:dyDescent="0.25">
      <c r="A80" s="15" t="str">
        <f t="shared" si="12"/>
        <v>BAVM 178 </v>
      </c>
      <c r="B80" s="11" t="str">
        <f t="shared" si="13"/>
        <v>I</v>
      </c>
      <c r="C80" s="15">
        <f t="shared" si="14"/>
        <v>53555.436199999996</v>
      </c>
      <c r="D80" s="14" t="str">
        <f t="shared" si="15"/>
        <v>vis</v>
      </c>
      <c r="E80" s="58">
        <f>VLOOKUP(C80,Active!C$21:E$969,3,FALSE)</f>
        <v>4593.9991276722249</v>
      </c>
      <c r="F80" s="11" t="s">
        <v>93</v>
      </c>
      <c r="G80" s="14" t="str">
        <f t="shared" si="16"/>
        <v>53555.4362</v>
      </c>
      <c r="H80" s="15">
        <f t="shared" si="17"/>
        <v>13796</v>
      </c>
      <c r="I80" s="59" t="s">
        <v>410</v>
      </c>
      <c r="J80" s="60" t="s">
        <v>411</v>
      </c>
      <c r="K80" s="59" t="s">
        <v>412</v>
      </c>
      <c r="L80" s="59" t="s">
        <v>357</v>
      </c>
      <c r="M80" s="60" t="s">
        <v>371</v>
      </c>
      <c r="N80" s="60" t="s">
        <v>352</v>
      </c>
      <c r="O80" s="61" t="s">
        <v>413</v>
      </c>
      <c r="P80" s="62" t="s">
        <v>414</v>
      </c>
    </row>
    <row r="81" spans="1:16" ht="12.75" customHeight="1" thickBot="1" x14ac:dyDescent="0.25">
      <c r="A81" s="15" t="str">
        <f t="shared" si="12"/>
        <v>OEJV 0003 </v>
      </c>
      <c r="B81" s="11" t="str">
        <f t="shared" si="13"/>
        <v>I</v>
      </c>
      <c r="C81" s="15">
        <f t="shared" si="14"/>
        <v>53616.387000000002</v>
      </c>
      <c r="D81" s="14" t="str">
        <f t="shared" si="15"/>
        <v>vis</v>
      </c>
      <c r="E81" s="58">
        <f>VLOOKUP(C81,Active!C$21:E$969,3,FALSE)</f>
        <v>4670.98881119005</v>
      </c>
      <c r="F81" s="11" t="s">
        <v>93</v>
      </c>
      <c r="G81" s="14" t="str">
        <f t="shared" si="16"/>
        <v>53616.387</v>
      </c>
      <c r="H81" s="15">
        <f t="shared" si="17"/>
        <v>13873</v>
      </c>
      <c r="I81" s="59" t="s">
        <v>415</v>
      </c>
      <c r="J81" s="60" t="s">
        <v>416</v>
      </c>
      <c r="K81" s="59" t="s">
        <v>417</v>
      </c>
      <c r="L81" s="59" t="s">
        <v>129</v>
      </c>
      <c r="M81" s="60" t="s">
        <v>98</v>
      </c>
      <c r="N81" s="60"/>
      <c r="O81" s="61" t="s">
        <v>408</v>
      </c>
      <c r="P81" s="62" t="s">
        <v>409</v>
      </c>
    </row>
    <row r="82" spans="1:16" ht="12.75" customHeight="1" thickBot="1" x14ac:dyDescent="0.25">
      <c r="A82" s="15" t="str">
        <f t="shared" si="12"/>
        <v>IBVS 5760 </v>
      </c>
      <c r="B82" s="11" t="str">
        <f t="shared" si="13"/>
        <v>I</v>
      </c>
      <c r="C82" s="15">
        <f t="shared" si="14"/>
        <v>53983.7327</v>
      </c>
      <c r="D82" s="14" t="str">
        <f t="shared" si="15"/>
        <v>vis</v>
      </c>
      <c r="E82" s="58">
        <f>VLOOKUP(C82,Active!C$21:E$969,3,FALSE)</f>
        <v>5134.9996065304076</v>
      </c>
      <c r="F82" s="11" t="s">
        <v>93</v>
      </c>
      <c r="G82" s="14" t="str">
        <f t="shared" si="16"/>
        <v>53983.7327</v>
      </c>
      <c r="H82" s="15">
        <f t="shared" si="17"/>
        <v>14337</v>
      </c>
      <c r="I82" s="59" t="s">
        <v>418</v>
      </c>
      <c r="J82" s="60" t="s">
        <v>419</v>
      </c>
      <c r="K82" s="59" t="s">
        <v>420</v>
      </c>
      <c r="L82" s="59" t="s">
        <v>421</v>
      </c>
      <c r="M82" s="60" t="s">
        <v>371</v>
      </c>
      <c r="N82" s="60" t="s">
        <v>93</v>
      </c>
      <c r="O82" s="61" t="s">
        <v>422</v>
      </c>
      <c r="P82" s="62" t="s">
        <v>423</v>
      </c>
    </row>
    <row r="83" spans="1:16" ht="12.75" customHeight="1" thickBot="1" x14ac:dyDescent="0.25">
      <c r="A83" s="15" t="str">
        <f t="shared" si="12"/>
        <v>IBVS 5760 </v>
      </c>
      <c r="B83" s="11" t="str">
        <f t="shared" si="13"/>
        <v>I</v>
      </c>
      <c r="C83" s="15">
        <f t="shared" si="14"/>
        <v>54006.691299999999</v>
      </c>
      <c r="D83" s="14" t="str">
        <f t="shared" si="15"/>
        <v>vis</v>
      </c>
      <c r="E83" s="58">
        <f>VLOOKUP(C83,Active!C$21:E$969,3,FALSE)</f>
        <v>5163.9996417721441</v>
      </c>
      <c r="F83" s="11" t="s">
        <v>93</v>
      </c>
      <c r="G83" s="14" t="str">
        <f t="shared" si="16"/>
        <v>54006.6913</v>
      </c>
      <c r="H83" s="15">
        <f t="shared" si="17"/>
        <v>14366</v>
      </c>
      <c r="I83" s="59" t="s">
        <v>424</v>
      </c>
      <c r="J83" s="60" t="s">
        <v>425</v>
      </c>
      <c r="K83" s="59" t="s">
        <v>426</v>
      </c>
      <c r="L83" s="59" t="s">
        <v>421</v>
      </c>
      <c r="M83" s="60" t="s">
        <v>371</v>
      </c>
      <c r="N83" s="60" t="s">
        <v>93</v>
      </c>
      <c r="O83" s="61" t="s">
        <v>422</v>
      </c>
      <c r="P83" s="62" t="s">
        <v>423</v>
      </c>
    </row>
    <row r="84" spans="1:16" ht="12.75" customHeight="1" thickBot="1" x14ac:dyDescent="0.25">
      <c r="A84" s="15" t="str">
        <f t="shared" si="12"/>
        <v>BAVM 232 </v>
      </c>
      <c r="B84" s="11" t="str">
        <f t="shared" si="13"/>
        <v>I</v>
      </c>
      <c r="C84" s="15">
        <f t="shared" si="14"/>
        <v>56097.5072</v>
      </c>
      <c r="D84" s="14" t="str">
        <f t="shared" si="15"/>
        <v>vis</v>
      </c>
      <c r="E84" s="58">
        <f>VLOOKUP(C84,Active!C$21:E$969,3,FALSE)</f>
        <v>7805.0027858657631</v>
      </c>
      <c r="F84" s="11" t="s">
        <v>93</v>
      </c>
      <c r="G84" s="14" t="str">
        <f t="shared" si="16"/>
        <v>56097.5072</v>
      </c>
      <c r="H84" s="15">
        <f t="shared" si="17"/>
        <v>17007</v>
      </c>
      <c r="I84" s="59" t="s">
        <v>438</v>
      </c>
      <c r="J84" s="60" t="s">
        <v>439</v>
      </c>
      <c r="K84" s="59" t="s">
        <v>440</v>
      </c>
      <c r="L84" s="59" t="s">
        <v>441</v>
      </c>
      <c r="M84" s="60" t="s">
        <v>371</v>
      </c>
      <c r="N84" s="60" t="s">
        <v>352</v>
      </c>
      <c r="O84" s="61" t="s">
        <v>442</v>
      </c>
      <c r="P84" s="62" t="s">
        <v>443</v>
      </c>
    </row>
    <row r="85" spans="1:16" ht="12.75" customHeight="1" thickBot="1" x14ac:dyDescent="0.25">
      <c r="A85" s="15" t="str">
        <f t="shared" si="12"/>
        <v>IBVS 6125 </v>
      </c>
      <c r="B85" s="11" t="str">
        <f t="shared" si="13"/>
        <v>I</v>
      </c>
      <c r="C85" s="15">
        <f t="shared" si="14"/>
        <v>56804.471700000002</v>
      </c>
      <c r="D85" s="14" t="str">
        <f t="shared" si="15"/>
        <v>vis</v>
      </c>
      <c r="E85" s="58">
        <f>VLOOKUP(C85,Active!C$21:E$969,3,FALSE)</f>
        <v>8698.0012881550265</v>
      </c>
      <c r="F85" s="11" t="s">
        <v>93</v>
      </c>
      <c r="G85" s="14" t="str">
        <f t="shared" si="16"/>
        <v>56804.4717</v>
      </c>
      <c r="H85" s="15">
        <f t="shared" si="17"/>
        <v>17900</v>
      </c>
      <c r="I85" s="59" t="s">
        <v>444</v>
      </c>
      <c r="J85" s="60" t="s">
        <v>445</v>
      </c>
      <c r="K85" s="59" t="s">
        <v>446</v>
      </c>
      <c r="L85" s="59" t="s">
        <v>447</v>
      </c>
      <c r="M85" s="60" t="s">
        <v>371</v>
      </c>
      <c r="N85" s="60" t="s">
        <v>390</v>
      </c>
      <c r="O85" s="61" t="s">
        <v>448</v>
      </c>
      <c r="P85" s="62" t="s">
        <v>449</v>
      </c>
    </row>
    <row r="86" spans="1:16" ht="12.75" customHeight="1" thickBot="1" x14ac:dyDescent="0.25">
      <c r="A86" s="15" t="str">
        <f t="shared" si="12"/>
        <v>BAVM 238 </v>
      </c>
      <c r="B86" s="11" t="str">
        <f t="shared" si="13"/>
        <v>II</v>
      </c>
      <c r="C86" s="15">
        <f t="shared" si="14"/>
        <v>56871.374799999998</v>
      </c>
      <c r="D86" s="14" t="str">
        <f t="shared" si="15"/>
        <v>vis</v>
      </c>
      <c r="E86" s="58">
        <f>VLOOKUP(C86,Active!C$21:E$969,3,FALSE)</f>
        <v>8782.5095882160695</v>
      </c>
      <c r="F86" s="11" t="s">
        <v>93</v>
      </c>
      <c r="G86" s="14" t="str">
        <f t="shared" si="16"/>
        <v>56871.3748</v>
      </c>
      <c r="H86" s="15">
        <f t="shared" si="17"/>
        <v>17984.5</v>
      </c>
      <c r="I86" s="59" t="s">
        <v>450</v>
      </c>
      <c r="J86" s="60" t="s">
        <v>451</v>
      </c>
      <c r="K86" s="59" t="s">
        <v>452</v>
      </c>
      <c r="L86" s="59" t="s">
        <v>453</v>
      </c>
      <c r="M86" s="60" t="s">
        <v>371</v>
      </c>
      <c r="N86" s="60" t="s">
        <v>352</v>
      </c>
      <c r="O86" s="61" t="s">
        <v>454</v>
      </c>
      <c r="P86" s="62" t="s">
        <v>455</v>
      </c>
    </row>
    <row r="87" spans="1:16" ht="12.75" customHeight="1" thickBot="1" x14ac:dyDescent="0.25">
      <c r="A87" s="15" t="str">
        <f t="shared" si="12"/>
        <v> AC 13.5 </v>
      </c>
      <c r="B87" s="11" t="str">
        <f t="shared" si="13"/>
        <v>I</v>
      </c>
      <c r="C87" s="15">
        <f t="shared" si="14"/>
        <v>28372.23</v>
      </c>
      <c r="D87" s="14" t="str">
        <f t="shared" si="15"/>
        <v>vis</v>
      </c>
      <c r="E87" s="58">
        <f>VLOOKUP(C87,Active!C$21:E$969,3,FALSE)</f>
        <v>-27216.035774280583</v>
      </c>
      <c r="F87" s="11" t="s">
        <v>93</v>
      </c>
      <c r="G87" s="14" t="str">
        <f t="shared" si="16"/>
        <v>28372.230</v>
      </c>
      <c r="H87" s="15">
        <f t="shared" si="17"/>
        <v>-18014</v>
      </c>
      <c r="I87" s="59" t="s">
        <v>95</v>
      </c>
      <c r="J87" s="60" t="s">
        <v>96</v>
      </c>
      <c r="K87" s="59">
        <v>-18014</v>
      </c>
      <c r="L87" s="59" t="s">
        <v>97</v>
      </c>
      <c r="M87" s="60" t="s">
        <v>98</v>
      </c>
      <c r="N87" s="60"/>
      <c r="O87" s="61" t="s">
        <v>99</v>
      </c>
      <c r="P87" s="61" t="s">
        <v>100</v>
      </c>
    </row>
    <row r="88" spans="1:16" ht="12.75" customHeight="1" thickBot="1" x14ac:dyDescent="0.25">
      <c r="A88" s="15" t="str">
        <f t="shared" si="12"/>
        <v> PZ 6.314 </v>
      </c>
      <c r="B88" s="11" t="str">
        <f t="shared" si="13"/>
        <v>II</v>
      </c>
      <c r="C88" s="15">
        <f t="shared" si="14"/>
        <v>28776.34</v>
      </c>
      <c r="D88" s="14" t="str">
        <f t="shared" si="15"/>
        <v>vis</v>
      </c>
      <c r="E88" s="58">
        <f>VLOOKUP(C88,Active!C$21:E$969,3,FALSE)</f>
        <v>-26705.58634611253</v>
      </c>
      <c r="F88" s="11" t="s">
        <v>93</v>
      </c>
      <c r="G88" s="14" t="str">
        <f t="shared" si="16"/>
        <v>28776.34</v>
      </c>
      <c r="H88" s="15">
        <f t="shared" si="17"/>
        <v>-17503.5</v>
      </c>
      <c r="I88" s="59" t="s">
        <v>101</v>
      </c>
      <c r="J88" s="60" t="s">
        <v>102</v>
      </c>
      <c r="K88" s="59">
        <v>-17503.5</v>
      </c>
      <c r="L88" s="59" t="s">
        <v>103</v>
      </c>
      <c r="M88" s="60" t="s">
        <v>104</v>
      </c>
      <c r="N88" s="60"/>
      <c r="O88" s="61" t="s">
        <v>105</v>
      </c>
      <c r="P88" s="61" t="s">
        <v>106</v>
      </c>
    </row>
    <row r="89" spans="1:16" ht="12.75" customHeight="1" thickBot="1" x14ac:dyDescent="0.25">
      <c r="A89" s="15" t="str">
        <f t="shared" si="12"/>
        <v> PZ 6.314 </v>
      </c>
      <c r="B89" s="11" t="str">
        <f t="shared" si="13"/>
        <v>I</v>
      </c>
      <c r="C89" s="15">
        <f t="shared" si="14"/>
        <v>28786.31</v>
      </c>
      <c r="D89" s="14" t="str">
        <f t="shared" si="15"/>
        <v>vis</v>
      </c>
      <c r="E89" s="58">
        <f>VLOOKUP(C89,Active!C$21:E$969,3,FALSE)</f>
        <v>-26692.992792874953</v>
      </c>
      <c r="F89" s="11" t="s">
        <v>93</v>
      </c>
      <c r="G89" s="14" t="str">
        <f t="shared" si="16"/>
        <v>28786.31</v>
      </c>
      <c r="H89" s="15">
        <f t="shared" si="17"/>
        <v>-17491</v>
      </c>
      <c r="I89" s="59" t="s">
        <v>107</v>
      </c>
      <c r="J89" s="60" t="s">
        <v>108</v>
      </c>
      <c r="K89" s="59">
        <v>-17491</v>
      </c>
      <c r="L89" s="59" t="s">
        <v>109</v>
      </c>
      <c r="M89" s="60" t="s">
        <v>104</v>
      </c>
      <c r="N89" s="60"/>
      <c r="O89" s="61" t="s">
        <v>105</v>
      </c>
      <c r="P89" s="61" t="s">
        <v>106</v>
      </c>
    </row>
    <row r="90" spans="1:16" ht="12.75" customHeight="1" thickBot="1" x14ac:dyDescent="0.25">
      <c r="A90" s="15" t="str">
        <f t="shared" si="12"/>
        <v> PZ 6.314 </v>
      </c>
      <c r="B90" s="11" t="str">
        <f t="shared" si="13"/>
        <v>II</v>
      </c>
      <c r="C90" s="15">
        <f t="shared" si="14"/>
        <v>29168.28</v>
      </c>
      <c r="D90" s="14" t="str">
        <f t="shared" si="15"/>
        <v>vis</v>
      </c>
      <c r="E90" s="58">
        <f>VLOOKUP(C90,Active!C$21:E$969,3,FALSE)</f>
        <v>-26210.50938964972</v>
      </c>
      <c r="F90" s="11" t="s">
        <v>93</v>
      </c>
      <c r="G90" s="14" t="str">
        <f t="shared" si="16"/>
        <v>29168.28</v>
      </c>
      <c r="H90" s="15">
        <f t="shared" si="17"/>
        <v>-17008.5</v>
      </c>
      <c r="I90" s="59" t="s">
        <v>110</v>
      </c>
      <c r="J90" s="60" t="s">
        <v>111</v>
      </c>
      <c r="K90" s="59">
        <v>-17008.5</v>
      </c>
      <c r="L90" s="59" t="s">
        <v>112</v>
      </c>
      <c r="M90" s="60" t="s">
        <v>104</v>
      </c>
      <c r="N90" s="60"/>
      <c r="O90" s="61" t="s">
        <v>105</v>
      </c>
      <c r="P90" s="61" t="s">
        <v>106</v>
      </c>
    </row>
    <row r="91" spans="1:16" ht="12.75" customHeight="1" thickBot="1" x14ac:dyDescent="0.25">
      <c r="A91" s="15" t="str">
        <f t="shared" si="12"/>
        <v> PZ 6.314 </v>
      </c>
      <c r="B91" s="11" t="str">
        <f t="shared" si="13"/>
        <v>I</v>
      </c>
      <c r="C91" s="15">
        <f t="shared" si="14"/>
        <v>29485.37</v>
      </c>
      <c r="D91" s="14" t="str">
        <f t="shared" si="15"/>
        <v>vis</v>
      </c>
      <c r="E91" s="58">
        <f>VLOOKUP(C91,Active!C$21:E$969,3,FALSE)</f>
        <v>-25809.978818325555</v>
      </c>
      <c r="F91" s="11" t="s">
        <v>93</v>
      </c>
      <c r="G91" s="14" t="str">
        <f t="shared" si="16"/>
        <v>29485.37</v>
      </c>
      <c r="H91" s="15">
        <f t="shared" si="17"/>
        <v>-16608</v>
      </c>
      <c r="I91" s="59" t="s">
        <v>113</v>
      </c>
      <c r="J91" s="60" t="s">
        <v>114</v>
      </c>
      <c r="K91" s="59">
        <v>-16608</v>
      </c>
      <c r="L91" s="59" t="s">
        <v>115</v>
      </c>
      <c r="M91" s="60" t="s">
        <v>104</v>
      </c>
      <c r="N91" s="60"/>
      <c r="O91" s="61" t="s">
        <v>105</v>
      </c>
      <c r="P91" s="61" t="s">
        <v>106</v>
      </c>
    </row>
    <row r="92" spans="1:16" ht="12.75" customHeight="1" thickBot="1" x14ac:dyDescent="0.25">
      <c r="A92" s="15" t="str">
        <f t="shared" si="12"/>
        <v> PZ 6.314 </v>
      </c>
      <c r="B92" s="11" t="str">
        <f t="shared" si="13"/>
        <v>I</v>
      </c>
      <c r="C92" s="15">
        <f t="shared" si="14"/>
        <v>30664.1</v>
      </c>
      <c r="D92" s="14" t="str">
        <f t="shared" si="15"/>
        <v>vis</v>
      </c>
      <c r="E92" s="58">
        <f>VLOOKUP(C92,Active!C$21:E$969,3,FALSE)</f>
        <v>-24321.072197691254</v>
      </c>
      <c r="F92" s="11" t="s">
        <v>93</v>
      </c>
      <c r="G92" s="14" t="str">
        <f t="shared" si="16"/>
        <v>30664.10</v>
      </c>
      <c r="H92" s="15">
        <f t="shared" si="17"/>
        <v>-15119</v>
      </c>
      <c r="I92" s="59" t="s">
        <v>116</v>
      </c>
      <c r="J92" s="60" t="s">
        <v>117</v>
      </c>
      <c r="K92" s="59">
        <v>-15119</v>
      </c>
      <c r="L92" s="59" t="s">
        <v>118</v>
      </c>
      <c r="M92" s="60" t="s">
        <v>104</v>
      </c>
      <c r="N92" s="60"/>
      <c r="O92" s="61" t="s">
        <v>105</v>
      </c>
      <c r="P92" s="61" t="s">
        <v>106</v>
      </c>
    </row>
    <row r="93" spans="1:16" ht="12.75" customHeight="1" thickBot="1" x14ac:dyDescent="0.25">
      <c r="A93" s="15" t="str">
        <f t="shared" si="12"/>
        <v> TAOT 58.52 </v>
      </c>
      <c r="B93" s="11" t="str">
        <f t="shared" si="13"/>
        <v>I</v>
      </c>
      <c r="C93" s="15">
        <f t="shared" si="14"/>
        <v>35349.273999999998</v>
      </c>
      <c r="D93" s="14" t="str">
        <f t="shared" si="15"/>
        <v>vis</v>
      </c>
      <c r="E93" s="58">
        <f>VLOOKUP(C93,Active!C$21:E$969,3,FALSE)</f>
        <v>-18403.019219126443</v>
      </c>
      <c r="F93" s="11" t="s">
        <v>93</v>
      </c>
      <c r="G93" s="14" t="str">
        <f t="shared" si="16"/>
        <v>35349.274</v>
      </c>
      <c r="H93" s="15">
        <f t="shared" si="17"/>
        <v>-9201</v>
      </c>
      <c r="I93" s="59" t="s">
        <v>119</v>
      </c>
      <c r="J93" s="60" t="s">
        <v>120</v>
      </c>
      <c r="K93" s="59">
        <v>-9201</v>
      </c>
      <c r="L93" s="59" t="s">
        <v>121</v>
      </c>
      <c r="M93" s="60" t="s">
        <v>94</v>
      </c>
      <c r="N93" s="60"/>
      <c r="O93" s="61" t="s">
        <v>122</v>
      </c>
      <c r="P93" s="61" t="s">
        <v>123</v>
      </c>
    </row>
    <row r="94" spans="1:16" ht="12.75" customHeight="1" thickBot="1" x14ac:dyDescent="0.25">
      <c r="A94" s="15" t="str">
        <f t="shared" si="12"/>
        <v> TAOT 58.52 </v>
      </c>
      <c r="B94" s="11" t="str">
        <f t="shared" si="13"/>
        <v>I</v>
      </c>
      <c r="C94" s="15">
        <f t="shared" si="14"/>
        <v>35463.277000000002</v>
      </c>
      <c r="D94" s="14" t="str">
        <f t="shared" si="15"/>
        <v>vis</v>
      </c>
      <c r="E94" s="58">
        <f>VLOOKUP(C94,Active!C$21:E$969,3,FALSE)</f>
        <v>-18259.016927276589</v>
      </c>
      <c r="F94" s="11" t="s">
        <v>93</v>
      </c>
      <c r="G94" s="14" t="str">
        <f t="shared" si="16"/>
        <v>35463.277</v>
      </c>
      <c r="H94" s="15">
        <f t="shared" si="17"/>
        <v>-9057</v>
      </c>
      <c r="I94" s="59" t="s">
        <v>124</v>
      </c>
      <c r="J94" s="60" t="s">
        <v>125</v>
      </c>
      <c r="K94" s="59">
        <v>-9057</v>
      </c>
      <c r="L94" s="59" t="s">
        <v>126</v>
      </c>
      <c r="M94" s="60" t="s">
        <v>94</v>
      </c>
      <c r="N94" s="60"/>
      <c r="O94" s="61" t="s">
        <v>122</v>
      </c>
      <c r="P94" s="61" t="s">
        <v>123</v>
      </c>
    </row>
    <row r="95" spans="1:16" ht="12.75" customHeight="1" thickBot="1" x14ac:dyDescent="0.25">
      <c r="A95" s="15" t="str">
        <f t="shared" si="12"/>
        <v> TAOT 58.52 </v>
      </c>
      <c r="B95" s="11" t="str">
        <f t="shared" si="13"/>
        <v>I</v>
      </c>
      <c r="C95" s="15">
        <f t="shared" si="14"/>
        <v>35743.534</v>
      </c>
      <c r="D95" s="14" t="str">
        <f t="shared" si="15"/>
        <v>vis</v>
      </c>
      <c r="E95" s="58">
        <f>VLOOKUP(C95,Active!C$21:E$969,3,FALSE)</f>
        <v>-17905.011766824995</v>
      </c>
      <c r="F95" s="11" t="s">
        <v>93</v>
      </c>
      <c r="G95" s="14" t="str">
        <f t="shared" si="16"/>
        <v>35743.534</v>
      </c>
      <c r="H95" s="15">
        <f t="shared" si="17"/>
        <v>-8703</v>
      </c>
      <c r="I95" s="59" t="s">
        <v>127</v>
      </c>
      <c r="J95" s="60" t="s">
        <v>128</v>
      </c>
      <c r="K95" s="59">
        <v>-8703</v>
      </c>
      <c r="L95" s="59" t="s">
        <v>129</v>
      </c>
      <c r="M95" s="60" t="s">
        <v>94</v>
      </c>
      <c r="N95" s="60"/>
      <c r="O95" s="61" t="s">
        <v>122</v>
      </c>
      <c r="P95" s="61" t="s">
        <v>123</v>
      </c>
    </row>
    <row r="96" spans="1:16" ht="12.75" customHeight="1" thickBot="1" x14ac:dyDescent="0.25">
      <c r="A96" s="15" t="str">
        <f t="shared" si="12"/>
        <v> TAOT 58.52 </v>
      </c>
      <c r="B96" s="11" t="str">
        <f t="shared" si="13"/>
        <v>I</v>
      </c>
      <c r="C96" s="15">
        <f t="shared" si="14"/>
        <v>36005.576000000001</v>
      </c>
      <c r="D96" s="14" t="str">
        <f t="shared" si="15"/>
        <v>vis</v>
      </c>
      <c r="E96" s="58">
        <f>VLOOKUP(C96,Active!C$21:E$969,3,FALSE)</f>
        <v>-17574.014788140939</v>
      </c>
      <c r="F96" s="11" t="s">
        <v>93</v>
      </c>
      <c r="G96" s="14" t="str">
        <f t="shared" si="16"/>
        <v>36005.576</v>
      </c>
      <c r="H96" s="15">
        <f t="shared" si="17"/>
        <v>-8372</v>
      </c>
      <c r="I96" s="59" t="s">
        <v>130</v>
      </c>
      <c r="J96" s="60" t="s">
        <v>131</v>
      </c>
      <c r="K96" s="59">
        <v>-8372</v>
      </c>
      <c r="L96" s="59" t="s">
        <v>132</v>
      </c>
      <c r="M96" s="60" t="s">
        <v>94</v>
      </c>
      <c r="N96" s="60"/>
      <c r="O96" s="61" t="s">
        <v>122</v>
      </c>
      <c r="P96" s="61" t="s">
        <v>123</v>
      </c>
    </row>
    <row r="97" spans="1:16" ht="12.75" customHeight="1" thickBot="1" x14ac:dyDescent="0.25">
      <c r="A97" s="15" t="str">
        <f t="shared" si="12"/>
        <v> TAOT 58.52 </v>
      </c>
      <c r="B97" s="11" t="str">
        <f t="shared" si="13"/>
        <v>I</v>
      </c>
      <c r="C97" s="15">
        <f t="shared" si="14"/>
        <v>36380.046999999999</v>
      </c>
      <c r="D97" s="14" t="str">
        <f t="shared" si="15"/>
        <v>vis</v>
      </c>
      <c r="E97" s="58">
        <f>VLOOKUP(C97,Active!C$21:E$969,3,FALSE)</f>
        <v>-17101.003707456184</v>
      </c>
      <c r="F97" s="11" t="s">
        <v>93</v>
      </c>
      <c r="G97" s="14" t="str">
        <f t="shared" si="16"/>
        <v>36380.047</v>
      </c>
      <c r="H97" s="15">
        <f t="shared" si="17"/>
        <v>-7899</v>
      </c>
      <c r="I97" s="59" t="s">
        <v>133</v>
      </c>
      <c r="J97" s="60" t="s">
        <v>134</v>
      </c>
      <c r="K97" s="59">
        <v>-7899</v>
      </c>
      <c r="L97" s="59" t="s">
        <v>135</v>
      </c>
      <c r="M97" s="60" t="s">
        <v>94</v>
      </c>
      <c r="N97" s="60"/>
      <c r="O97" s="61" t="s">
        <v>122</v>
      </c>
      <c r="P97" s="61" t="s">
        <v>123</v>
      </c>
    </row>
    <row r="98" spans="1:16" ht="12.75" customHeight="1" thickBot="1" x14ac:dyDescent="0.25">
      <c r="A98" s="15" t="str">
        <f t="shared" si="12"/>
        <v> BRNO 31 </v>
      </c>
      <c r="B98" s="11" t="str">
        <f t="shared" si="13"/>
        <v>I</v>
      </c>
      <c r="C98" s="15">
        <f t="shared" si="14"/>
        <v>49215.455999999998</v>
      </c>
      <c r="D98" s="14" t="str">
        <f t="shared" si="15"/>
        <v>vis</v>
      </c>
      <c r="E98" s="58">
        <f>VLOOKUP(C98,Active!C$21:E$969,3,FALSE)</f>
        <v>-888.02411191766032</v>
      </c>
      <c r="F98" s="11" t="s">
        <v>93</v>
      </c>
      <c r="G98" s="14" t="str">
        <f t="shared" si="16"/>
        <v>49215.456</v>
      </c>
      <c r="H98" s="15">
        <f t="shared" si="17"/>
        <v>8314</v>
      </c>
      <c r="I98" s="59" t="s">
        <v>256</v>
      </c>
      <c r="J98" s="60" t="s">
        <v>257</v>
      </c>
      <c r="K98" s="59">
        <v>8314</v>
      </c>
      <c r="L98" s="59" t="s">
        <v>254</v>
      </c>
      <c r="M98" s="60" t="s">
        <v>98</v>
      </c>
      <c r="N98" s="60"/>
      <c r="O98" s="61" t="s">
        <v>258</v>
      </c>
      <c r="P98" s="61" t="s">
        <v>259</v>
      </c>
    </row>
    <row r="99" spans="1:16" ht="12.75" customHeight="1" thickBot="1" x14ac:dyDescent="0.25">
      <c r="A99" s="15" t="str">
        <f t="shared" si="12"/>
        <v> BRNO 31 </v>
      </c>
      <c r="B99" s="11" t="str">
        <f t="shared" si="13"/>
        <v>I</v>
      </c>
      <c r="C99" s="15">
        <f t="shared" si="14"/>
        <v>49215.47</v>
      </c>
      <c r="D99" s="14" t="str">
        <f t="shared" si="15"/>
        <v>vis</v>
      </c>
      <c r="E99" s="58">
        <f>VLOOKUP(C99,Active!C$21:E$969,3,FALSE)</f>
        <v>-888.00642789104427</v>
      </c>
      <c r="F99" s="11" t="s">
        <v>93</v>
      </c>
      <c r="G99" s="14" t="str">
        <f t="shared" si="16"/>
        <v>49215.470</v>
      </c>
      <c r="H99" s="15">
        <f t="shared" si="17"/>
        <v>8314</v>
      </c>
      <c r="I99" s="59" t="s">
        <v>260</v>
      </c>
      <c r="J99" s="60" t="s">
        <v>261</v>
      </c>
      <c r="K99" s="59">
        <v>8314</v>
      </c>
      <c r="L99" s="59" t="s">
        <v>262</v>
      </c>
      <c r="M99" s="60" t="s">
        <v>98</v>
      </c>
      <c r="N99" s="60"/>
      <c r="O99" s="61" t="s">
        <v>263</v>
      </c>
      <c r="P99" s="61" t="s">
        <v>259</v>
      </c>
    </row>
    <row r="100" spans="1:16" ht="12.75" customHeight="1" thickBot="1" x14ac:dyDescent="0.25">
      <c r="A100" s="15" t="str">
        <f t="shared" si="12"/>
        <v> BRNO 31 </v>
      </c>
      <c r="B100" s="11" t="str">
        <f t="shared" si="13"/>
        <v>I</v>
      </c>
      <c r="C100" s="15">
        <f t="shared" si="14"/>
        <v>49576.457999999999</v>
      </c>
      <c r="D100" s="14" t="str">
        <f t="shared" si="15"/>
        <v>vis</v>
      </c>
      <c r="E100" s="58">
        <f>VLOOKUP(C100,Active!C$21:E$969,3,FALSE)</f>
        <v>-432.02632797882325</v>
      </c>
      <c r="F100" s="11" t="s">
        <v>93</v>
      </c>
      <c r="G100" s="14" t="str">
        <f t="shared" si="16"/>
        <v>49576.458</v>
      </c>
      <c r="H100" s="15">
        <f t="shared" si="17"/>
        <v>8770</v>
      </c>
      <c r="I100" s="59" t="s">
        <v>272</v>
      </c>
      <c r="J100" s="60" t="s">
        <v>273</v>
      </c>
      <c r="K100" s="59">
        <v>8770</v>
      </c>
      <c r="L100" s="59" t="s">
        <v>274</v>
      </c>
      <c r="M100" s="60" t="s">
        <v>98</v>
      </c>
      <c r="N100" s="60"/>
      <c r="O100" s="61" t="s">
        <v>275</v>
      </c>
      <c r="P100" s="61" t="s">
        <v>259</v>
      </c>
    </row>
    <row r="101" spans="1:16" ht="12.75" customHeight="1" thickBot="1" x14ac:dyDescent="0.25">
      <c r="A101" s="15" t="str">
        <f t="shared" si="12"/>
        <v> BRNO 31 </v>
      </c>
      <c r="B101" s="11" t="str">
        <f t="shared" si="13"/>
        <v>I</v>
      </c>
      <c r="C101" s="15">
        <f t="shared" si="14"/>
        <v>49576.457999999999</v>
      </c>
      <c r="D101" s="14" t="str">
        <f t="shared" si="15"/>
        <v>vis</v>
      </c>
      <c r="E101" s="58">
        <f>VLOOKUP(C101,Active!C$21:E$969,3,FALSE)</f>
        <v>-432.02632797882325</v>
      </c>
      <c r="F101" s="11" t="s">
        <v>93</v>
      </c>
      <c r="G101" s="14" t="str">
        <f t="shared" si="16"/>
        <v>49576.458</v>
      </c>
      <c r="H101" s="15">
        <f t="shared" si="17"/>
        <v>8770</v>
      </c>
      <c r="I101" s="59" t="s">
        <v>272</v>
      </c>
      <c r="J101" s="60" t="s">
        <v>273</v>
      </c>
      <c r="K101" s="59">
        <v>8770</v>
      </c>
      <c r="L101" s="59" t="s">
        <v>274</v>
      </c>
      <c r="M101" s="60" t="s">
        <v>98</v>
      </c>
      <c r="N101" s="60"/>
      <c r="O101" s="61" t="s">
        <v>276</v>
      </c>
      <c r="P101" s="61" t="s">
        <v>259</v>
      </c>
    </row>
    <row r="102" spans="1:16" ht="12.75" customHeight="1" thickBot="1" x14ac:dyDescent="0.25">
      <c r="A102" s="15" t="str">
        <f t="shared" si="12"/>
        <v> BRNO 31 </v>
      </c>
      <c r="B102" s="11" t="str">
        <f t="shared" si="13"/>
        <v>I</v>
      </c>
      <c r="C102" s="15">
        <f t="shared" si="14"/>
        <v>49576.457999999999</v>
      </c>
      <c r="D102" s="14" t="str">
        <f t="shared" si="15"/>
        <v>vis</v>
      </c>
      <c r="E102" s="58">
        <f>VLOOKUP(C102,Active!C$21:E$969,3,FALSE)</f>
        <v>-432.02632797882325</v>
      </c>
      <c r="F102" s="11" t="s">
        <v>93</v>
      </c>
      <c r="G102" s="14" t="str">
        <f t="shared" si="16"/>
        <v>49576.458</v>
      </c>
      <c r="H102" s="15">
        <f t="shared" si="17"/>
        <v>8770</v>
      </c>
      <c r="I102" s="59" t="s">
        <v>272</v>
      </c>
      <c r="J102" s="60" t="s">
        <v>273</v>
      </c>
      <c r="K102" s="59">
        <v>8770</v>
      </c>
      <c r="L102" s="59" t="s">
        <v>274</v>
      </c>
      <c r="M102" s="60" t="s">
        <v>98</v>
      </c>
      <c r="N102" s="60"/>
      <c r="O102" s="61" t="s">
        <v>277</v>
      </c>
      <c r="P102" s="61" t="s">
        <v>259</v>
      </c>
    </row>
    <row r="103" spans="1:16" ht="12.75" customHeight="1" thickBot="1" x14ac:dyDescent="0.25">
      <c r="A103" s="15" t="str">
        <f t="shared" si="12"/>
        <v> BRNO 32 </v>
      </c>
      <c r="B103" s="11" t="str">
        <f t="shared" si="13"/>
        <v>I</v>
      </c>
      <c r="C103" s="15">
        <f t="shared" si="14"/>
        <v>49899.48</v>
      </c>
      <c r="D103" s="14" t="str">
        <f t="shared" si="15"/>
        <v>vis</v>
      </c>
      <c r="E103" s="58">
        <f>VLOOKUP(C103,Active!C$21:E$969,3,FALSE)</f>
        <v>-24.002781950012032</v>
      </c>
      <c r="F103" s="11" t="s">
        <v>93</v>
      </c>
      <c r="G103" s="14" t="str">
        <f t="shared" si="16"/>
        <v>49899.4800</v>
      </c>
      <c r="H103" s="15">
        <f t="shared" si="17"/>
        <v>9178</v>
      </c>
      <c r="I103" s="59" t="s">
        <v>284</v>
      </c>
      <c r="J103" s="60" t="s">
        <v>285</v>
      </c>
      <c r="K103" s="59">
        <v>9178</v>
      </c>
      <c r="L103" s="59" t="s">
        <v>286</v>
      </c>
      <c r="M103" s="60" t="s">
        <v>98</v>
      </c>
      <c r="N103" s="60"/>
      <c r="O103" s="61" t="s">
        <v>287</v>
      </c>
      <c r="P103" s="61" t="s">
        <v>288</v>
      </c>
    </row>
    <row r="104" spans="1:16" ht="12.75" customHeight="1" thickBot="1" x14ac:dyDescent="0.25">
      <c r="A104" s="15" t="str">
        <f t="shared" si="12"/>
        <v> BRNO 32 </v>
      </c>
      <c r="B104" s="11" t="str">
        <f t="shared" si="13"/>
        <v>I</v>
      </c>
      <c r="C104" s="15">
        <f t="shared" si="14"/>
        <v>50302.444600000003</v>
      </c>
      <c r="D104" s="14" t="str">
        <f t="shared" si="15"/>
        <v>vis</v>
      </c>
      <c r="E104" s="58">
        <f>VLOOKUP(C104,Active!C$21:E$969,3,FALSE)</f>
        <v>484.99984021219035</v>
      </c>
      <c r="F104" s="11" t="str">
        <f>LEFT(M104,1)</f>
        <v>V</v>
      </c>
      <c r="G104" s="14" t="str">
        <f t="shared" si="16"/>
        <v>50302.4446</v>
      </c>
      <c r="H104" s="15">
        <f t="shared" si="17"/>
        <v>9687</v>
      </c>
      <c r="I104" s="59" t="s">
        <v>317</v>
      </c>
      <c r="J104" s="60" t="s">
        <v>318</v>
      </c>
      <c r="K104" s="59">
        <v>9687</v>
      </c>
      <c r="L104" s="59" t="s">
        <v>319</v>
      </c>
      <c r="M104" s="60" t="s">
        <v>98</v>
      </c>
      <c r="N104" s="60"/>
      <c r="O104" s="61" t="s">
        <v>287</v>
      </c>
      <c r="P104" s="61" t="s">
        <v>288</v>
      </c>
    </row>
    <row r="105" spans="1:16" ht="12.75" customHeight="1" thickBot="1" x14ac:dyDescent="0.25">
      <c r="A105" s="15" t="str">
        <f t="shared" si="12"/>
        <v> BRNO 32 </v>
      </c>
      <c r="B105" s="11" t="str">
        <f t="shared" si="13"/>
        <v>I</v>
      </c>
      <c r="C105" s="15">
        <f t="shared" si="14"/>
        <v>50302.4467</v>
      </c>
      <c r="D105" s="14" t="str">
        <f t="shared" si="15"/>
        <v>vis</v>
      </c>
      <c r="E105" s="58">
        <f>VLOOKUP(C105,Active!C$21:E$969,3,FALSE)</f>
        <v>485.00249281617954</v>
      </c>
      <c r="F105" s="11" t="str">
        <f>LEFT(M105,1)</f>
        <v>V</v>
      </c>
      <c r="G105" s="14" t="str">
        <f t="shared" si="16"/>
        <v>50302.4467</v>
      </c>
      <c r="H105" s="15">
        <f t="shared" si="17"/>
        <v>9687</v>
      </c>
      <c r="I105" s="59" t="s">
        <v>320</v>
      </c>
      <c r="J105" s="60" t="s">
        <v>321</v>
      </c>
      <c r="K105" s="59">
        <v>9687</v>
      </c>
      <c r="L105" s="59" t="s">
        <v>322</v>
      </c>
      <c r="M105" s="60" t="s">
        <v>98</v>
      </c>
      <c r="N105" s="60"/>
      <c r="O105" s="61" t="s">
        <v>277</v>
      </c>
      <c r="P105" s="61" t="s">
        <v>288</v>
      </c>
    </row>
    <row r="106" spans="1:16" ht="12.75" customHeight="1" thickBot="1" x14ac:dyDescent="0.25">
      <c r="A106" s="15" t="str">
        <f t="shared" si="12"/>
        <v>OEJV 0074 </v>
      </c>
      <c r="B106" s="11" t="str">
        <f t="shared" si="13"/>
        <v>I</v>
      </c>
      <c r="C106" s="15">
        <f t="shared" si="14"/>
        <v>51776.527000000002</v>
      </c>
      <c r="D106" s="14" t="str">
        <f t="shared" si="15"/>
        <v>vis</v>
      </c>
      <c r="E106" s="58" t="e">
        <f>VLOOKUP(C106,Active!C$21:E$969,3,FALSE)</f>
        <v>#N/A</v>
      </c>
      <c r="F106" s="11" t="s">
        <v>93</v>
      </c>
      <c r="G106" s="14" t="str">
        <f t="shared" si="16"/>
        <v>51776.527</v>
      </c>
      <c r="H106" s="15">
        <f t="shared" si="17"/>
        <v>11549</v>
      </c>
      <c r="I106" s="59" t="s">
        <v>359</v>
      </c>
      <c r="J106" s="60" t="s">
        <v>360</v>
      </c>
      <c r="K106" s="59" t="s">
        <v>361</v>
      </c>
      <c r="L106" s="59" t="s">
        <v>164</v>
      </c>
      <c r="M106" s="60" t="s">
        <v>98</v>
      </c>
      <c r="N106" s="60"/>
      <c r="O106" s="61" t="s">
        <v>362</v>
      </c>
      <c r="P106" s="62" t="s">
        <v>363</v>
      </c>
    </row>
    <row r="107" spans="1:16" ht="12.75" customHeight="1" thickBot="1" x14ac:dyDescent="0.25">
      <c r="A107" s="15" t="str">
        <f t="shared" ref="A107:A112" si="18">P107</f>
        <v>OEJV 0074 </v>
      </c>
      <c r="B107" s="11" t="str">
        <f t="shared" ref="B107:B112" si="19">IF(H107=INT(H107),"I","II")</f>
        <v>I</v>
      </c>
      <c r="C107" s="15">
        <f t="shared" ref="C107:C112" si="20">1*G107</f>
        <v>52468.466</v>
      </c>
      <c r="D107" s="14" t="str">
        <f t="shared" ref="D107:D112" si="21">VLOOKUP(F107,I$1:J$5,2,FALSE)</f>
        <v>vis</v>
      </c>
      <c r="E107" s="58" t="e">
        <f>VLOOKUP(C107,Active!C$21:E$969,3,FALSE)</f>
        <v>#N/A</v>
      </c>
      <c r="F107" s="11" t="s">
        <v>93</v>
      </c>
      <c r="G107" s="14" t="str">
        <f t="shared" ref="G107:G112" si="22">MID(I107,3,LEN(I107)-3)</f>
        <v>52468.466</v>
      </c>
      <c r="H107" s="15">
        <f t="shared" ref="H107:H112" si="23">1*K107</f>
        <v>12423</v>
      </c>
      <c r="I107" s="59" t="s">
        <v>364</v>
      </c>
      <c r="J107" s="60" t="s">
        <v>365</v>
      </c>
      <c r="K107" s="59" t="s">
        <v>366</v>
      </c>
      <c r="L107" s="59" t="s">
        <v>282</v>
      </c>
      <c r="M107" s="60" t="s">
        <v>98</v>
      </c>
      <c r="N107" s="60"/>
      <c r="O107" s="61" t="s">
        <v>367</v>
      </c>
      <c r="P107" s="62" t="s">
        <v>363</v>
      </c>
    </row>
    <row r="108" spans="1:16" ht="12.75" customHeight="1" thickBot="1" x14ac:dyDescent="0.25">
      <c r="A108" s="15" t="str">
        <f t="shared" si="18"/>
        <v>OEJV 0074 </v>
      </c>
      <c r="B108" s="11" t="str">
        <f t="shared" si="19"/>
        <v>I</v>
      </c>
      <c r="C108" s="15">
        <f t="shared" si="20"/>
        <v>53228.472000000002</v>
      </c>
      <c r="D108" s="14" t="str">
        <f t="shared" si="21"/>
        <v>vis</v>
      </c>
      <c r="E108" s="58" t="e">
        <f>VLOOKUP(C108,Active!C$21:E$969,3,FALSE)</f>
        <v>#N/A</v>
      </c>
      <c r="F108" s="11" t="s">
        <v>93</v>
      </c>
      <c r="G108" s="14" t="str">
        <f t="shared" si="22"/>
        <v>53228.472</v>
      </c>
      <c r="H108" s="15">
        <f t="shared" si="23"/>
        <v>13383</v>
      </c>
      <c r="I108" s="59" t="s">
        <v>393</v>
      </c>
      <c r="J108" s="60" t="s">
        <v>394</v>
      </c>
      <c r="K108" s="59" t="s">
        <v>395</v>
      </c>
      <c r="L108" s="59" t="s">
        <v>135</v>
      </c>
      <c r="M108" s="60" t="s">
        <v>98</v>
      </c>
      <c r="N108" s="60"/>
      <c r="O108" s="61" t="s">
        <v>396</v>
      </c>
      <c r="P108" s="62" t="s">
        <v>363</v>
      </c>
    </row>
    <row r="109" spans="1:16" ht="12.75" customHeight="1" thickBot="1" x14ac:dyDescent="0.25">
      <c r="A109" s="15" t="str">
        <f t="shared" si="18"/>
        <v>OEJV 0074 </v>
      </c>
      <c r="B109" s="11" t="str">
        <f t="shared" si="19"/>
        <v>I</v>
      </c>
      <c r="C109" s="15">
        <f t="shared" si="20"/>
        <v>53228.474999999999</v>
      </c>
      <c r="D109" s="14" t="str">
        <f t="shared" si="21"/>
        <v>vis</v>
      </c>
      <c r="E109" s="58" t="e">
        <f>VLOOKUP(C109,Active!C$21:E$969,3,FALSE)</f>
        <v>#N/A</v>
      </c>
      <c r="F109" s="11" t="s">
        <v>93</v>
      </c>
      <c r="G109" s="14" t="str">
        <f t="shared" si="22"/>
        <v>53228.475</v>
      </c>
      <c r="H109" s="15">
        <f t="shared" si="23"/>
        <v>13383</v>
      </c>
      <c r="I109" s="59" t="s">
        <v>397</v>
      </c>
      <c r="J109" s="60" t="s">
        <v>398</v>
      </c>
      <c r="K109" s="59" t="s">
        <v>395</v>
      </c>
      <c r="L109" s="59" t="s">
        <v>187</v>
      </c>
      <c r="M109" s="60" t="s">
        <v>98</v>
      </c>
      <c r="N109" s="60"/>
      <c r="O109" s="61" t="s">
        <v>276</v>
      </c>
      <c r="P109" s="62" t="s">
        <v>363</v>
      </c>
    </row>
    <row r="110" spans="1:16" ht="12.75" customHeight="1" thickBot="1" x14ac:dyDescent="0.25">
      <c r="A110" s="15" t="str">
        <f t="shared" si="18"/>
        <v>BAVM 203 </v>
      </c>
      <c r="B110" s="11" t="str">
        <f t="shared" si="19"/>
        <v>II</v>
      </c>
      <c r="C110" s="15">
        <f t="shared" si="20"/>
        <v>54697.429499999998</v>
      </c>
      <c r="D110" s="14" t="str">
        <f t="shared" si="21"/>
        <v>vis</v>
      </c>
      <c r="E110" s="58">
        <f>VLOOKUP(C110,Active!C$21:E$969,3,FALSE)</f>
        <v>6036.5019782741601</v>
      </c>
      <c r="F110" s="11" t="s">
        <v>93</v>
      </c>
      <c r="G110" s="14" t="str">
        <f t="shared" si="22"/>
        <v>54697.4295</v>
      </c>
      <c r="H110" s="15">
        <f t="shared" si="23"/>
        <v>15238.5</v>
      </c>
      <c r="I110" s="59" t="s">
        <v>427</v>
      </c>
      <c r="J110" s="60" t="s">
        <v>428</v>
      </c>
      <c r="K110" s="59" t="s">
        <v>429</v>
      </c>
      <c r="L110" s="59" t="s">
        <v>430</v>
      </c>
      <c r="M110" s="60" t="s">
        <v>371</v>
      </c>
      <c r="N110" s="60" t="s">
        <v>352</v>
      </c>
      <c r="O110" s="61" t="s">
        <v>431</v>
      </c>
      <c r="P110" s="62" t="s">
        <v>432</v>
      </c>
    </row>
    <row r="111" spans="1:16" ht="12.75" customHeight="1" thickBot="1" x14ac:dyDescent="0.25">
      <c r="A111" s="15" t="str">
        <f t="shared" si="18"/>
        <v>BAVM 225 </v>
      </c>
      <c r="B111" s="11" t="str">
        <f t="shared" si="19"/>
        <v>I</v>
      </c>
      <c r="C111" s="15">
        <f t="shared" si="20"/>
        <v>55828.339399999997</v>
      </c>
      <c r="D111" s="14" t="str">
        <f t="shared" si="21"/>
        <v>vis</v>
      </c>
      <c r="E111" s="58">
        <f>VLOOKUP(C111,Active!C$21:E$969,3,FALSE)</f>
        <v>7465.0048902649269</v>
      </c>
      <c r="F111" s="11" t="s">
        <v>93</v>
      </c>
      <c r="G111" s="14" t="str">
        <f t="shared" si="22"/>
        <v>55828.3394</v>
      </c>
      <c r="H111" s="15">
        <f t="shared" si="23"/>
        <v>16667</v>
      </c>
      <c r="I111" s="59" t="s">
        <v>433</v>
      </c>
      <c r="J111" s="60" t="s">
        <v>434</v>
      </c>
      <c r="K111" s="59" t="s">
        <v>435</v>
      </c>
      <c r="L111" s="59" t="s">
        <v>436</v>
      </c>
      <c r="M111" s="60" t="s">
        <v>371</v>
      </c>
      <c r="N111" s="60" t="s">
        <v>295</v>
      </c>
      <c r="O111" s="61" t="s">
        <v>431</v>
      </c>
      <c r="P111" s="62" t="s">
        <v>437</v>
      </c>
    </row>
    <row r="112" spans="1:16" ht="12.75" customHeight="1" thickBot="1" x14ac:dyDescent="0.25">
      <c r="A112" s="15" t="str">
        <f t="shared" si="18"/>
        <v>BAVM 241 (=IBVS 6157) </v>
      </c>
      <c r="B112" s="11" t="str">
        <f t="shared" si="19"/>
        <v>I</v>
      </c>
      <c r="C112" s="15">
        <f t="shared" si="20"/>
        <v>57203.478000000003</v>
      </c>
      <c r="D112" s="14" t="str">
        <f t="shared" si="21"/>
        <v>vis</v>
      </c>
      <c r="E112" s="58">
        <f>VLOOKUP(C112,Active!C$21:E$969,3,FALSE)</f>
        <v>9202.0040044215148</v>
      </c>
      <c r="F112" s="11" t="s">
        <v>93</v>
      </c>
      <c r="G112" s="14" t="str">
        <f t="shared" si="22"/>
        <v>57203.478</v>
      </c>
      <c r="H112" s="15">
        <f t="shared" si="23"/>
        <v>18404</v>
      </c>
      <c r="I112" s="59" t="s">
        <v>456</v>
      </c>
      <c r="J112" s="60" t="s">
        <v>457</v>
      </c>
      <c r="K112" s="59" t="s">
        <v>458</v>
      </c>
      <c r="L112" s="59" t="s">
        <v>206</v>
      </c>
      <c r="M112" s="60" t="s">
        <v>371</v>
      </c>
      <c r="N112" s="60" t="s">
        <v>352</v>
      </c>
      <c r="O112" s="61" t="s">
        <v>454</v>
      </c>
      <c r="P112" s="62" t="s">
        <v>459</v>
      </c>
    </row>
    <row r="113" spans="2:6" x14ac:dyDescent="0.2">
      <c r="B113" s="11"/>
      <c r="E113" s="58"/>
      <c r="F113" s="11"/>
    </row>
    <row r="114" spans="2:6" x14ac:dyDescent="0.2">
      <c r="B114" s="11"/>
      <c r="E114" s="58"/>
      <c r="F114" s="11"/>
    </row>
    <row r="115" spans="2:6" x14ac:dyDescent="0.2">
      <c r="B115" s="11"/>
      <c r="E115" s="58"/>
      <c r="F115" s="11"/>
    </row>
    <row r="116" spans="2:6" x14ac:dyDescent="0.2">
      <c r="B116" s="11"/>
      <c r="E116" s="58"/>
      <c r="F116" s="11"/>
    </row>
    <row r="117" spans="2:6" x14ac:dyDescent="0.2">
      <c r="B117" s="11"/>
      <c r="E117" s="58"/>
      <c r="F117" s="11"/>
    </row>
    <row r="118" spans="2:6" x14ac:dyDescent="0.2">
      <c r="B118" s="11"/>
      <c r="E118" s="58"/>
      <c r="F118" s="11"/>
    </row>
    <row r="119" spans="2:6" x14ac:dyDescent="0.2">
      <c r="B119" s="11"/>
      <c r="E119" s="58"/>
      <c r="F119" s="11"/>
    </row>
    <row r="120" spans="2:6" x14ac:dyDescent="0.2">
      <c r="B120" s="11"/>
      <c r="E120" s="58"/>
      <c r="F120" s="11"/>
    </row>
    <row r="121" spans="2:6" x14ac:dyDescent="0.2">
      <c r="B121" s="11"/>
      <c r="E121" s="58"/>
      <c r="F121" s="11"/>
    </row>
    <row r="122" spans="2:6" x14ac:dyDescent="0.2">
      <c r="B122" s="11"/>
      <c r="E122" s="58"/>
      <c r="F122" s="11"/>
    </row>
    <row r="123" spans="2:6" x14ac:dyDescent="0.2">
      <c r="B123" s="11"/>
      <c r="E123" s="58"/>
      <c r="F123" s="11"/>
    </row>
    <row r="124" spans="2:6" x14ac:dyDescent="0.2">
      <c r="B124" s="11"/>
      <c r="E124" s="58"/>
      <c r="F124" s="11"/>
    </row>
    <row r="125" spans="2:6" x14ac:dyDescent="0.2">
      <c r="B125" s="11"/>
      <c r="E125" s="58"/>
      <c r="F125" s="11"/>
    </row>
    <row r="126" spans="2:6" x14ac:dyDescent="0.2">
      <c r="B126" s="11"/>
      <c r="E126" s="58"/>
      <c r="F126" s="11"/>
    </row>
    <row r="127" spans="2:6" x14ac:dyDescent="0.2">
      <c r="B127" s="11"/>
      <c r="E127" s="58"/>
      <c r="F127" s="11"/>
    </row>
    <row r="128" spans="2:6" x14ac:dyDescent="0.2">
      <c r="B128" s="11"/>
      <c r="E128" s="58"/>
      <c r="F128" s="11"/>
    </row>
    <row r="129" spans="2:6" x14ac:dyDescent="0.2">
      <c r="B129" s="11"/>
      <c r="E129" s="58"/>
      <c r="F129" s="11"/>
    </row>
    <row r="130" spans="2:6" x14ac:dyDescent="0.2">
      <c r="B130" s="11"/>
      <c r="E130" s="58"/>
      <c r="F130" s="11"/>
    </row>
    <row r="131" spans="2:6" x14ac:dyDescent="0.2">
      <c r="B131" s="11"/>
      <c r="E131" s="58"/>
      <c r="F131" s="11"/>
    </row>
    <row r="132" spans="2:6" x14ac:dyDescent="0.2">
      <c r="B132" s="11"/>
      <c r="E132" s="58"/>
      <c r="F132" s="11"/>
    </row>
    <row r="133" spans="2:6" x14ac:dyDescent="0.2">
      <c r="B133" s="11"/>
      <c r="E133" s="58"/>
      <c r="F133" s="11"/>
    </row>
    <row r="134" spans="2:6" x14ac:dyDescent="0.2">
      <c r="B134" s="11"/>
      <c r="E134" s="58"/>
      <c r="F134" s="11"/>
    </row>
    <row r="135" spans="2:6" x14ac:dyDescent="0.2">
      <c r="B135" s="11"/>
      <c r="E135" s="58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</sheetData>
  <phoneticPr fontId="7" type="noConversion"/>
  <hyperlinks>
    <hyperlink ref="P56" r:id="rId1" display="http://www.bav-astro.de/sfs/BAVM_link.php?BAVMnr=91" xr:uid="{00000000-0004-0000-0100-000000000000}"/>
    <hyperlink ref="P60" r:id="rId2" display="http://www.bav-astro.de/sfs/BAVM_link.php?BAVMnr=99" xr:uid="{00000000-0004-0000-0100-000001000000}"/>
    <hyperlink ref="P68" r:id="rId3" display="http://www.bav-astro.de/sfs/BAVM_link.php?BAVMnr=111" xr:uid="{00000000-0004-0000-0100-000002000000}"/>
    <hyperlink ref="P71" r:id="rId4" display="http://www.bav-astro.de/sfs/BAVM_link.php?BAVMnr=118" xr:uid="{00000000-0004-0000-0100-000003000000}"/>
    <hyperlink ref="P72" r:id="rId5" display="http://www.bav-astro.de/sfs/BAVM_link.php?BAVMnr=133" xr:uid="{00000000-0004-0000-0100-000004000000}"/>
    <hyperlink ref="P73" r:id="rId6" display="http://www.bav-astro.de/sfs/BAVM_link.php?BAVMnr=152" xr:uid="{00000000-0004-0000-0100-000005000000}"/>
    <hyperlink ref="P106" r:id="rId7" display="http://var.astro.cz/oejv/issues/oejv0074.pdf" xr:uid="{00000000-0004-0000-0100-000006000000}"/>
    <hyperlink ref="P107" r:id="rId8" display="http://var.astro.cz/oejv/issues/oejv0074.pdf" xr:uid="{00000000-0004-0000-0100-000007000000}"/>
    <hyperlink ref="P75" r:id="rId9" display="http://www.bav-astro.de/sfs/BAVM_link.php?BAVMnr=172" xr:uid="{00000000-0004-0000-0100-000008000000}"/>
    <hyperlink ref="P76" r:id="rId10" display="http://www.konkoly.hu/cgi-bin/IBVS?5694" xr:uid="{00000000-0004-0000-0100-000009000000}"/>
    <hyperlink ref="P77" r:id="rId11" display="http://www.konkoly.hu/cgi-bin/IBVS?5791" xr:uid="{00000000-0004-0000-0100-00000A000000}"/>
    <hyperlink ref="P108" r:id="rId12" display="http://var.astro.cz/oejv/issues/oejv0074.pdf" xr:uid="{00000000-0004-0000-0100-00000B000000}"/>
    <hyperlink ref="P109" r:id="rId13" display="http://var.astro.cz/oejv/issues/oejv0074.pdf" xr:uid="{00000000-0004-0000-0100-00000C000000}"/>
    <hyperlink ref="P78" r:id="rId14" display="http://www.bav-astro.de/sfs/BAVM_link.php?BAVMnr=173" xr:uid="{00000000-0004-0000-0100-00000D000000}"/>
    <hyperlink ref="P79" r:id="rId15" display="http://var.astro.cz/oejv/issues/oejv0003.pdf" xr:uid="{00000000-0004-0000-0100-00000E000000}"/>
    <hyperlink ref="P80" r:id="rId16" display="http://www.bav-astro.de/sfs/BAVM_link.php?BAVMnr=178" xr:uid="{00000000-0004-0000-0100-00000F000000}"/>
    <hyperlink ref="P81" r:id="rId17" display="http://var.astro.cz/oejv/issues/oejv0003.pdf" xr:uid="{00000000-0004-0000-0100-000010000000}"/>
    <hyperlink ref="P82" r:id="rId18" display="http://www.konkoly.hu/cgi-bin/IBVS?5760" xr:uid="{00000000-0004-0000-0100-000011000000}"/>
    <hyperlink ref="P83" r:id="rId19" display="http://www.konkoly.hu/cgi-bin/IBVS?5760" xr:uid="{00000000-0004-0000-0100-000012000000}"/>
    <hyperlink ref="P110" r:id="rId20" display="http://www.bav-astro.de/sfs/BAVM_link.php?BAVMnr=203" xr:uid="{00000000-0004-0000-0100-000013000000}"/>
    <hyperlink ref="P111" r:id="rId21" display="http://www.bav-astro.de/sfs/BAVM_link.php?BAVMnr=225" xr:uid="{00000000-0004-0000-0100-000014000000}"/>
    <hyperlink ref="P84" r:id="rId22" display="http://www.bav-astro.de/sfs/BAVM_link.php?BAVMnr=232" xr:uid="{00000000-0004-0000-0100-000015000000}"/>
    <hyperlink ref="P85" r:id="rId23" display="http://www.konkoly.hu/cgi-bin/IBVS?6125" xr:uid="{00000000-0004-0000-0100-000016000000}"/>
    <hyperlink ref="P86" r:id="rId24" display="http://www.bav-astro.de/sfs/BAVM_link.php?BAVMnr=238" xr:uid="{00000000-0004-0000-0100-000017000000}"/>
    <hyperlink ref="P112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2024-03-06T05:57:39Z</dcterms:modified>
</cp:coreProperties>
</file>