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6D908A7-655F-4C58-96FE-5FDB598C72A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93" i="1" l="1"/>
  <c r="Q94" i="1"/>
  <c r="Q95" i="1"/>
  <c r="Q96" i="1"/>
  <c r="C7" i="1"/>
  <c r="E93" i="1"/>
  <c r="F93" i="1"/>
  <c r="C8" i="1"/>
  <c r="E54" i="1"/>
  <c r="F54" i="1"/>
  <c r="G54" i="1"/>
  <c r="J54" i="1"/>
  <c r="E55" i="1"/>
  <c r="F55" i="1"/>
  <c r="G55" i="1"/>
  <c r="J55" i="1"/>
  <c r="C9" i="1"/>
  <c r="D9" i="1"/>
  <c r="E36" i="1"/>
  <c r="F36" i="1"/>
  <c r="E37" i="1"/>
  <c r="F37" i="1"/>
  <c r="G37" i="1"/>
  <c r="H37" i="1"/>
  <c r="E38" i="1"/>
  <c r="F38" i="1"/>
  <c r="G38" i="1"/>
  <c r="H38" i="1"/>
  <c r="E40" i="1"/>
  <c r="F40" i="1"/>
  <c r="G40" i="1"/>
  <c r="H40" i="1"/>
  <c r="E41" i="1"/>
  <c r="F41" i="1"/>
  <c r="G41" i="1"/>
  <c r="H41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Q50" i="1"/>
  <c r="Q51" i="1"/>
  <c r="Q54" i="1"/>
  <c r="Q55" i="1"/>
  <c r="Q56" i="1"/>
  <c r="Q57" i="1"/>
  <c r="Q62" i="1"/>
  <c r="Q69" i="1"/>
  <c r="Q70" i="1"/>
  <c r="Q71" i="1"/>
  <c r="Q74" i="1"/>
  <c r="Q77" i="1"/>
  <c r="Q78" i="1"/>
  <c r="Q82" i="1"/>
  <c r="Q84" i="1"/>
  <c r="Q85" i="1"/>
  <c r="Q86" i="1"/>
  <c r="G61" i="2"/>
  <c r="C61" i="2"/>
  <c r="G60" i="2"/>
  <c r="C60" i="2"/>
  <c r="G59" i="2"/>
  <c r="C59" i="2"/>
  <c r="G58" i="2"/>
  <c r="C58" i="2"/>
  <c r="G57" i="2"/>
  <c r="C57" i="2"/>
  <c r="G56" i="2"/>
  <c r="C56" i="2"/>
  <c r="G82" i="2"/>
  <c r="C82" i="2"/>
  <c r="G81" i="2"/>
  <c r="C81" i="2"/>
  <c r="G80" i="2"/>
  <c r="C80" i="2"/>
  <c r="G55" i="2"/>
  <c r="C55" i="2"/>
  <c r="G79" i="2"/>
  <c r="C79" i="2"/>
  <c r="G54" i="2"/>
  <c r="C54" i="2"/>
  <c r="G53" i="2"/>
  <c r="C53" i="2"/>
  <c r="G52" i="2"/>
  <c r="C52" i="2"/>
  <c r="G78" i="2"/>
  <c r="C78" i="2"/>
  <c r="G77" i="2"/>
  <c r="C77" i="2"/>
  <c r="G76" i="2"/>
  <c r="C76" i="2"/>
  <c r="E76" i="2"/>
  <c r="G75" i="2"/>
  <c r="C75" i="2"/>
  <c r="E75" i="2"/>
  <c r="G74" i="2"/>
  <c r="C74" i="2"/>
  <c r="G73" i="2"/>
  <c r="C73" i="2"/>
  <c r="E73" i="2"/>
  <c r="G72" i="2"/>
  <c r="C72" i="2"/>
  <c r="E72" i="2"/>
  <c r="G71" i="2"/>
  <c r="C71" i="2"/>
  <c r="G70" i="2"/>
  <c r="C70" i="2"/>
  <c r="G69" i="2"/>
  <c r="C69" i="2"/>
  <c r="G51" i="2"/>
  <c r="C51" i="2"/>
  <c r="G50" i="2"/>
  <c r="C50" i="2"/>
  <c r="G49" i="2"/>
  <c r="C49" i="2"/>
  <c r="G48" i="2"/>
  <c r="C48" i="2"/>
  <c r="G47" i="2"/>
  <c r="C47" i="2"/>
  <c r="G46" i="2"/>
  <c r="C46" i="2"/>
  <c r="G68" i="2"/>
  <c r="C68" i="2"/>
  <c r="G45" i="2"/>
  <c r="C45" i="2"/>
  <c r="G44" i="2"/>
  <c r="C44" i="2"/>
  <c r="G43" i="2"/>
  <c r="C43" i="2"/>
  <c r="G42" i="2"/>
  <c r="C42" i="2"/>
  <c r="G67" i="2"/>
  <c r="C67" i="2"/>
  <c r="G66" i="2"/>
  <c r="C66" i="2"/>
  <c r="G65" i="2"/>
  <c r="C65" i="2"/>
  <c r="E65" i="2"/>
  <c r="G64" i="2"/>
  <c r="C64" i="2"/>
  <c r="E64" i="2"/>
  <c r="G41" i="2"/>
  <c r="C41" i="2"/>
  <c r="E53" i="1"/>
  <c r="E41" i="2"/>
  <c r="G40" i="2"/>
  <c r="C40" i="2"/>
  <c r="E40" i="2"/>
  <c r="E52" i="1"/>
  <c r="G63" i="2"/>
  <c r="C63" i="2"/>
  <c r="G62" i="2"/>
  <c r="C62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G31" i="2"/>
  <c r="C31" i="2"/>
  <c r="E31" i="2"/>
  <c r="G30" i="2"/>
  <c r="C30" i="2"/>
  <c r="E30" i="2"/>
  <c r="G29" i="2"/>
  <c r="C29" i="2"/>
  <c r="G28" i="2"/>
  <c r="C28" i="2"/>
  <c r="E28" i="2"/>
  <c r="G27" i="2"/>
  <c r="C27" i="2"/>
  <c r="E27" i="2"/>
  <c r="G26" i="2"/>
  <c r="C26" i="2"/>
  <c r="E26" i="2"/>
  <c r="G25" i="2"/>
  <c r="C25" i="2"/>
  <c r="E35" i="1"/>
  <c r="E25" i="2"/>
  <c r="G24" i="2"/>
  <c r="C24" i="2"/>
  <c r="E24" i="2"/>
  <c r="E34" i="1"/>
  <c r="G23" i="2"/>
  <c r="C23" i="2"/>
  <c r="E33" i="1"/>
  <c r="E23" i="2"/>
  <c r="G22" i="2"/>
  <c r="C22" i="2"/>
  <c r="E22" i="2"/>
  <c r="E32" i="1"/>
  <c r="G21" i="2"/>
  <c r="C21" i="2"/>
  <c r="E31" i="1"/>
  <c r="E21" i="2"/>
  <c r="G20" i="2"/>
  <c r="C20" i="2"/>
  <c r="E20" i="2"/>
  <c r="E30" i="1"/>
  <c r="G19" i="2"/>
  <c r="C19" i="2"/>
  <c r="E29" i="1"/>
  <c r="E19" i="2"/>
  <c r="G18" i="2"/>
  <c r="C18" i="2"/>
  <c r="E18" i="2"/>
  <c r="E28" i="1"/>
  <c r="G17" i="2"/>
  <c r="C17" i="2"/>
  <c r="E27" i="1"/>
  <c r="E17" i="2"/>
  <c r="G16" i="2"/>
  <c r="C16" i="2"/>
  <c r="E16" i="2"/>
  <c r="E26" i="1"/>
  <c r="G15" i="2"/>
  <c r="C15" i="2"/>
  <c r="E25" i="1"/>
  <c r="E15" i="2"/>
  <c r="G14" i="2"/>
  <c r="C14" i="2"/>
  <c r="E14" i="2"/>
  <c r="E24" i="1"/>
  <c r="G13" i="2"/>
  <c r="C13" i="2"/>
  <c r="E13" i="2"/>
  <c r="E23" i="1"/>
  <c r="G12" i="2"/>
  <c r="C12" i="2"/>
  <c r="E12" i="2"/>
  <c r="E22" i="1"/>
  <c r="G11" i="2"/>
  <c r="C11" i="2"/>
  <c r="E11" i="2"/>
  <c r="E21" i="1"/>
  <c r="H61" i="2"/>
  <c r="B61" i="2"/>
  <c r="F61" i="2"/>
  <c r="D61" i="2"/>
  <c r="A61" i="2"/>
  <c r="H60" i="2"/>
  <c r="B60" i="2"/>
  <c r="F60" i="2"/>
  <c r="D60" i="2"/>
  <c r="A60" i="2"/>
  <c r="H59" i="2"/>
  <c r="B59" i="2"/>
  <c r="F59" i="2"/>
  <c r="D59" i="2"/>
  <c r="A59" i="2"/>
  <c r="H58" i="2"/>
  <c r="B58" i="2"/>
  <c r="F58" i="2"/>
  <c r="D58" i="2"/>
  <c r="A58" i="2"/>
  <c r="H57" i="2"/>
  <c r="F57" i="2"/>
  <c r="D57" i="2"/>
  <c r="B57" i="2"/>
  <c r="A57" i="2"/>
  <c r="H56" i="2"/>
  <c r="D56" i="2"/>
  <c r="B56" i="2"/>
  <c r="A56" i="2"/>
  <c r="H82" i="2"/>
  <c r="D82" i="2"/>
  <c r="B82" i="2"/>
  <c r="A82" i="2"/>
  <c r="H81" i="2"/>
  <c r="D81" i="2"/>
  <c r="B81" i="2"/>
  <c r="A81" i="2"/>
  <c r="H80" i="2"/>
  <c r="D80" i="2"/>
  <c r="B80" i="2"/>
  <c r="A80" i="2"/>
  <c r="H55" i="2"/>
  <c r="D55" i="2"/>
  <c r="B55" i="2"/>
  <c r="A55" i="2"/>
  <c r="H79" i="2"/>
  <c r="D79" i="2"/>
  <c r="B79" i="2"/>
  <c r="A79" i="2"/>
  <c r="H54" i="2"/>
  <c r="D54" i="2"/>
  <c r="B54" i="2"/>
  <c r="A54" i="2"/>
  <c r="H53" i="2"/>
  <c r="D53" i="2"/>
  <c r="B53" i="2"/>
  <c r="A53" i="2"/>
  <c r="H52" i="2"/>
  <c r="D52" i="2"/>
  <c r="B52" i="2"/>
  <c r="A52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68" i="2"/>
  <c r="D68" i="2"/>
  <c r="B68" i="2"/>
  <c r="A68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41" i="2"/>
  <c r="D41" i="2"/>
  <c r="B41" i="2"/>
  <c r="A41" i="2"/>
  <c r="H40" i="2"/>
  <c r="D40" i="2"/>
  <c r="B40" i="2"/>
  <c r="A40" i="2"/>
  <c r="H63" i="2"/>
  <c r="D63" i="2"/>
  <c r="B63" i="2"/>
  <c r="A63" i="2"/>
  <c r="H62" i="2"/>
  <c r="D62" i="2"/>
  <c r="B62" i="2"/>
  <c r="A62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81" i="1"/>
  <c r="Q91" i="1"/>
  <c r="Q92" i="1"/>
  <c r="Q83" i="1"/>
  <c r="Q87" i="1"/>
  <c r="Q88" i="1"/>
  <c r="Q89" i="1"/>
  <c r="Q90" i="1"/>
  <c r="F22" i="1"/>
  <c r="F23" i="1"/>
  <c r="G23" i="1"/>
  <c r="H23" i="1"/>
  <c r="F24" i="1"/>
  <c r="G24" i="1"/>
  <c r="H24" i="1"/>
  <c r="F25" i="1"/>
  <c r="F26" i="1"/>
  <c r="F27" i="1"/>
  <c r="G27" i="1"/>
  <c r="H27" i="1"/>
  <c r="F28" i="1"/>
  <c r="F29" i="1"/>
  <c r="F30" i="1"/>
  <c r="F31" i="1"/>
  <c r="G31" i="1"/>
  <c r="H31" i="1"/>
  <c r="F32" i="1"/>
  <c r="G32" i="1"/>
  <c r="H32" i="1"/>
  <c r="F33" i="1"/>
  <c r="F34" i="1"/>
  <c r="F35" i="1"/>
  <c r="G35" i="1"/>
  <c r="H35" i="1"/>
  <c r="G22" i="1"/>
  <c r="H22" i="1"/>
  <c r="G25" i="1"/>
  <c r="G26" i="1"/>
  <c r="G28" i="1"/>
  <c r="H28" i="1"/>
  <c r="G29" i="1"/>
  <c r="G30" i="1"/>
  <c r="G33" i="1"/>
  <c r="H33" i="1"/>
  <c r="G34" i="1"/>
  <c r="F52" i="1"/>
  <c r="G52" i="1"/>
  <c r="I52" i="1"/>
  <c r="F53" i="1"/>
  <c r="G53" i="1"/>
  <c r="I53" i="1"/>
  <c r="F21" i="1"/>
  <c r="Q22" i="1"/>
  <c r="Q23" i="1"/>
  <c r="Q24" i="1"/>
  <c r="H25" i="1"/>
  <c r="Q25" i="1"/>
  <c r="H26" i="1"/>
  <c r="Q26" i="1"/>
  <c r="Q27" i="1"/>
  <c r="Q28" i="1"/>
  <c r="H29" i="1"/>
  <c r="Q29" i="1"/>
  <c r="H30" i="1"/>
  <c r="Q30" i="1"/>
  <c r="Q31" i="1"/>
  <c r="Q32" i="1"/>
  <c r="Q33" i="1"/>
  <c r="H34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65" i="1"/>
  <c r="Q67" i="1"/>
  <c r="Q68" i="1"/>
  <c r="Q72" i="1"/>
  <c r="Q73" i="1"/>
  <c r="Q75" i="1"/>
  <c r="Q76" i="1"/>
  <c r="Q79" i="1"/>
  <c r="Q80" i="1"/>
  <c r="F16" i="1"/>
  <c r="F17" i="1" s="1"/>
  <c r="C17" i="1"/>
  <c r="Q66" i="1"/>
  <c r="Q63" i="1"/>
  <c r="Q64" i="1"/>
  <c r="Q61" i="1"/>
  <c r="Q59" i="1"/>
  <c r="Q60" i="1"/>
  <c r="Q52" i="1"/>
  <c r="Q53" i="1"/>
  <c r="Q58" i="1"/>
  <c r="Q21" i="1"/>
  <c r="E67" i="2"/>
  <c r="E49" i="2"/>
  <c r="E60" i="2"/>
  <c r="E82" i="2"/>
  <c r="E53" i="2"/>
  <c r="E86" i="1"/>
  <c r="F86" i="1"/>
  <c r="G86" i="1"/>
  <c r="K86" i="1"/>
  <c r="E78" i="1"/>
  <c r="F78" i="1"/>
  <c r="G72" i="1"/>
  <c r="K72" i="1"/>
  <c r="E70" i="1"/>
  <c r="F70" i="1"/>
  <c r="E62" i="1"/>
  <c r="F62" i="1"/>
  <c r="E95" i="1"/>
  <c r="F95" i="1"/>
  <c r="E91" i="1"/>
  <c r="F91" i="1"/>
  <c r="G91" i="1"/>
  <c r="J91" i="1"/>
  <c r="E83" i="1"/>
  <c r="F83" i="1"/>
  <c r="G83" i="1"/>
  <c r="K83" i="1"/>
  <c r="E75" i="1"/>
  <c r="F75" i="1"/>
  <c r="E67" i="1"/>
  <c r="F67" i="1"/>
  <c r="E59" i="1"/>
  <c r="F59" i="1"/>
  <c r="G59" i="1"/>
  <c r="K59" i="1"/>
  <c r="E50" i="1"/>
  <c r="F50" i="1"/>
  <c r="G50" i="1"/>
  <c r="I50" i="1"/>
  <c r="E88" i="1"/>
  <c r="F88" i="1"/>
  <c r="G88" i="1"/>
  <c r="K88" i="1"/>
  <c r="E80" i="1"/>
  <c r="F80" i="1"/>
  <c r="G80" i="1"/>
  <c r="K80" i="1"/>
  <c r="E72" i="1"/>
  <c r="F72" i="1"/>
  <c r="G66" i="1"/>
  <c r="J66" i="1"/>
  <c r="E64" i="1"/>
  <c r="F64" i="1"/>
  <c r="G64" i="1"/>
  <c r="J64" i="1"/>
  <c r="E56" i="1"/>
  <c r="F56" i="1"/>
  <c r="G56" i="1"/>
  <c r="E42" i="1"/>
  <c r="F42" i="1"/>
  <c r="G42" i="1"/>
  <c r="H42" i="1"/>
  <c r="G36" i="1"/>
  <c r="H36" i="1"/>
  <c r="E85" i="1"/>
  <c r="F85" i="1"/>
  <c r="G85" i="1"/>
  <c r="K85" i="1"/>
  <c r="E77" i="1"/>
  <c r="F77" i="1"/>
  <c r="G77" i="1"/>
  <c r="K77" i="1"/>
  <c r="E69" i="1"/>
  <c r="F69" i="1"/>
  <c r="G69" i="1"/>
  <c r="K69" i="1"/>
  <c r="E61" i="1"/>
  <c r="F61" i="1"/>
  <c r="G61" i="1"/>
  <c r="K61" i="1"/>
  <c r="E94" i="1"/>
  <c r="F94" i="1"/>
  <c r="G94" i="1"/>
  <c r="K94" i="1"/>
  <c r="E39" i="1"/>
  <c r="F39" i="1"/>
  <c r="G39" i="1"/>
  <c r="H39" i="1"/>
  <c r="E51" i="1"/>
  <c r="F51" i="1"/>
  <c r="G51" i="1"/>
  <c r="I51" i="1"/>
  <c r="E90" i="1"/>
  <c r="F90" i="1"/>
  <c r="G90" i="1"/>
  <c r="K90" i="1"/>
  <c r="G84" i="1"/>
  <c r="K84" i="1"/>
  <c r="E82" i="1"/>
  <c r="F82" i="1"/>
  <c r="G82" i="1"/>
  <c r="K82" i="1"/>
  <c r="E74" i="1"/>
  <c r="F74" i="1"/>
  <c r="G74" i="1"/>
  <c r="K74" i="1"/>
  <c r="E66" i="1"/>
  <c r="F66" i="1"/>
  <c r="E58" i="1"/>
  <c r="F58" i="1"/>
  <c r="G58" i="1"/>
  <c r="I58" i="1"/>
  <c r="G89" i="1"/>
  <c r="K89" i="1"/>
  <c r="E87" i="1"/>
  <c r="F87" i="1"/>
  <c r="G87" i="1"/>
  <c r="J87" i="1"/>
  <c r="E79" i="1"/>
  <c r="F79" i="1"/>
  <c r="G79" i="1"/>
  <c r="K79" i="1"/>
  <c r="E71" i="1"/>
  <c r="F71" i="1"/>
  <c r="G71" i="1"/>
  <c r="K71" i="1"/>
  <c r="E63" i="1"/>
  <c r="F63" i="1"/>
  <c r="G63" i="1"/>
  <c r="J63" i="1"/>
  <c r="G57" i="1"/>
  <c r="J57" i="1"/>
  <c r="E96" i="1"/>
  <c r="F96" i="1"/>
  <c r="G96" i="1"/>
  <c r="K96" i="1"/>
  <c r="G93" i="1"/>
  <c r="K93" i="1"/>
  <c r="E92" i="1"/>
  <c r="F92" i="1"/>
  <c r="G92" i="1"/>
  <c r="J92" i="1"/>
  <c r="E84" i="1"/>
  <c r="F84" i="1"/>
  <c r="G78" i="1"/>
  <c r="K78" i="1"/>
  <c r="E76" i="1"/>
  <c r="F76" i="1"/>
  <c r="G76" i="1"/>
  <c r="K76" i="1"/>
  <c r="G70" i="1"/>
  <c r="K70" i="1"/>
  <c r="E68" i="1"/>
  <c r="F68" i="1"/>
  <c r="G68" i="1"/>
  <c r="K68" i="1"/>
  <c r="G62" i="1"/>
  <c r="K62" i="1"/>
  <c r="E60" i="1"/>
  <c r="F60" i="1"/>
  <c r="G60" i="1"/>
  <c r="K60" i="1"/>
  <c r="G95" i="1"/>
  <c r="K95" i="1"/>
  <c r="E89" i="1"/>
  <c r="F89" i="1"/>
  <c r="E81" i="1"/>
  <c r="F81" i="1"/>
  <c r="G81" i="1"/>
  <c r="J81" i="1"/>
  <c r="G75" i="1"/>
  <c r="K75" i="1"/>
  <c r="E73" i="1"/>
  <c r="F73" i="1"/>
  <c r="G73" i="1"/>
  <c r="K73" i="1"/>
  <c r="G67" i="1"/>
  <c r="K67" i="1"/>
  <c r="E65" i="1"/>
  <c r="F65" i="1"/>
  <c r="G65" i="1"/>
  <c r="K65" i="1"/>
  <c r="E57" i="1"/>
  <c r="F57" i="1"/>
  <c r="J56" i="1"/>
  <c r="E68" i="2"/>
  <c r="E80" i="2"/>
  <c r="E44" i="2"/>
  <c r="E61" i="2"/>
  <c r="E50" i="2"/>
  <c r="E78" i="2"/>
  <c r="E63" i="2"/>
  <c r="E56" i="2"/>
  <c r="E74" i="2"/>
  <c r="E52" i="2"/>
  <c r="E45" i="2"/>
  <c r="E79" i="2"/>
  <c r="E54" i="2"/>
  <c r="E69" i="2"/>
  <c r="E59" i="2"/>
  <c r="E57" i="2"/>
  <c r="E77" i="2"/>
  <c r="E70" i="2"/>
  <c r="E66" i="2"/>
  <c r="E81" i="2"/>
  <c r="E55" i="2"/>
  <c r="E47" i="2"/>
  <c r="E42" i="2"/>
  <c r="E32" i="2"/>
  <c r="E29" i="2"/>
  <c r="E71" i="2"/>
  <c r="E43" i="2"/>
  <c r="E46" i="2"/>
  <c r="E51" i="2"/>
  <c r="E58" i="2"/>
  <c r="E48" i="2"/>
  <c r="E62" i="2"/>
  <c r="C12" i="1"/>
  <c r="C11" i="1"/>
  <c r="O37" i="1" l="1"/>
  <c r="O77" i="1"/>
  <c r="O91" i="1"/>
  <c r="O23" i="1"/>
  <c r="O58" i="1"/>
  <c r="O26" i="1"/>
  <c r="O45" i="1"/>
  <c r="O32" i="1"/>
  <c r="O55" i="1"/>
  <c r="O38" i="1"/>
  <c r="O41" i="1"/>
  <c r="O59" i="1"/>
  <c r="O28" i="1"/>
  <c r="O47" i="1"/>
  <c r="O49" i="1"/>
  <c r="O36" i="1"/>
  <c r="O75" i="1"/>
  <c r="O69" i="1"/>
  <c r="O66" i="1"/>
  <c r="O95" i="1"/>
  <c r="O48" i="1"/>
  <c r="O81" i="1"/>
  <c r="O96" i="1"/>
  <c r="O79" i="1"/>
  <c r="O67" i="1"/>
  <c r="O68" i="1"/>
  <c r="O63" i="1"/>
  <c r="O82" i="1"/>
  <c r="O70" i="1"/>
  <c r="O93" i="1"/>
  <c r="O72" i="1"/>
  <c r="O44" i="1"/>
  <c r="O42" i="1"/>
  <c r="O85" i="1"/>
  <c r="O57" i="1"/>
  <c r="O50" i="1"/>
  <c r="O76" i="1"/>
  <c r="O30" i="1"/>
  <c r="O51" i="1"/>
  <c r="O61" i="1"/>
  <c r="O65" i="1"/>
  <c r="O64" i="1"/>
  <c r="O31" i="1"/>
  <c r="O40" i="1"/>
  <c r="O71" i="1"/>
  <c r="O94" i="1"/>
  <c r="O53" i="1"/>
  <c r="O52" i="1"/>
  <c r="O35" i="1"/>
  <c r="O54" i="1"/>
  <c r="O92" i="1"/>
  <c r="O86" i="1"/>
  <c r="O27" i="1"/>
  <c r="O62" i="1"/>
  <c r="O89" i="1"/>
  <c r="O39" i="1"/>
  <c r="O83" i="1"/>
  <c r="C15" i="1"/>
  <c r="O56" i="1"/>
  <c r="O21" i="1"/>
  <c r="O60" i="1"/>
  <c r="O74" i="1"/>
  <c r="O29" i="1"/>
  <c r="O88" i="1"/>
  <c r="O22" i="1"/>
  <c r="O84" i="1"/>
  <c r="O25" i="1"/>
  <c r="O34" i="1"/>
  <c r="O78" i="1"/>
  <c r="O87" i="1"/>
  <c r="O46" i="1"/>
  <c r="O90" i="1"/>
  <c r="O24" i="1"/>
  <c r="O73" i="1"/>
  <c r="O33" i="1"/>
  <c r="O80" i="1"/>
  <c r="O4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<sst xmlns="http://schemas.openxmlformats.org/spreadsheetml/2006/main" count="772" uniqueCount="328">
  <si>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</si>
  <si>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</si>
  <si>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</si>
  <si>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</si>
  <si>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</si>
  <si>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</si>
  <si>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</si>
  <si>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</si>
  <si>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</si>
  <si>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</si>
  <si>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</si>
  <si>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</si>
  <si>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</si>
  <si>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</si>
  <si>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</si>
  <si>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</si>
  <si>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</si>
  <si>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</si>
  <si>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</si>
  <si>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</si>
  <si>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</si>
  <si>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</si>
  <si>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</si>
  <si>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</si>
  <si>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</si>
  <si>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</si>
  <si>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</si>
  <si>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</si>
  <si>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Dedoch A</t>
  </si>
  <si>
    <t>BBSAG Bull.107</t>
  </si>
  <si>
    <t>B</t>
  </si>
  <si>
    <t>Blaettler E</t>
  </si>
  <si>
    <t>BBSAG Bull.116</t>
  </si>
  <si>
    <t>II</t>
  </si>
  <si>
    <t>IBVS 5263</t>
  </si>
  <si>
    <t>I</t>
  </si>
  <si>
    <t>IBVS 4888</t>
  </si>
  <si>
    <t># of data points:</t>
  </si>
  <si>
    <t>IBVS 5731</t>
  </si>
  <si>
    <t>EW</t>
  </si>
  <si>
    <t>IBVS 5713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</si>
  <si>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</si>
  <si>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</si>
  <si>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</si>
  <si>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</si>
  <si>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</si>
  <si>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</si>
  <si>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Add cycle</t>
  </si>
  <si>
    <t>Old Cycle</t>
  </si>
  <si>
    <t>Start of linear fit &gt;&gt;&gt;&gt;&gt;&gt;&gt;&gt;&gt;&gt;&gt;&gt;&gt;&gt;&gt;&gt;&gt;&gt;&gt;&gt;&gt;</t>
  </si>
  <si>
    <t>OEJV 0137</t>
  </si>
  <si>
    <t>IBVS 0882</t>
  </si>
  <si>
    <t>pg</t>
  </si>
  <si>
    <t>OEJV 0074</t>
  </si>
  <si>
    <t>CCD</t>
  </si>
  <si>
    <t>OEJV 0094</t>
  </si>
  <si>
    <t>DK Sge / GSC 1630-0931</t>
  </si>
  <si>
    <t>OEJV 0160</t>
  </si>
  <si>
    <t>IBVS 6084</t>
  </si>
  <si>
    <t>IBVS 6118</t>
  </si>
  <si>
    <t>IBVS 5984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</si>
  <si>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</si>
  <si>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</si>
  <si>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</si>
  <si>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</si>
  <si>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</si>
  <si>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</si>
  <si>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</si>
  <si>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</si>
  <si>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</si>
  <si>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</si>
  <si>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2435630.400 </t>
  </si>
  <si>
    <t> 05.06.1956 21:36 </t>
  </si>
  <si>
    <t> 0.000 </t>
  </si>
  <si>
    <t> G.Romano </t>
  </si>
  <si>
    <t> MHAR 7.5 </t>
  </si>
  <si>
    <t>2436817.474 </t>
  </si>
  <si>
    <t> 05.09.1959 23:22 </t>
  </si>
  <si>
    <t> 0.022 </t>
  </si>
  <si>
    <t>P </t>
  </si>
  <si>
    <t> K.Häussler </t>
  </si>
  <si>
    <t>2436819.347 </t>
  </si>
  <si>
    <t> 07.09.1959 20:19 </t>
  </si>
  <si>
    <t> 0.029 </t>
  </si>
  <si>
    <t>2436833.306 </t>
  </si>
  <si>
    <t> 21.09.1959 19:20 </t>
  </si>
  <si>
    <t> -0.002 </t>
  </si>
  <si>
    <t>2436841.393 </t>
  </si>
  <si>
    <t> 29.09.1959 21:25 </t>
  </si>
  <si>
    <t> 0.001 </t>
  </si>
  <si>
    <t>2436842.320 </t>
  </si>
  <si>
    <t> 30.09.1959 19:40 </t>
  </si>
  <si>
    <t> -0.005 </t>
  </si>
  <si>
    <t>2436847.314 </t>
  </si>
  <si>
    <t> 05.10.1959 19:32 </t>
  </si>
  <si>
    <t> 0.015 </t>
  </si>
  <si>
    <t>2436875.273 </t>
  </si>
  <si>
    <t> 02.11.1959 18:33 </t>
  </si>
  <si>
    <t> -0.008 </t>
  </si>
  <si>
    <t>2436899.249 </t>
  </si>
  <si>
    <t> 26.11.1959 17:58 </t>
  </si>
  <si>
    <t> 0.028 </t>
  </si>
  <si>
    <t>2437192.396 </t>
  </si>
  <si>
    <t> 14.09.1960 21:30 </t>
  </si>
  <si>
    <t> -0.013 </t>
  </si>
  <si>
    <t>2437543.408 </t>
  </si>
  <si>
    <t> 31.08.1961 21:47 </t>
  </si>
  <si>
    <t> -0.018 </t>
  </si>
  <si>
    <t>2437576.384 </t>
  </si>
  <si>
    <t> 03.10.1961 21:12 </t>
  </si>
  <si>
    <t> 0.002 </t>
  </si>
  <si>
    <t>2437582.307 </t>
  </si>
  <si>
    <t> 09.10.1961 19:22 </t>
  </si>
  <si>
    <t> 0.018 </t>
  </si>
  <si>
    <t>2437913.426 </t>
  </si>
  <si>
    <t> 05.09.1962 22:13 </t>
  </si>
  <si>
    <t>2437927.378 </t>
  </si>
  <si>
    <t> 19.09.1962 21:04 </t>
  </si>
  <si>
    <t> -0.021 </t>
  </si>
  <si>
    <t>2437932.375 </t>
  </si>
  <si>
    <t> 24.09.1962 21:00 </t>
  </si>
  <si>
    <t>2437933.314 </t>
  </si>
  <si>
    <t> 25.09.1962 19:32 </t>
  </si>
  <si>
    <t> 0.008 </t>
  </si>
  <si>
    <t>2437956.334 </t>
  </si>
  <si>
    <t> 18.10.1962 20:00 </t>
  </si>
  <si>
    <t> 0.021 </t>
  </si>
  <si>
    <t>2437960.368 </t>
  </si>
  <si>
    <t> 22.10.1962 20:49 </t>
  </si>
  <si>
    <t> 0.013 </t>
  </si>
  <si>
    <t>2437961.295 </t>
  </si>
  <si>
    <t> 23.10.1962 19:04 </t>
  </si>
  <si>
    <t> 0.007 </t>
  </si>
  <si>
    <t>2438255.423 </t>
  </si>
  <si>
    <t> 13.08.1963 22:09 </t>
  </si>
  <si>
    <t>2438322.267 </t>
  </si>
  <si>
    <t> 19.10.1963 18:24 </t>
  </si>
  <si>
    <t>2438614.493 </t>
  </si>
  <si>
    <t> 06.08.1964 23:49 </t>
  </si>
  <si>
    <t> -0.015 </t>
  </si>
  <si>
    <t>2438652.448 </t>
  </si>
  <si>
    <t> 13.09.1964 22:45 </t>
  </si>
  <si>
    <t> 0.009 </t>
  </si>
  <si>
    <t>2438671.405 </t>
  </si>
  <si>
    <t> 02.10.1964 21:43 </t>
  </si>
  <si>
    <t>2439027.379 </t>
  </si>
  <si>
    <t> 23.09.1965 21:05 </t>
  </si>
  <si>
    <t> -0.017 </t>
  </si>
  <si>
    <t>2439033.303 </t>
  </si>
  <si>
    <t> 29.09.1965 19:16 </t>
  </si>
  <si>
    <t> -0.000 </t>
  </si>
  <si>
    <t>2439056.291 </t>
  </si>
  <si>
    <t> 22.10.1965 18:59 </t>
  </si>
  <si>
    <t> -0.020 </t>
  </si>
  <si>
    <t>2441570.329 </t>
  </si>
  <si>
    <t> 09.09.1972 19:53 </t>
  </si>
  <si>
    <t> 0.005 </t>
  </si>
  <si>
    <t>2448128.416 </t>
  </si>
  <si>
    <t> 24.08.1990 21:59 </t>
  </si>
  <si>
    <t> 0.080 </t>
  </si>
  <si>
    <t>V </t>
  </si>
  <si>
    <t> J.Borovicka </t>
  </si>
  <si>
    <t> BRNO 31 </t>
  </si>
  <si>
    <t>2449218.477 </t>
  </si>
  <si>
    <t> 18.08.1993 23:26 </t>
  </si>
  <si>
    <t> 0.093 </t>
  </si>
  <si>
    <t> J.Dvorak B. </t>
  </si>
  <si>
    <t>2449537.474 </t>
  </si>
  <si>
    <t> 03.07.1994 23:22 </t>
  </si>
  <si>
    <t> 0.097 </t>
  </si>
  <si>
    <t> A.Dedoch </t>
  </si>
  <si>
    <t> BBS 107 </t>
  </si>
  <si>
    <t>2449565.451 </t>
  </si>
  <si>
    <t> 31.07.1994 22:49 </t>
  </si>
  <si>
    <t> 0.092 </t>
  </si>
  <si>
    <t>2449953.4730 </t>
  </si>
  <si>
    <t> 23.08.1995 23:21 </t>
  </si>
  <si>
    <t> 0.0988 </t>
  </si>
  <si>
    <t> R.Matus </t>
  </si>
  <si>
    <t> BRNO 32 </t>
  </si>
  <si>
    <t>2449953.4806 </t>
  </si>
  <si>
    <t> 23.08.1995 23:32 </t>
  </si>
  <si>
    <t> 0.1064 </t>
  </si>
  <si>
    <t> M.Vanko </t>
  </si>
  <si>
    <t>2449953.4855 </t>
  </si>
  <si>
    <t> 23.08.1995 23:39 </t>
  </si>
  <si>
    <t> 0.1113 </t>
  </si>
  <si>
    <t> M.Stefanco </t>
  </si>
  <si>
    <t>2449953.4973 </t>
  </si>
  <si>
    <t> 23.08.1995 23:56 </t>
  </si>
  <si>
    <t> 0.1231 </t>
  </si>
  <si>
    <t> S.Parimucha </t>
  </si>
  <si>
    <t>2450755.3224 </t>
  </si>
  <si>
    <t> 02.11.1997 19:44 </t>
  </si>
  <si>
    <t> 0.1128 </t>
  </si>
  <si>
    <t>E </t>
  </si>
  <si>
    <t>?</t>
  </si>
  <si>
    <t> E.Blättler </t>
  </si>
  <si>
    <t> BBS 116 </t>
  </si>
  <si>
    <t>2451081.4724 </t>
  </si>
  <si>
    <t> 24.09.1998 23:20 </t>
  </si>
  <si>
    <t> 0.1189 </t>
  </si>
  <si>
    <t> M.Zejda </t>
  </si>
  <si>
    <t>IBVS 4888 </t>
  </si>
  <si>
    <t>2451129.3503 </t>
  </si>
  <si>
    <t> 11.11.1998 20:24 </t>
  </si>
  <si>
    <t> 0.1167 </t>
  </si>
  <si>
    <t> J.Safar </t>
  </si>
  <si>
    <t>2451377.4571 </t>
  </si>
  <si>
    <t> 17.07.1999 22:58 </t>
  </si>
  <si>
    <t> 0.1178 </t>
  </si>
  <si>
    <t>IBVS 5263 </t>
  </si>
  <si>
    <t>2451780.3998 </t>
  </si>
  <si>
    <t> 23.08.2000 21:35 </t>
  </si>
  <si>
    <t> 0.1219 </t>
  </si>
  <si>
    <t> R.Diethelm </t>
  </si>
  <si>
    <t> BBS 123 </t>
  </si>
  <si>
    <t>2453592.3950 </t>
  </si>
  <si>
    <t> 09.08.2005 21:28 </t>
  </si>
  <si>
    <t> 0.1371 </t>
  </si>
  <si>
    <t>IBVS 5713 </t>
  </si>
  <si>
    <t>2453592.3968 </t>
  </si>
  <si>
    <t> 09.08.2005 21:31 </t>
  </si>
  <si>
    <t> 0.1389 </t>
  </si>
  <si>
    <t>C </t>
  </si>
  <si>
    <t>-I</t>
  </si>
  <si>
    <t> F.Agerer </t>
  </si>
  <si>
    <t>BAVM 178 </t>
  </si>
  <si>
    <t>2453618.51428 </t>
  </si>
  <si>
    <t> 05.09.2005 00:20 </t>
  </si>
  <si>
    <t>28928</t>
  </si>
  <si>
    <t> 0.14003 </t>
  </si>
  <si>
    <t> L.Šmelcer </t>
  </si>
  <si>
    <t>OEJV 0074 </t>
  </si>
  <si>
    <t>2453934.3998 </t>
  </si>
  <si>
    <t> 17.07.2006 21:35 </t>
  </si>
  <si>
    <t>29436</t>
  </si>
  <si>
    <t> 0.1416 </t>
  </si>
  <si>
    <t>BAVM 183 </t>
  </si>
  <si>
    <t>2453985.39132 </t>
  </si>
  <si>
    <t> 06.09.2006 21:23 </t>
  </si>
  <si>
    <t> 0.14398 </t>
  </si>
  <si>
    <t>2454008.39018 </t>
  </si>
  <si>
    <t> 29.09.2006 21:21 </t>
  </si>
  <si>
    <t> 0.13555 </t>
  </si>
  <si>
    <t>2454304.3875 </t>
  </si>
  <si>
    <t> 22.07.2007 21:18 </t>
  </si>
  <si>
    <t> 0.1471 </t>
  </si>
  <si>
    <t>BAVM 193 </t>
  </si>
  <si>
    <t>2454388.3316 </t>
  </si>
  <si>
    <t> 14.10.2007 19:57 </t>
  </si>
  <si>
    <t> 0.1457 </t>
  </si>
  <si>
    <t>2454658.5186 </t>
  </si>
  <si>
    <t> 11.07.2008 00:26 </t>
  </si>
  <si>
    <t> 0.1524 </t>
  </si>
  <si>
    <t>BAVM 203 </t>
  </si>
  <si>
    <t>2454710.4380 </t>
  </si>
  <si>
    <t> 31.08.2008 22:30 </t>
  </si>
  <si>
    <t> 0.1499 </t>
  </si>
  <si>
    <t>R</t>
  </si>
  <si>
    <t>OEJV 0094 </t>
  </si>
  <si>
    <t>2454710.4388 </t>
  </si>
  <si>
    <t> 31.08.2008 22:31 </t>
  </si>
  <si>
    <t> 0.1507 </t>
  </si>
  <si>
    <t>2455028.5049 </t>
  </si>
  <si>
    <t> 16.07.2009 00:07 </t>
  </si>
  <si>
    <t> 0.1565 </t>
  </si>
  <si>
    <t>BAVM 212 </t>
  </si>
  <si>
    <t>2455034.4089 </t>
  </si>
  <si>
    <t> 21.07.2009 21:48 </t>
  </si>
  <si>
    <t> 0.1532 </t>
  </si>
  <si>
    <t>OEJV 0137 </t>
  </si>
  <si>
    <t>2455034.4093 </t>
  </si>
  <si>
    <t> 21.07.2009 21:49 </t>
  </si>
  <si>
    <t> 0.1536 </t>
  </si>
  <si>
    <t>2455042.4928 </t>
  </si>
  <si>
    <t> 29.07.2009 23:49 </t>
  </si>
  <si>
    <t> 0.1535 </t>
  </si>
  <si>
    <t>2455067.3653 </t>
  </si>
  <si>
    <t> 23.08.2009 20:46 </t>
  </si>
  <si>
    <t>2455381.3862 </t>
  </si>
  <si>
    <t> 03.07.2010 21:16 </t>
  </si>
  <si>
    <t> 0.1557 </t>
  </si>
  <si>
    <t>2455381.3870 </t>
  </si>
  <si>
    <t> 03.07.2010 21:17 </t>
  </si>
  <si>
    <t>2455393.5154 </t>
  </si>
  <si>
    <t> 16.07.2010 00:22 </t>
  </si>
  <si>
    <t> 0.1594 </t>
  </si>
  <si>
    <t>BAVM 215 </t>
  </si>
  <si>
    <t>2455790.5471 </t>
  </si>
  <si>
    <t> 17.08.2011 01:07 </t>
  </si>
  <si>
    <t> 0.1598 </t>
  </si>
  <si>
    <t>BAVM 225 </t>
  </si>
  <si>
    <t>2455797.38513 </t>
  </si>
  <si>
    <t> 23.08.2011 21:14 </t>
  </si>
  <si>
    <t> 0.15781 </t>
  </si>
  <si>
    <t>OEJV 0160 </t>
  </si>
  <si>
    <t>2455797.3881 </t>
  </si>
  <si>
    <t> 23.08.2011 21:18 </t>
  </si>
  <si>
    <t> 0.1608 </t>
  </si>
  <si>
    <t>2455802.3617 </t>
  </si>
  <si>
    <t> 28.08.2011 20:40 </t>
  </si>
  <si>
    <t>2455805.4716 </t>
  </si>
  <si>
    <t> 31.08.2011 23:19 </t>
  </si>
  <si>
    <t> 0.1606 </t>
  </si>
  <si>
    <t>2456101.4595 </t>
  </si>
  <si>
    <t> 22.06.2012 23:01 </t>
  </si>
  <si>
    <t> 0.1628 </t>
  </si>
  <si>
    <t> K. &amp; M.Rätz </t>
  </si>
  <si>
    <t>BAVM 232 </t>
  </si>
  <si>
    <t>2456481.39435 </t>
  </si>
  <si>
    <t> 07.07.2013 21:27 </t>
  </si>
  <si>
    <t> 0.16635 </t>
  </si>
  <si>
    <t>2456481.3947 </t>
  </si>
  <si>
    <t> 07.07.2013 21:28 </t>
  </si>
  <si>
    <t> 0.1667 </t>
  </si>
  <si>
    <t>2456481.39601 </t>
  </si>
  <si>
    <t> 07.07.2013 21:30 </t>
  </si>
  <si>
    <t> 0.16801 </t>
  </si>
  <si>
    <t>2456539.5385 </t>
  </si>
  <si>
    <t> 04.09.2013 00:55 </t>
  </si>
  <si>
    <t> 0.1704 </t>
  </si>
  <si>
    <t>BAVM 234 </t>
  </si>
  <si>
    <t>2456542.3325 </t>
  </si>
  <si>
    <t> 06.09.2013 19:58 </t>
  </si>
  <si>
    <t> 0.1663 </t>
  </si>
  <si>
    <t>OEJV 0179</t>
  </si>
  <si>
    <t>IBVS 6209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</si>
</sst>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13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5" fillId="24" borderId="0" xfId="0" applyFont="1" applyFill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5" borderId="18" xfId="0" applyFont="1" applyFill="1" applyBorder="1" applyAlignment="1">
      <alignment horizontal="left" vertical="top" wrapText="1" indent="1"/>
    </xf>
    <xf numFmtId="0" fontId="5" fillId="25" borderId="18" xfId="0" applyFont="1" applyFill="1" applyBorder="1" applyAlignment="1">
      <alignment horizontal="center" vertical="top" wrapText="1"/>
    </xf>
    <xf numFmtId="0" fontId="5" fillId="25" borderId="18" xfId="0" applyFont="1" applyFill="1" applyBorder="1" applyAlignment="1">
      <alignment horizontal="right" vertical="top" wrapText="1"/>
    </xf>
    <xf numFmtId="0" fontId="19" fillId="25" borderId="18" xfId="38" applyFill="1" applyBorder="1" applyAlignment="1" applyProtection="1">
      <alignment horizontal="right" vertical="top" wrapText="1"/>
    </xf>
    <xf numFmtId="0" fontId="5" fillId="25" borderId="18" xfId="0" applyNumberFormat="1" applyFont="1" applyFill="1" applyBorder="1" applyAlignment="1">
      <alignment horizontal="center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5" fillId="0" borderId="0" xfId="43" applyFont="1"/>
    <xf numFmtId="0" fontId="35" fillId="0" borderId="0" xfId="43" applyFont="1" applyAlignment="1">
      <alignment horizontal="center"/>
    </xf>
    <xf numFmtId="0" fontId="35" fillId="0" borderId="0" xfId="43" applyFont="1" applyAlignment="1">
      <alignment horizontal="left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Sge - O-C Diagr.</a:t>
            </a:r>
          </a:p>
        </c:rich>
      </c:tx>
      <c:layout>
        <c:manualLayout>
          <c:xMode val="edge"/>
          <c:yMode val="edge"/>
          <c:x val="0.3824891243433280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03245162558147"/>
          <c:y val="0.14769252958613219"/>
          <c:w val="0.8233499294203769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0</c:v>
                </c:pt>
                <c:pt idx="1">
                  <c:v>2.1910800001933239E-2</c:v>
                </c:pt>
                <c:pt idx="2">
                  <c:v>2.9454399998940062E-2</c:v>
                </c:pt>
                <c:pt idx="3">
                  <c:v>-2.4686000033398159E-3</c:v>
                </c:pt>
                <c:pt idx="4">
                  <c:v>8.8699999469099566E-4</c:v>
                </c:pt>
                <c:pt idx="5">
                  <c:v>-4.8412000032840297E-3</c:v>
                </c:pt>
                <c:pt idx="6">
                  <c:v>1.4608400000724941E-2</c:v>
                </c:pt>
                <c:pt idx="7">
                  <c:v>-8.2375999991199933E-3</c:v>
                </c:pt>
                <c:pt idx="8">
                  <c:v>2.7738600001612213E-2</c:v>
                </c:pt>
                <c:pt idx="9">
                  <c:v>-1.2825600002543069E-2</c:v>
                </c:pt>
                <c:pt idx="10">
                  <c:v>-1.7538200001581572E-2</c:v>
                </c:pt>
                <c:pt idx="11">
                  <c:v>2.0653999963542446E-3</c:v>
                </c:pt>
                <c:pt idx="12">
                  <c:v>1.7786800002795644E-2</c:v>
                </c:pt>
                <c:pt idx="13">
                  <c:v>1.8275800000992604E-2</c:v>
                </c:pt>
                <c:pt idx="14">
                  <c:v>-2.0647200006351341E-2</c:v>
                </c:pt>
                <c:pt idx="15">
                  <c:v>1.8024000019067898E-3</c:v>
                </c:pt>
                <c:pt idx="16">
                  <c:v>8.0741999991005287E-3</c:v>
                </c:pt>
                <c:pt idx="17">
                  <c:v>2.0778600002813619E-2</c:v>
                </c:pt>
                <c:pt idx="18">
                  <c:v>1.2956400001712609E-2</c:v>
                </c:pt>
                <c:pt idx="19">
                  <c:v>7.2281999964616261E-3</c:v>
                </c:pt>
                <c:pt idx="20">
                  <c:v>1.4935799998056609E-2</c:v>
                </c:pt>
                <c:pt idx="21">
                  <c:v>1.3414799999736715E-2</c:v>
                </c:pt>
                <c:pt idx="22">
                  <c:v>-1.5421199997945223E-2</c:v>
                </c:pt>
                <c:pt idx="23">
                  <c:v>8.6319999973056838E-3</c:v>
                </c:pt>
                <c:pt idx="24">
                  <c:v>1.5859999984968454E-4</c:v>
                </c:pt>
                <c:pt idx="25">
                  <c:v>-1.7104400001699105E-2</c:v>
                </c:pt>
                <c:pt idx="26">
                  <c:v>-3.8299999869195744E-4</c:v>
                </c:pt>
                <c:pt idx="27">
                  <c:v>-1.9678600001498125E-2</c:v>
                </c:pt>
                <c:pt idx="28">
                  <c:v>4.912999997031875E-3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4F-47FF-90C5-7A67157868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1.9E-3</c:v>
                  </c:pt>
                  <c:pt idx="71">
                    <c:v>2.7000000000000001E-3</c:v>
                  </c:pt>
                  <c:pt idx="72">
                    <c:v>1.2999999999999999E-4</c:v>
                  </c:pt>
                  <c:pt idx="73">
                    <c:v>2.1000000000000001E-4</c:v>
                  </c:pt>
                  <c:pt idx="74">
                    <c:v>2.9999999999999997E-4</c:v>
                  </c:pt>
                  <c:pt idx="75">
                    <c:v>2.0000000000000001E-4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1.9E-3</c:v>
                  </c:pt>
                  <c:pt idx="71">
                    <c:v>2.7000000000000001E-3</c:v>
                  </c:pt>
                  <c:pt idx="72">
                    <c:v>1.2999999999999999E-4</c:v>
                  </c:pt>
                  <c:pt idx="73">
                    <c:v>2.1000000000000001E-4</c:v>
                  </c:pt>
                  <c:pt idx="74">
                    <c:v>2.9999999999999997E-4</c:v>
                  </c:pt>
                  <c:pt idx="7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29">
                  <c:v>7.9938799994124565E-2</c:v>
                </c:pt>
                <c:pt idx="30">
                  <c:v>9.2582400000537746E-2</c:v>
                </c:pt>
                <c:pt idx="31">
                  <c:v>9.6537999997963198E-2</c:v>
                </c:pt>
                <c:pt idx="32">
                  <c:v>9.1692000001785345E-2</c:v>
                </c:pt>
                <c:pt idx="37">
                  <c:v>0.11281819999567233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4F-47FF-90C5-7A67157868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33">
                  <c:v>9.876079999958165E-2</c:v>
                </c:pt>
                <c:pt idx="34">
                  <c:v>0.10636080000404036</c:v>
                </c:pt>
                <c:pt idx="35">
                  <c:v>0.11126080000394722</c:v>
                </c:pt>
                <c:pt idx="36">
                  <c:v>0.12306080000416841</c:v>
                </c:pt>
                <c:pt idx="42">
                  <c:v>0.13714319999417057</c:v>
                </c:pt>
                <c:pt idx="43">
                  <c:v>0.13894319999963045</c:v>
                </c:pt>
                <c:pt idx="45">
                  <c:v>0.14160319999791682</c:v>
                </c:pt>
                <c:pt idx="60">
                  <c:v>0.15938900000037393</c:v>
                </c:pt>
                <c:pt idx="66">
                  <c:v>0.16278519999468699</c:v>
                </c:pt>
                <c:pt idx="70">
                  <c:v>0.17044059999898309</c:v>
                </c:pt>
                <c:pt idx="71">
                  <c:v>0.16625599999679253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4F-47FF-90C5-7A67157868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38">
                  <c:v>0.11885759999859147</c:v>
                </c:pt>
                <c:pt idx="39">
                  <c:v>0.11670999999478227</c:v>
                </c:pt>
                <c:pt idx="40">
                  <c:v>0.11780880000151228</c:v>
                </c:pt>
                <c:pt idx="41">
                  <c:v>0.12192639999557287</c:v>
                </c:pt>
                <c:pt idx="44">
                  <c:v>0.14003360000060638</c:v>
                </c:pt>
                <c:pt idx="46">
                  <c:v>0.14398159999836935</c:v>
                </c:pt>
                <c:pt idx="47">
                  <c:v>0.13554600000497885</c:v>
                </c:pt>
                <c:pt idx="48">
                  <c:v>0.14711719999468187</c:v>
                </c:pt>
                <c:pt idx="49">
                  <c:v>0.14567919999535661</c:v>
                </c:pt>
                <c:pt idx="50">
                  <c:v>0.15241059999971185</c:v>
                </c:pt>
                <c:pt idx="51">
                  <c:v>0.15003080000315094</c:v>
                </c:pt>
                <c:pt idx="52">
                  <c:v>0.15083079999749316</c:v>
                </c:pt>
                <c:pt idx="53">
                  <c:v>0.15652459999546409</c:v>
                </c:pt>
                <c:pt idx="54">
                  <c:v>0.15333600000303704</c:v>
                </c:pt>
                <c:pt idx="55">
                  <c:v>0.15373600000020815</c:v>
                </c:pt>
                <c:pt idx="56">
                  <c:v>0.15350159999798052</c:v>
                </c:pt>
                <c:pt idx="57">
                  <c:v>0.15324959999270504</c:v>
                </c:pt>
                <c:pt idx="58">
                  <c:v>0.15565559999959078</c:v>
                </c:pt>
                <c:pt idx="59">
                  <c:v>0.15645560000120895</c:v>
                </c:pt>
                <c:pt idx="61">
                  <c:v>0.15978520000498975</c:v>
                </c:pt>
                <c:pt idx="62">
                  <c:v>0.1578083999993396</c:v>
                </c:pt>
                <c:pt idx="63">
                  <c:v>0.16077839999343269</c:v>
                </c:pt>
                <c:pt idx="64">
                  <c:v>0.15982799999619601</c:v>
                </c:pt>
                <c:pt idx="65">
                  <c:v>0.16063399999256944</c:v>
                </c:pt>
                <c:pt idx="67">
                  <c:v>0.16634840000187978</c:v>
                </c:pt>
                <c:pt idx="68">
                  <c:v>0.16669839999667602</c:v>
                </c:pt>
                <c:pt idx="69">
                  <c:v>0.16800839999632444</c:v>
                </c:pt>
                <c:pt idx="72">
                  <c:v>0.17349720000493107</c:v>
                </c:pt>
                <c:pt idx="73">
                  <c:v>0.1741736000039964</c:v>
                </c:pt>
                <c:pt idx="74">
                  <c:v>0.17906539999239612</c:v>
                </c:pt>
                <c:pt idx="75">
                  <c:v>0.17913539999426575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4F-47FF-90C5-7A67157868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4F-47FF-90C5-7A67157868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4F-47FF-90C5-7A67157868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4F-47FF-90C5-7A67157868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0">
                  <c:v>-1.7818940465844896E-2</c:v>
                </c:pt>
                <c:pt idx="1">
                  <c:v>-7.3364258487972882E-3</c:v>
                </c:pt>
                <c:pt idx="2">
                  <c:v>-7.3199525413844314E-3</c:v>
                </c:pt>
                <c:pt idx="3">
                  <c:v>-7.196402735788008E-3</c:v>
                </c:pt>
                <c:pt idx="4">
                  <c:v>-7.1250184036656308E-3</c:v>
                </c:pt>
                <c:pt idx="5">
                  <c:v>-7.1167817499592032E-3</c:v>
                </c:pt>
                <c:pt idx="6">
                  <c:v>-7.0728529301915862E-3</c:v>
                </c:pt>
                <c:pt idx="7">
                  <c:v>-6.825753318998741E-3</c:v>
                </c:pt>
                <c:pt idx="8">
                  <c:v>-6.6143458738670835E-3</c:v>
                </c:pt>
                <c:pt idx="9">
                  <c:v>-4.025291058813156E-3</c:v>
                </c:pt>
                <c:pt idx="10">
                  <c:v>-9.2556371396067955E-4</c:v>
                </c:pt>
                <c:pt idx="11">
                  <c:v>-6.3453528300021905E-4</c:v>
                </c:pt>
                <c:pt idx="12">
                  <c:v>-5.8236980952617451E-4</c:v>
                </c:pt>
                <c:pt idx="13">
                  <c:v>2.3416422562558339E-3</c:v>
                </c:pt>
                <c:pt idx="14">
                  <c:v>2.4651920618522574E-3</c:v>
                </c:pt>
                <c:pt idx="15">
                  <c:v>2.5091208816198744E-3</c:v>
                </c:pt>
                <c:pt idx="16">
                  <c:v>2.517357535326302E-3</c:v>
                </c:pt>
                <c:pt idx="17">
                  <c:v>2.7205283267515319E-3</c:v>
                </c:pt>
                <c:pt idx="18">
                  <c:v>2.7562204928127179E-3</c:v>
                </c:pt>
                <c:pt idx="19">
                  <c:v>2.7644571465191489E-3</c:v>
                </c:pt>
                <c:pt idx="20">
                  <c:v>5.3617486152795039E-3</c:v>
                </c:pt>
                <c:pt idx="21">
                  <c:v>5.9520421309068559E-3</c:v>
                </c:pt>
                <c:pt idx="22">
                  <c:v>8.5328602922543559E-3</c:v>
                </c:pt>
                <c:pt idx="23">
                  <c:v>8.8678175429824369E-3</c:v>
                </c:pt>
                <c:pt idx="24">
                  <c:v>9.0352961683464739E-3</c:v>
                </c:pt>
                <c:pt idx="25">
                  <c:v>1.2178952332966567E-2</c:v>
                </c:pt>
                <c:pt idx="26">
                  <c:v>1.2231117806440612E-2</c:v>
                </c:pt>
                <c:pt idx="27">
                  <c:v>1.2434288597865842E-2</c:v>
                </c:pt>
                <c:pt idx="28">
                  <c:v>3.4634815887925288E-2</c:v>
                </c:pt>
                <c:pt idx="29">
                  <c:v>9.2546728097821884E-2</c:v>
                </c:pt>
                <c:pt idx="30">
                  <c:v>0.10217263072940096</c:v>
                </c:pt>
                <c:pt idx="31">
                  <c:v>0.10498956629699939</c:v>
                </c:pt>
                <c:pt idx="32">
                  <c:v>0.10523666590819224</c:v>
                </c:pt>
                <c:pt idx="33">
                  <c:v>0.10866311385006636</c:v>
                </c:pt>
                <c:pt idx="34">
                  <c:v>0.10866311385006636</c:v>
                </c:pt>
                <c:pt idx="35">
                  <c:v>0.10866311385006636</c:v>
                </c:pt>
                <c:pt idx="36">
                  <c:v>0.10866311385006636</c:v>
                </c:pt>
                <c:pt idx="37">
                  <c:v>0.11574389048635914</c:v>
                </c:pt>
                <c:pt idx="38">
                  <c:v>0.11862397373237352</c:v>
                </c:pt>
                <c:pt idx="39">
                  <c:v>0.11904678862263685</c:v>
                </c:pt>
                <c:pt idx="40">
                  <c:v>0.12123773850854674</c:v>
                </c:pt>
                <c:pt idx="41">
                  <c:v>0.12479597290972372</c:v>
                </c:pt>
                <c:pt idx="42">
                  <c:v>0.14079704551007821</c:v>
                </c:pt>
                <c:pt idx="43">
                  <c:v>0.14079704551007821</c:v>
                </c:pt>
                <c:pt idx="44">
                  <c:v>0.1410276718138582</c:v>
                </c:pt>
                <c:pt idx="45">
                  <c:v>0.14381715186910188</c:v>
                </c:pt>
                <c:pt idx="46">
                  <c:v>0.14426742227171996</c:v>
                </c:pt>
                <c:pt idx="47">
                  <c:v>0.14447059306314519</c:v>
                </c:pt>
                <c:pt idx="48">
                  <c:v>0.14708435783931839</c:v>
                </c:pt>
                <c:pt idx="49">
                  <c:v>0.14782565667289693</c:v>
                </c:pt>
                <c:pt idx="50">
                  <c:v>0.15021154069652562</c:v>
                </c:pt>
                <c:pt idx="51">
                  <c:v>0.15067004775285012</c:v>
                </c:pt>
                <c:pt idx="52">
                  <c:v>0.15067004775285012</c:v>
                </c:pt>
                <c:pt idx="53">
                  <c:v>0.15347874666674213</c:v>
                </c:pt>
                <c:pt idx="54">
                  <c:v>0.15353091214021619</c:v>
                </c:pt>
                <c:pt idx="55">
                  <c:v>0.15353091214021619</c:v>
                </c:pt>
                <c:pt idx="56">
                  <c:v>0.15360229647233856</c:v>
                </c:pt>
                <c:pt idx="57">
                  <c:v>0.15382194057117665</c:v>
                </c:pt>
                <c:pt idx="58">
                  <c:v>0.15659494731900747</c:v>
                </c:pt>
                <c:pt idx="59">
                  <c:v>0.15659494731900747</c:v>
                </c:pt>
                <c:pt idx="60">
                  <c:v>0.15670202381719103</c:v>
                </c:pt>
                <c:pt idx="61">
                  <c:v>0.16020809274489398</c:v>
                </c:pt>
                <c:pt idx="62">
                  <c:v>0.16026849487207445</c:v>
                </c:pt>
                <c:pt idx="63">
                  <c:v>0.16026849487207445</c:v>
                </c:pt>
                <c:pt idx="64">
                  <c:v>0.16031242369184207</c:v>
                </c:pt>
                <c:pt idx="65">
                  <c:v>0.16033987920419682</c:v>
                </c:pt>
                <c:pt idx="66">
                  <c:v>0.16295364398037004</c:v>
                </c:pt>
                <c:pt idx="67">
                  <c:v>0.16630870759012178</c:v>
                </c:pt>
                <c:pt idx="68">
                  <c:v>0.16630870759012178</c:v>
                </c:pt>
                <c:pt idx="69">
                  <c:v>0.16630870759012178</c:v>
                </c:pt>
                <c:pt idx="70">
                  <c:v>0.16682212567115581</c:v>
                </c:pt>
                <c:pt idx="71">
                  <c:v>0.16684683563227509</c:v>
                </c:pt>
                <c:pt idx="72">
                  <c:v>0.17275526189101958</c:v>
                </c:pt>
                <c:pt idx="73">
                  <c:v>0.17342517639247573</c:v>
                </c:pt>
                <c:pt idx="74">
                  <c:v>0.17672807452875344</c:v>
                </c:pt>
                <c:pt idx="75">
                  <c:v>0.17672807452875344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4F-47FF-90C5-7A6715786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669776"/>
        <c:axId val="1"/>
      </c:scatterChart>
      <c:valAx>
        <c:axId val="733669776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73813353975917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5514592933947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669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80677415323083"/>
          <c:y val="0.92000129214617399"/>
          <c:w val="0.6420900613229797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Sge - O-C Diagr.</a:t>
            </a:r>
          </a:p>
        </c:rich>
      </c:tx>
      <c:layout>
        <c:manualLayout>
          <c:xMode val="edge"/>
          <c:yMode val="edge"/>
          <c:x val="0.3819021625364313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6942623165667"/>
          <c:y val="0.14723926380368099"/>
          <c:w val="0.81901901826937118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0</c:v>
                </c:pt>
                <c:pt idx="1">
                  <c:v>2.1910800001933239E-2</c:v>
                </c:pt>
                <c:pt idx="2">
                  <c:v>2.9454399998940062E-2</c:v>
                </c:pt>
                <c:pt idx="3">
                  <c:v>-2.4686000033398159E-3</c:v>
                </c:pt>
                <c:pt idx="4">
                  <c:v>8.8699999469099566E-4</c:v>
                </c:pt>
                <c:pt idx="5">
                  <c:v>-4.8412000032840297E-3</c:v>
                </c:pt>
                <c:pt idx="6">
                  <c:v>1.4608400000724941E-2</c:v>
                </c:pt>
                <c:pt idx="7">
                  <c:v>-8.2375999991199933E-3</c:v>
                </c:pt>
                <c:pt idx="8">
                  <c:v>2.7738600001612213E-2</c:v>
                </c:pt>
                <c:pt idx="9">
                  <c:v>-1.2825600002543069E-2</c:v>
                </c:pt>
                <c:pt idx="10">
                  <c:v>-1.7538200001581572E-2</c:v>
                </c:pt>
                <c:pt idx="11">
                  <c:v>2.0653999963542446E-3</c:v>
                </c:pt>
                <c:pt idx="12">
                  <c:v>1.7786800002795644E-2</c:v>
                </c:pt>
                <c:pt idx="13">
                  <c:v>1.8275800000992604E-2</c:v>
                </c:pt>
                <c:pt idx="14">
                  <c:v>-2.0647200006351341E-2</c:v>
                </c:pt>
                <c:pt idx="15">
                  <c:v>1.8024000019067898E-3</c:v>
                </c:pt>
                <c:pt idx="16">
                  <c:v>8.0741999991005287E-3</c:v>
                </c:pt>
                <c:pt idx="17">
                  <c:v>2.0778600002813619E-2</c:v>
                </c:pt>
                <c:pt idx="18">
                  <c:v>1.2956400001712609E-2</c:v>
                </c:pt>
                <c:pt idx="19">
                  <c:v>7.2281999964616261E-3</c:v>
                </c:pt>
                <c:pt idx="20">
                  <c:v>1.4935799998056609E-2</c:v>
                </c:pt>
                <c:pt idx="21">
                  <c:v>1.3414799999736715E-2</c:v>
                </c:pt>
                <c:pt idx="22">
                  <c:v>-1.5421199997945223E-2</c:v>
                </c:pt>
                <c:pt idx="23">
                  <c:v>8.6319999973056838E-3</c:v>
                </c:pt>
                <c:pt idx="24">
                  <c:v>1.5859999984968454E-4</c:v>
                </c:pt>
                <c:pt idx="25">
                  <c:v>-1.7104400001699105E-2</c:v>
                </c:pt>
                <c:pt idx="26">
                  <c:v>-3.8299999869195744E-4</c:v>
                </c:pt>
                <c:pt idx="27">
                  <c:v>-1.9678600001498125E-2</c:v>
                </c:pt>
                <c:pt idx="28">
                  <c:v>4.912999997031875E-3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5E-40C4-86FD-4605E3DF90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1.9E-3</c:v>
                  </c:pt>
                  <c:pt idx="71">
                    <c:v>2.7000000000000001E-3</c:v>
                  </c:pt>
                  <c:pt idx="72">
                    <c:v>1.2999999999999999E-4</c:v>
                  </c:pt>
                  <c:pt idx="73">
                    <c:v>2.1000000000000001E-4</c:v>
                  </c:pt>
                  <c:pt idx="74">
                    <c:v>2.9999999999999997E-4</c:v>
                  </c:pt>
                  <c:pt idx="75">
                    <c:v>2.0000000000000001E-4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1.9E-3</c:v>
                  </c:pt>
                  <c:pt idx="71">
                    <c:v>2.7000000000000001E-3</c:v>
                  </c:pt>
                  <c:pt idx="72">
                    <c:v>1.2999999999999999E-4</c:v>
                  </c:pt>
                  <c:pt idx="73">
                    <c:v>2.1000000000000001E-4</c:v>
                  </c:pt>
                  <c:pt idx="74">
                    <c:v>2.9999999999999997E-4</c:v>
                  </c:pt>
                  <c:pt idx="7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29">
                  <c:v>7.9938799994124565E-2</c:v>
                </c:pt>
                <c:pt idx="30">
                  <c:v>9.2582400000537746E-2</c:v>
                </c:pt>
                <c:pt idx="31">
                  <c:v>9.6537999997963198E-2</c:v>
                </c:pt>
                <c:pt idx="32">
                  <c:v>9.1692000001785345E-2</c:v>
                </c:pt>
                <c:pt idx="37">
                  <c:v>0.11281819999567233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5E-40C4-86FD-4605E3DF90B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33">
                  <c:v>9.876079999958165E-2</c:v>
                </c:pt>
                <c:pt idx="34">
                  <c:v>0.10636080000404036</c:v>
                </c:pt>
                <c:pt idx="35">
                  <c:v>0.11126080000394722</c:v>
                </c:pt>
                <c:pt idx="36">
                  <c:v>0.12306080000416841</c:v>
                </c:pt>
                <c:pt idx="42">
                  <c:v>0.13714319999417057</c:v>
                </c:pt>
                <c:pt idx="43">
                  <c:v>0.13894319999963045</c:v>
                </c:pt>
                <c:pt idx="45">
                  <c:v>0.14160319999791682</c:v>
                </c:pt>
                <c:pt idx="60">
                  <c:v>0.15938900000037393</c:v>
                </c:pt>
                <c:pt idx="66">
                  <c:v>0.16278519999468699</c:v>
                </c:pt>
                <c:pt idx="70">
                  <c:v>0.17044059999898309</c:v>
                </c:pt>
                <c:pt idx="71">
                  <c:v>0.16625599999679253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5E-40C4-86FD-4605E3DF90B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38">
                  <c:v>0.11885759999859147</c:v>
                </c:pt>
                <c:pt idx="39">
                  <c:v>0.11670999999478227</c:v>
                </c:pt>
                <c:pt idx="40">
                  <c:v>0.11780880000151228</c:v>
                </c:pt>
                <c:pt idx="41">
                  <c:v>0.12192639999557287</c:v>
                </c:pt>
                <c:pt idx="44">
                  <c:v>0.14003360000060638</c:v>
                </c:pt>
                <c:pt idx="46">
                  <c:v>0.14398159999836935</c:v>
                </c:pt>
                <c:pt idx="47">
                  <c:v>0.13554600000497885</c:v>
                </c:pt>
                <c:pt idx="48">
                  <c:v>0.14711719999468187</c:v>
                </c:pt>
                <c:pt idx="49">
                  <c:v>0.14567919999535661</c:v>
                </c:pt>
                <c:pt idx="50">
                  <c:v>0.15241059999971185</c:v>
                </c:pt>
                <c:pt idx="51">
                  <c:v>0.15003080000315094</c:v>
                </c:pt>
                <c:pt idx="52">
                  <c:v>0.15083079999749316</c:v>
                </c:pt>
                <c:pt idx="53">
                  <c:v>0.15652459999546409</c:v>
                </c:pt>
                <c:pt idx="54">
                  <c:v>0.15333600000303704</c:v>
                </c:pt>
                <c:pt idx="55">
                  <c:v>0.15373600000020815</c:v>
                </c:pt>
                <c:pt idx="56">
                  <c:v>0.15350159999798052</c:v>
                </c:pt>
                <c:pt idx="57">
                  <c:v>0.15324959999270504</c:v>
                </c:pt>
                <c:pt idx="58">
                  <c:v>0.15565559999959078</c:v>
                </c:pt>
                <c:pt idx="59">
                  <c:v>0.15645560000120895</c:v>
                </c:pt>
                <c:pt idx="61">
                  <c:v>0.15978520000498975</c:v>
                </c:pt>
                <c:pt idx="62">
                  <c:v>0.1578083999993396</c:v>
                </c:pt>
                <c:pt idx="63">
                  <c:v>0.16077839999343269</c:v>
                </c:pt>
                <c:pt idx="64">
                  <c:v>0.15982799999619601</c:v>
                </c:pt>
                <c:pt idx="65">
                  <c:v>0.16063399999256944</c:v>
                </c:pt>
                <c:pt idx="67">
                  <c:v>0.16634840000187978</c:v>
                </c:pt>
                <c:pt idx="68">
                  <c:v>0.16669839999667602</c:v>
                </c:pt>
                <c:pt idx="69">
                  <c:v>0.16800839999632444</c:v>
                </c:pt>
                <c:pt idx="72">
                  <c:v>0.17349720000493107</c:v>
                </c:pt>
                <c:pt idx="73">
                  <c:v>0.1741736000039964</c:v>
                </c:pt>
                <c:pt idx="74">
                  <c:v>0.17906539999239612</c:v>
                </c:pt>
                <c:pt idx="75">
                  <c:v>0.17913539999426575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5E-40C4-86FD-4605E3DF90B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5E-40C4-86FD-4605E3DF90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5E-40C4-86FD-4605E3DF90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7">
                    <c:v>8.0000000000000004E-4</c:v>
                  </c:pt>
                  <c:pt idx="38">
                    <c:v>3.2000000000000002E-3</c:v>
                  </c:pt>
                  <c:pt idx="39">
                    <c:v>2E-3</c:v>
                  </c:pt>
                  <c:pt idx="40">
                    <c:v>1.6999999999999999E-3</c:v>
                  </c:pt>
                  <c:pt idx="42">
                    <c:v>1.1000000000000001E-3</c:v>
                  </c:pt>
                  <c:pt idx="43">
                    <c:v>1.1000000000000001E-3</c:v>
                  </c:pt>
                  <c:pt idx="44">
                    <c:v>0</c:v>
                  </c:pt>
                  <c:pt idx="45">
                    <c:v>6.9999999999999999E-4</c:v>
                  </c:pt>
                  <c:pt idx="46">
                    <c:v>0</c:v>
                  </c:pt>
                  <c:pt idx="47">
                    <c:v>0</c:v>
                  </c:pt>
                  <c:pt idx="51">
                    <c:v>2.9999999999999997E-4</c:v>
                  </c:pt>
                  <c:pt idx="52">
                    <c:v>2.9999999999999997E-4</c:v>
                  </c:pt>
                  <c:pt idx="54">
                    <c:v>2.0000000000000001E-4</c:v>
                  </c:pt>
                  <c:pt idx="55">
                    <c:v>4.0000000000000002E-4</c:v>
                  </c:pt>
                  <c:pt idx="58">
                    <c:v>5.9999999999999995E-4</c:v>
                  </c:pt>
                  <c:pt idx="59">
                    <c:v>5.9999999999999995E-4</c:v>
                  </c:pt>
                  <c:pt idx="60">
                    <c:v>1.1000000000000001E-3</c:v>
                  </c:pt>
                  <c:pt idx="62">
                    <c:v>2.9999999999999997E-4</c:v>
                  </c:pt>
                  <c:pt idx="66">
                    <c:v>2.0000000000000001E-4</c:v>
                  </c:pt>
                  <c:pt idx="6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5E-40C4-86FD-4605E3DF90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0</c:v>
                </c:pt>
                <c:pt idx="1">
                  <c:v>1909</c:v>
                </c:pt>
                <c:pt idx="2">
                  <c:v>1912</c:v>
                </c:pt>
                <c:pt idx="3">
                  <c:v>1934.5</c:v>
                </c:pt>
                <c:pt idx="4">
                  <c:v>1947.5</c:v>
                </c:pt>
                <c:pt idx="5">
                  <c:v>1949</c:v>
                </c:pt>
                <c:pt idx="6">
                  <c:v>1957</c:v>
                </c:pt>
                <c:pt idx="7">
                  <c:v>2002</c:v>
                </c:pt>
                <c:pt idx="8">
                  <c:v>2040.5</c:v>
                </c:pt>
                <c:pt idx="9">
                  <c:v>2512</c:v>
                </c:pt>
                <c:pt idx="10">
                  <c:v>3076.5</c:v>
                </c:pt>
                <c:pt idx="11">
                  <c:v>3129.5</c:v>
                </c:pt>
                <c:pt idx="12">
                  <c:v>3139</c:v>
                </c:pt>
                <c:pt idx="13">
                  <c:v>3671.5</c:v>
                </c:pt>
                <c:pt idx="14">
                  <c:v>3694</c:v>
                </c:pt>
                <c:pt idx="15">
                  <c:v>3702</c:v>
                </c:pt>
                <c:pt idx="16">
                  <c:v>3703.5</c:v>
                </c:pt>
                <c:pt idx="17">
                  <c:v>3740.5</c:v>
                </c:pt>
                <c:pt idx="18">
                  <c:v>3747</c:v>
                </c:pt>
                <c:pt idx="19">
                  <c:v>3748.5</c:v>
                </c:pt>
                <c:pt idx="20">
                  <c:v>4221.5</c:v>
                </c:pt>
                <c:pt idx="21">
                  <c:v>4329</c:v>
                </c:pt>
                <c:pt idx="22">
                  <c:v>4799</c:v>
                </c:pt>
                <c:pt idx="23">
                  <c:v>4860</c:v>
                </c:pt>
                <c:pt idx="24">
                  <c:v>4890.5</c:v>
                </c:pt>
                <c:pt idx="25">
                  <c:v>5463</c:v>
                </c:pt>
                <c:pt idx="26">
                  <c:v>5472.5</c:v>
                </c:pt>
                <c:pt idx="27">
                  <c:v>5509.5</c:v>
                </c:pt>
                <c:pt idx="28">
                  <c:v>9552.5</c:v>
                </c:pt>
                <c:pt idx="29">
                  <c:v>20099</c:v>
                </c:pt>
                <c:pt idx="30">
                  <c:v>21852</c:v>
                </c:pt>
                <c:pt idx="31">
                  <c:v>22365</c:v>
                </c:pt>
                <c:pt idx="32">
                  <c:v>22410</c:v>
                </c:pt>
                <c:pt idx="33">
                  <c:v>23034</c:v>
                </c:pt>
                <c:pt idx="34">
                  <c:v>23034</c:v>
                </c:pt>
                <c:pt idx="35">
                  <c:v>23034</c:v>
                </c:pt>
                <c:pt idx="36">
                  <c:v>23034</c:v>
                </c:pt>
                <c:pt idx="37">
                  <c:v>24323.5</c:v>
                </c:pt>
                <c:pt idx="38">
                  <c:v>24848</c:v>
                </c:pt>
                <c:pt idx="39">
                  <c:v>24925</c:v>
                </c:pt>
                <c:pt idx="40">
                  <c:v>25324</c:v>
                </c:pt>
                <c:pt idx="41">
                  <c:v>25972</c:v>
                </c:pt>
                <c:pt idx="42">
                  <c:v>28886</c:v>
                </c:pt>
                <c:pt idx="43">
                  <c:v>28886</c:v>
                </c:pt>
                <c:pt idx="44">
                  <c:v>28928</c:v>
                </c:pt>
                <c:pt idx="45">
                  <c:v>29436</c:v>
                </c:pt>
                <c:pt idx="46">
                  <c:v>29518</c:v>
                </c:pt>
                <c:pt idx="47">
                  <c:v>29555</c:v>
                </c:pt>
                <c:pt idx="48">
                  <c:v>30031</c:v>
                </c:pt>
                <c:pt idx="49">
                  <c:v>30166</c:v>
                </c:pt>
                <c:pt idx="50">
                  <c:v>30600.5</c:v>
                </c:pt>
                <c:pt idx="51">
                  <c:v>30684</c:v>
                </c:pt>
                <c:pt idx="52">
                  <c:v>30684</c:v>
                </c:pt>
                <c:pt idx="53">
                  <c:v>31195.5</c:v>
                </c:pt>
                <c:pt idx="54">
                  <c:v>31205</c:v>
                </c:pt>
                <c:pt idx="55">
                  <c:v>31205</c:v>
                </c:pt>
                <c:pt idx="56">
                  <c:v>31218</c:v>
                </c:pt>
                <c:pt idx="57">
                  <c:v>31258</c:v>
                </c:pt>
                <c:pt idx="58">
                  <c:v>31763</c:v>
                </c:pt>
                <c:pt idx="59">
                  <c:v>31763</c:v>
                </c:pt>
                <c:pt idx="60">
                  <c:v>31782.5</c:v>
                </c:pt>
                <c:pt idx="61">
                  <c:v>32421</c:v>
                </c:pt>
                <c:pt idx="62">
                  <c:v>32432</c:v>
                </c:pt>
                <c:pt idx="63">
                  <c:v>32432</c:v>
                </c:pt>
                <c:pt idx="64">
                  <c:v>32440</c:v>
                </c:pt>
                <c:pt idx="65">
                  <c:v>32445</c:v>
                </c:pt>
                <c:pt idx="66">
                  <c:v>32921</c:v>
                </c:pt>
                <c:pt idx="67">
                  <c:v>33532</c:v>
                </c:pt>
                <c:pt idx="68">
                  <c:v>33532</c:v>
                </c:pt>
                <c:pt idx="69">
                  <c:v>33532</c:v>
                </c:pt>
                <c:pt idx="70">
                  <c:v>33625.5</c:v>
                </c:pt>
                <c:pt idx="71">
                  <c:v>33630</c:v>
                </c:pt>
                <c:pt idx="72">
                  <c:v>34706</c:v>
                </c:pt>
                <c:pt idx="73">
                  <c:v>34828</c:v>
                </c:pt>
                <c:pt idx="74">
                  <c:v>35429.5</c:v>
                </c:pt>
                <c:pt idx="75">
                  <c:v>35429.5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0">
                  <c:v>-1.7818940465844896E-2</c:v>
                </c:pt>
                <c:pt idx="1">
                  <c:v>-7.3364258487972882E-3</c:v>
                </c:pt>
                <c:pt idx="2">
                  <c:v>-7.3199525413844314E-3</c:v>
                </c:pt>
                <c:pt idx="3">
                  <c:v>-7.196402735788008E-3</c:v>
                </c:pt>
                <c:pt idx="4">
                  <c:v>-7.1250184036656308E-3</c:v>
                </c:pt>
                <c:pt idx="5">
                  <c:v>-7.1167817499592032E-3</c:v>
                </c:pt>
                <c:pt idx="6">
                  <c:v>-7.0728529301915862E-3</c:v>
                </c:pt>
                <c:pt idx="7">
                  <c:v>-6.825753318998741E-3</c:v>
                </c:pt>
                <c:pt idx="8">
                  <c:v>-6.6143458738670835E-3</c:v>
                </c:pt>
                <c:pt idx="9">
                  <c:v>-4.025291058813156E-3</c:v>
                </c:pt>
                <c:pt idx="10">
                  <c:v>-9.2556371396067955E-4</c:v>
                </c:pt>
                <c:pt idx="11">
                  <c:v>-6.3453528300021905E-4</c:v>
                </c:pt>
                <c:pt idx="12">
                  <c:v>-5.8236980952617451E-4</c:v>
                </c:pt>
                <c:pt idx="13">
                  <c:v>2.3416422562558339E-3</c:v>
                </c:pt>
                <c:pt idx="14">
                  <c:v>2.4651920618522574E-3</c:v>
                </c:pt>
                <c:pt idx="15">
                  <c:v>2.5091208816198744E-3</c:v>
                </c:pt>
                <c:pt idx="16">
                  <c:v>2.517357535326302E-3</c:v>
                </c:pt>
                <c:pt idx="17">
                  <c:v>2.7205283267515319E-3</c:v>
                </c:pt>
                <c:pt idx="18">
                  <c:v>2.7562204928127179E-3</c:v>
                </c:pt>
                <c:pt idx="19">
                  <c:v>2.7644571465191489E-3</c:v>
                </c:pt>
                <c:pt idx="20">
                  <c:v>5.3617486152795039E-3</c:v>
                </c:pt>
                <c:pt idx="21">
                  <c:v>5.9520421309068559E-3</c:v>
                </c:pt>
                <c:pt idx="22">
                  <c:v>8.5328602922543559E-3</c:v>
                </c:pt>
                <c:pt idx="23">
                  <c:v>8.8678175429824369E-3</c:v>
                </c:pt>
                <c:pt idx="24">
                  <c:v>9.0352961683464739E-3</c:v>
                </c:pt>
                <c:pt idx="25">
                  <c:v>1.2178952332966567E-2</c:v>
                </c:pt>
                <c:pt idx="26">
                  <c:v>1.2231117806440612E-2</c:v>
                </c:pt>
                <c:pt idx="27">
                  <c:v>1.2434288597865842E-2</c:v>
                </c:pt>
                <c:pt idx="28">
                  <c:v>3.4634815887925288E-2</c:v>
                </c:pt>
                <c:pt idx="29">
                  <c:v>9.2546728097821884E-2</c:v>
                </c:pt>
                <c:pt idx="30">
                  <c:v>0.10217263072940096</c:v>
                </c:pt>
                <c:pt idx="31">
                  <c:v>0.10498956629699939</c:v>
                </c:pt>
                <c:pt idx="32">
                  <c:v>0.10523666590819224</c:v>
                </c:pt>
                <c:pt idx="33">
                  <c:v>0.10866311385006636</c:v>
                </c:pt>
                <c:pt idx="34">
                  <c:v>0.10866311385006636</c:v>
                </c:pt>
                <c:pt idx="35">
                  <c:v>0.10866311385006636</c:v>
                </c:pt>
                <c:pt idx="36">
                  <c:v>0.10866311385006636</c:v>
                </c:pt>
                <c:pt idx="37">
                  <c:v>0.11574389048635914</c:v>
                </c:pt>
                <c:pt idx="38">
                  <c:v>0.11862397373237352</c:v>
                </c:pt>
                <c:pt idx="39">
                  <c:v>0.11904678862263685</c:v>
                </c:pt>
                <c:pt idx="40">
                  <c:v>0.12123773850854674</c:v>
                </c:pt>
                <c:pt idx="41">
                  <c:v>0.12479597290972372</c:v>
                </c:pt>
                <c:pt idx="42">
                  <c:v>0.14079704551007821</c:v>
                </c:pt>
                <c:pt idx="43">
                  <c:v>0.14079704551007821</c:v>
                </c:pt>
                <c:pt idx="44">
                  <c:v>0.1410276718138582</c:v>
                </c:pt>
                <c:pt idx="45">
                  <c:v>0.14381715186910188</c:v>
                </c:pt>
                <c:pt idx="46">
                  <c:v>0.14426742227171996</c:v>
                </c:pt>
                <c:pt idx="47">
                  <c:v>0.14447059306314519</c:v>
                </c:pt>
                <c:pt idx="48">
                  <c:v>0.14708435783931839</c:v>
                </c:pt>
                <c:pt idx="49">
                  <c:v>0.14782565667289693</c:v>
                </c:pt>
                <c:pt idx="50">
                  <c:v>0.15021154069652562</c:v>
                </c:pt>
                <c:pt idx="51">
                  <c:v>0.15067004775285012</c:v>
                </c:pt>
                <c:pt idx="52">
                  <c:v>0.15067004775285012</c:v>
                </c:pt>
                <c:pt idx="53">
                  <c:v>0.15347874666674213</c:v>
                </c:pt>
                <c:pt idx="54">
                  <c:v>0.15353091214021619</c:v>
                </c:pt>
                <c:pt idx="55">
                  <c:v>0.15353091214021619</c:v>
                </c:pt>
                <c:pt idx="56">
                  <c:v>0.15360229647233856</c:v>
                </c:pt>
                <c:pt idx="57">
                  <c:v>0.15382194057117665</c:v>
                </c:pt>
                <c:pt idx="58">
                  <c:v>0.15659494731900747</c:v>
                </c:pt>
                <c:pt idx="59">
                  <c:v>0.15659494731900747</c:v>
                </c:pt>
                <c:pt idx="60">
                  <c:v>0.15670202381719103</c:v>
                </c:pt>
                <c:pt idx="61">
                  <c:v>0.16020809274489398</c:v>
                </c:pt>
                <c:pt idx="62">
                  <c:v>0.16026849487207445</c:v>
                </c:pt>
                <c:pt idx="63">
                  <c:v>0.16026849487207445</c:v>
                </c:pt>
                <c:pt idx="64">
                  <c:v>0.16031242369184207</c:v>
                </c:pt>
                <c:pt idx="65">
                  <c:v>0.16033987920419682</c:v>
                </c:pt>
                <c:pt idx="66">
                  <c:v>0.16295364398037004</c:v>
                </c:pt>
                <c:pt idx="67">
                  <c:v>0.16630870759012178</c:v>
                </c:pt>
                <c:pt idx="68">
                  <c:v>0.16630870759012178</c:v>
                </c:pt>
                <c:pt idx="69">
                  <c:v>0.16630870759012178</c:v>
                </c:pt>
                <c:pt idx="70">
                  <c:v>0.16682212567115581</c:v>
                </c:pt>
                <c:pt idx="71">
                  <c:v>0.16684683563227509</c:v>
                </c:pt>
                <c:pt idx="72">
                  <c:v>0.17275526189101958</c:v>
                </c:pt>
                <c:pt idx="73">
                  <c:v>0.17342517639247573</c:v>
                </c:pt>
                <c:pt idx="74">
                  <c:v>0.17672807452875344</c:v>
                </c:pt>
                <c:pt idx="75">
                  <c:v>0.17672807452875344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5E-40C4-86FD-4605E3DF9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423608"/>
        <c:axId val="1"/>
      </c:scatterChart>
      <c:valAx>
        <c:axId val="73342360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401993462474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79754601226995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423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6151071606845"/>
          <c:y val="0.92024539877300615"/>
          <c:w val="0.6411047775469784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0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CB16E61-9DDE-D88D-7EEC-3BE2117D3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342900</xdr:colOff>
      <xdr:row>0</xdr:row>
      <xdr:rowOff>0</xdr:rowOff>
    </xdr:from>
    <xdr:to>
      <xdr:col>26</xdr:col>
      <xdr:colOff>381000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47078CB-C9C3-DDA2-17BC-ADA72B13F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94.pdf" TargetMode="External"/><Relationship Id="rId18" Type="http://schemas.openxmlformats.org/officeDocument/2006/relationships/hyperlink" Target="http://www.bav-astro.de/sfs/BAVM_link.php?BAVMnr=212" TargetMode="External"/><Relationship Id="rId26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5263" TargetMode="External"/><Relationship Id="rId21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bav-astro.de/sfs/BAVM_link.php?BAVMnr=183" TargetMode="External"/><Relationship Id="rId12" Type="http://schemas.openxmlformats.org/officeDocument/2006/relationships/hyperlink" Target="http://www.bav-astro.de/sfs/BAVM_link.php?BAVMnr=203" TargetMode="External"/><Relationship Id="rId17" Type="http://schemas.openxmlformats.org/officeDocument/2006/relationships/hyperlink" Target="http://var.astro.cz/oejv/issues/oejv0137.pdf" TargetMode="External"/><Relationship Id="rId25" Type="http://schemas.openxmlformats.org/officeDocument/2006/relationships/hyperlink" Target="http://www.bav-astro.de/sfs/BAVM_link.php?BAVMnr=225" TargetMode="External"/><Relationship Id="rId33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konkoly.hu/cgi-bin/IBVS?4888" TargetMode="External"/><Relationship Id="rId16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var.astro.cz/oejv/issues/oejv0137.pdf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93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bav-astro.de/sfs/BAVM_link.php?BAVMnr=212" TargetMode="External"/><Relationship Id="rId23" Type="http://schemas.openxmlformats.org/officeDocument/2006/relationships/hyperlink" Target="http://www.bav-astro.de/sfs/BAVM_link.php?BAVMnr=225" TargetMode="External"/><Relationship Id="rId28" Type="http://schemas.openxmlformats.org/officeDocument/2006/relationships/hyperlink" Target="http://www.bav-astro.de/sfs/BAVM_link.php?BAVMnr=232" TargetMode="External"/><Relationship Id="rId10" Type="http://schemas.openxmlformats.org/officeDocument/2006/relationships/hyperlink" Target="http://www.bav-astro.de/sfs/BAVM_link.php?BAVMnr=193" TargetMode="External"/><Relationship Id="rId19" Type="http://schemas.openxmlformats.org/officeDocument/2006/relationships/hyperlink" Target="http://www.bav-astro.de/sfs/BAVM_link.php?BAVMnr=212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713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var.astro.cz/oejv/issues/oejv0094.pdf" TargetMode="External"/><Relationship Id="rId22" Type="http://schemas.openxmlformats.org/officeDocument/2006/relationships/hyperlink" Target="http://www.bav-astro.de/sfs/BAVM_link.php?BAVMnr=215" TargetMode="External"/><Relationship Id="rId27" Type="http://schemas.openxmlformats.org/officeDocument/2006/relationships/hyperlink" Target="http://www.bav-astro.de/sfs/BAVM_link.php?BAVMnr=225" TargetMode="External"/><Relationship Id="rId30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58"/>
  <sheetViews>
    <sheetView tabSelected="1" workbookViewId="0">
      <pane xSplit="14" ySplit="22" topLeftCell="O8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style="3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56</v>
      </c>
    </row>
    <row r="2" spans="1:6" s="45" customFormat="1" ht="12.95" customHeight="1" x14ac:dyDescent="0.2">
      <c r="A2" s="45" t="s">
        <v>24</v>
      </c>
      <c r="B2" s="46" t="s">
        <v>39</v>
      </c>
    </row>
    <row r="3" spans="1:6" s="45" customFormat="1" ht="12.95" customHeight="1" x14ac:dyDescent="0.2">
      <c r="B3" s="47"/>
    </row>
    <row r="4" spans="1:6" s="45" customFormat="1" ht="12.95" customHeight="1" thickTop="1" thickBot="1" x14ac:dyDescent="0.25">
      <c r="A4" s="48" t="s">
        <v>0</v>
      </c>
      <c r="B4" s="47"/>
      <c r="C4" s="49">
        <v>35630.400000000001</v>
      </c>
      <c r="D4" s="50">
        <v>0.6218188</v>
      </c>
    </row>
    <row r="5" spans="1:6" s="45" customFormat="1" ht="12.95" customHeight="1" thickTop="1" x14ac:dyDescent="0.2">
      <c r="A5" s="51" t="s">
        <v>41</v>
      </c>
      <c r="C5" s="52">
        <v>-9.5</v>
      </c>
      <c r="D5" s="45" t="s">
        <v>42</v>
      </c>
    </row>
    <row r="6" spans="1:6" s="45" customFormat="1" ht="12.95" customHeight="1" x14ac:dyDescent="0.2">
      <c r="A6" s="48" t="s">
        <v>1</v>
      </c>
      <c r="B6" s="47"/>
    </row>
    <row r="7" spans="1:6" s="45" customFormat="1" ht="12.95" customHeight="1" x14ac:dyDescent="0.2">
      <c r="A7" s="45" t="s">
        <v>2</v>
      </c>
      <c r="B7" s="47"/>
      <c r="C7" s="45">
        <f>+C4</f>
        <v>35630.400000000001</v>
      </c>
    </row>
    <row r="8" spans="1:6" s="45" customFormat="1" ht="12.95" customHeight="1" x14ac:dyDescent="0.2">
      <c r="A8" s="45" t="s">
        <v>3</v>
      </c>
      <c r="B8" s="47"/>
      <c r="C8" s="45">
        <f>+D4</f>
        <v>0.6218188</v>
      </c>
    </row>
    <row r="9" spans="1:6" s="45" customFormat="1" ht="12.95" customHeight="1" x14ac:dyDescent="0.2">
      <c r="A9" s="53" t="s">
        <v>49</v>
      </c>
      <c r="B9" s="54">
        <v>56</v>
      </c>
      <c r="C9" s="55" t="str">
        <f>"F"&amp;B9</f>
        <v>F56</v>
      </c>
      <c r="D9" s="56" t="str">
        <f>"G"&amp;B9</f>
        <v>G56</v>
      </c>
    </row>
    <row r="10" spans="1:6" s="45" customFormat="1" ht="12.95" customHeight="1" thickBot="1" x14ac:dyDescent="0.25">
      <c r="C10" s="57" t="s">
        <v>20</v>
      </c>
      <c r="D10" s="57" t="s">
        <v>21</v>
      </c>
    </row>
    <row r="11" spans="1:6" s="45" customFormat="1" ht="12.95" customHeight="1" x14ac:dyDescent="0.2">
      <c r="A11" s="45" t="s">
        <v>16</v>
      </c>
      <c r="C11" s="56">
        <f ca="1">INTERCEPT(INDIRECT($D$9):G987,INDIRECT($C$9):F987)</f>
        <v>-1.7818940465844896E-2</v>
      </c>
      <c r="D11" s="47"/>
    </row>
    <row r="12" spans="1:6" s="45" customFormat="1" ht="12.95" customHeight="1" x14ac:dyDescent="0.2">
      <c r="A12" s="45" t="s">
        <v>17</v>
      </c>
      <c r="C12" s="56">
        <f ca="1">SLOPE(INDIRECT($D$9):G987,INDIRECT($C$9):F987)</f>
        <v>5.4911024709521257E-6</v>
      </c>
      <c r="D12" s="47"/>
    </row>
    <row r="13" spans="1:6" s="45" customFormat="1" ht="12.95" customHeight="1" x14ac:dyDescent="0.2">
      <c r="A13" s="45" t="s">
        <v>19</v>
      </c>
      <c r="C13" s="47" t="s">
        <v>14</v>
      </c>
    </row>
    <row r="14" spans="1:6" s="45" customFormat="1" ht="12.95" customHeight="1" x14ac:dyDescent="0.2"/>
    <row r="15" spans="1:6" s="45" customFormat="1" ht="12.95" customHeight="1" x14ac:dyDescent="0.2">
      <c r="A15" s="58" t="s">
        <v>18</v>
      </c>
      <c r="C15" s="59">
        <f ca="1">(C7+C11)+(C8+C12)*INT(MAX(F21:F3528))</f>
        <v>57660.994990528976</v>
      </c>
      <c r="E15" s="60" t="s">
        <v>47</v>
      </c>
      <c r="F15" s="52">
        <v>1</v>
      </c>
    </row>
    <row r="16" spans="1:6" s="45" customFormat="1" ht="12.95" customHeight="1" x14ac:dyDescent="0.2">
      <c r="A16" s="48" t="s">
        <v>4</v>
      </c>
      <c r="C16" s="61">
        <f ca="1">+C8+C12</f>
        <v>0.62182429110247095</v>
      </c>
      <c r="E16" s="60" t="s">
        <v>43</v>
      </c>
      <c r="F16" s="62">
        <f ca="1">NOW()+15018.5+$C$5/24</f>
        <v>60375.792983333333</v>
      </c>
    </row>
    <row r="17" spans="1:17" s="45" customFormat="1" ht="12.95" customHeight="1" thickBot="1" x14ac:dyDescent="0.25">
      <c r="A17" s="60" t="s">
        <v>37</v>
      </c>
      <c r="C17" s="45">
        <f>COUNT(C21:C2186)</f>
        <v>76</v>
      </c>
      <c r="E17" s="60" t="s">
        <v>48</v>
      </c>
      <c r="F17" s="62">
        <f ca="1">ROUND(2*(F16-$C$7)/$C$8,0)/2+F15</f>
        <v>39796</v>
      </c>
    </row>
    <row r="18" spans="1:17" s="45" customFormat="1" ht="12.95" customHeight="1" thickTop="1" thickBot="1" x14ac:dyDescent="0.25">
      <c r="A18" s="48" t="s">
        <v>5</v>
      </c>
      <c r="C18" s="49">
        <f ca="1">+C15</f>
        <v>57660.994990528976</v>
      </c>
      <c r="D18" s="50">
        <f ca="1">+C16</f>
        <v>0.62182429110247095</v>
      </c>
      <c r="E18" s="60" t="s">
        <v>44</v>
      </c>
      <c r="F18" s="56">
        <f ca="1">ROUND(2*(F16-$C$15)/$C$16,0)/2+F15</f>
        <v>4367</v>
      </c>
    </row>
    <row r="19" spans="1:17" s="45" customFormat="1" ht="12.95" customHeight="1" thickTop="1" x14ac:dyDescent="0.2">
      <c r="B19" s="47"/>
      <c r="E19" s="60" t="s">
        <v>45</v>
      </c>
      <c r="F19" s="63">
        <f ca="1">+$C$15+$C$16*F18-15018.5-$C$5/24</f>
        <v>45358.397503106804</v>
      </c>
    </row>
    <row r="20" spans="1:17" s="45" customFormat="1" ht="12.95" customHeight="1" thickBot="1" x14ac:dyDescent="0.25">
      <c r="A20" s="57" t="s">
        <v>6</v>
      </c>
      <c r="B20" s="57" t="s">
        <v>7</v>
      </c>
      <c r="C20" s="57" t="s">
        <v>8</v>
      </c>
      <c r="D20" s="57" t="s">
        <v>13</v>
      </c>
      <c r="E20" s="57" t="s">
        <v>9</v>
      </c>
      <c r="F20" s="57" t="s">
        <v>10</v>
      </c>
      <c r="G20" s="57" t="s">
        <v>11</v>
      </c>
      <c r="H20" s="64" t="s">
        <v>52</v>
      </c>
      <c r="I20" s="64" t="s">
        <v>69</v>
      </c>
      <c r="J20" s="64" t="s">
        <v>64</v>
      </c>
      <c r="K20" s="64" t="s">
        <v>54</v>
      </c>
      <c r="L20" s="64" t="s">
        <v>25</v>
      </c>
      <c r="M20" s="64" t="s">
        <v>26</v>
      </c>
      <c r="N20" s="64" t="s">
        <v>27</v>
      </c>
      <c r="O20" s="64" t="s">
        <v>23</v>
      </c>
      <c r="P20" s="65" t="s">
        <v>22</v>
      </c>
      <c r="Q20" s="57" t="s">
        <v>15</v>
      </c>
    </row>
    <row r="21" spans="1:17" s="45" customFormat="1" ht="12.95" customHeight="1" x14ac:dyDescent="0.2">
      <c r="A21" s="45" t="s">
        <v>12</v>
      </c>
      <c r="B21" s="47"/>
      <c r="C21" s="66">
        <v>35630.400000000001</v>
      </c>
      <c r="D21" s="66" t="s">
        <v>14</v>
      </c>
      <c r="E21" s="45">
        <f t="shared" ref="E21:E52" si="0">+(C21-C$7)/C$8</f>
        <v>0</v>
      </c>
      <c r="F21" s="45">
        <f t="shared" ref="F21:F52" si="1">ROUND(2*E21,0)/2</f>
        <v>0</v>
      </c>
      <c r="H21" s="56">
        <v>0</v>
      </c>
      <c r="O21" s="45">
        <f t="shared" ref="O21:O52" ca="1" si="2">+C$11+C$12*$F21</f>
        <v>-1.7818940465844896E-2</v>
      </c>
      <c r="Q21" s="67">
        <f t="shared" ref="Q21:Q52" si="3">+C21-15018.5</f>
        <v>20611.900000000001</v>
      </c>
    </row>
    <row r="22" spans="1:17" s="45" customFormat="1" ht="12.95" customHeight="1" x14ac:dyDescent="0.2">
      <c r="A22" s="8" t="s">
        <v>51</v>
      </c>
      <c r="B22" s="9" t="s">
        <v>35</v>
      </c>
      <c r="C22" s="8">
        <v>36817.474000000002</v>
      </c>
      <c r="D22" s="8" t="s">
        <v>52</v>
      </c>
      <c r="E22" s="45">
        <f t="shared" si="0"/>
        <v>1909.035236631637</v>
      </c>
      <c r="F22" s="45">
        <f t="shared" si="1"/>
        <v>1909</v>
      </c>
      <c r="G22" s="45">
        <f t="shared" ref="G22:G53" si="4">+C22-(C$7+F22*C$8)</f>
        <v>2.1910800001933239E-2</v>
      </c>
      <c r="H22" s="45">
        <f t="shared" ref="H22:H49" si="5">+G22</f>
        <v>2.1910800001933239E-2</v>
      </c>
      <c r="O22" s="45">
        <f t="shared" ca="1" si="2"/>
        <v>-7.3364258487972882E-3</v>
      </c>
      <c r="Q22" s="67">
        <f t="shared" si="3"/>
        <v>21798.974000000002</v>
      </c>
    </row>
    <row r="23" spans="1:17" s="45" customFormat="1" ht="12.95" customHeight="1" x14ac:dyDescent="0.2">
      <c r="A23" s="8" t="s">
        <v>51</v>
      </c>
      <c r="B23" s="9" t="s">
        <v>35</v>
      </c>
      <c r="C23" s="8">
        <v>36819.347000000002</v>
      </c>
      <c r="D23" s="8" t="s">
        <v>52</v>
      </c>
      <c r="E23" s="45">
        <f t="shared" si="0"/>
        <v>1912.0473681400435</v>
      </c>
      <c r="F23" s="45">
        <f t="shared" si="1"/>
        <v>1912</v>
      </c>
      <c r="G23" s="45">
        <f t="shared" si="4"/>
        <v>2.9454399998940062E-2</v>
      </c>
      <c r="H23" s="45">
        <f t="shared" si="5"/>
        <v>2.9454399998940062E-2</v>
      </c>
      <c r="O23" s="45">
        <f t="shared" ca="1" si="2"/>
        <v>-7.3199525413844314E-3</v>
      </c>
      <c r="Q23" s="67">
        <f t="shared" si="3"/>
        <v>21800.847000000002</v>
      </c>
    </row>
    <row r="24" spans="1:17" s="45" customFormat="1" ht="12.95" customHeight="1" x14ac:dyDescent="0.2">
      <c r="A24" s="8" t="s">
        <v>51</v>
      </c>
      <c r="B24" s="9" t="s">
        <v>33</v>
      </c>
      <c r="C24" s="8">
        <v>36833.305999999997</v>
      </c>
      <c r="D24" s="8" t="s">
        <v>52</v>
      </c>
      <c r="E24" s="45">
        <f t="shared" si="0"/>
        <v>1934.4960300331791</v>
      </c>
      <c r="F24" s="45">
        <f t="shared" si="1"/>
        <v>1934.5</v>
      </c>
      <c r="G24" s="45">
        <f t="shared" si="4"/>
        <v>-2.4686000033398159E-3</v>
      </c>
      <c r="H24" s="45">
        <f t="shared" si="5"/>
        <v>-2.4686000033398159E-3</v>
      </c>
      <c r="O24" s="45">
        <f t="shared" ca="1" si="2"/>
        <v>-7.196402735788008E-3</v>
      </c>
      <c r="Q24" s="67">
        <f t="shared" si="3"/>
        <v>21814.805999999997</v>
      </c>
    </row>
    <row r="25" spans="1:17" s="45" customFormat="1" ht="12.95" customHeight="1" x14ac:dyDescent="0.2">
      <c r="A25" s="8" t="s">
        <v>51</v>
      </c>
      <c r="B25" s="9" t="s">
        <v>33</v>
      </c>
      <c r="C25" s="8">
        <v>36841.392999999996</v>
      </c>
      <c r="D25" s="8" t="s">
        <v>52</v>
      </c>
      <c r="E25" s="45">
        <f t="shared" si="0"/>
        <v>1947.501426460562</v>
      </c>
      <c r="F25" s="45">
        <f t="shared" si="1"/>
        <v>1947.5</v>
      </c>
      <c r="G25" s="45">
        <f t="shared" si="4"/>
        <v>8.8699999469099566E-4</v>
      </c>
      <c r="H25" s="45">
        <f t="shared" si="5"/>
        <v>8.8699999469099566E-4</v>
      </c>
      <c r="O25" s="45">
        <f t="shared" ca="1" si="2"/>
        <v>-7.1250184036656308E-3</v>
      </c>
      <c r="Q25" s="67">
        <f t="shared" si="3"/>
        <v>21822.892999999996</v>
      </c>
    </row>
    <row r="26" spans="1:17" s="45" customFormat="1" ht="12.95" customHeight="1" x14ac:dyDescent="0.2">
      <c r="A26" s="8" t="s">
        <v>51</v>
      </c>
      <c r="B26" s="9" t="s">
        <v>35</v>
      </c>
      <c r="C26" s="8">
        <v>36842.32</v>
      </c>
      <c r="D26" s="8" t="s">
        <v>52</v>
      </c>
      <c r="E26" s="45">
        <f t="shared" si="0"/>
        <v>1948.9922144521815</v>
      </c>
      <c r="F26" s="45">
        <f t="shared" si="1"/>
        <v>1949</v>
      </c>
      <c r="G26" s="45">
        <f t="shared" si="4"/>
        <v>-4.8412000032840297E-3</v>
      </c>
      <c r="H26" s="45">
        <f t="shared" si="5"/>
        <v>-4.8412000032840297E-3</v>
      </c>
      <c r="O26" s="45">
        <f t="shared" ca="1" si="2"/>
        <v>-7.1167817499592032E-3</v>
      </c>
      <c r="Q26" s="67">
        <f t="shared" si="3"/>
        <v>21823.82</v>
      </c>
    </row>
    <row r="27" spans="1:17" s="45" customFormat="1" ht="12.95" customHeight="1" x14ac:dyDescent="0.2">
      <c r="A27" s="8" t="s">
        <v>51</v>
      </c>
      <c r="B27" s="9" t="s">
        <v>35</v>
      </c>
      <c r="C27" s="8">
        <v>36847.313999999998</v>
      </c>
      <c r="D27" s="8" t="s">
        <v>52</v>
      </c>
      <c r="E27" s="45">
        <f t="shared" si="0"/>
        <v>1957.0234930175752</v>
      </c>
      <c r="F27" s="45">
        <f t="shared" si="1"/>
        <v>1957</v>
      </c>
      <c r="G27" s="45">
        <f t="shared" si="4"/>
        <v>1.4608400000724941E-2</v>
      </c>
      <c r="H27" s="45">
        <f t="shared" si="5"/>
        <v>1.4608400000724941E-2</v>
      </c>
      <c r="O27" s="45">
        <f t="shared" ca="1" si="2"/>
        <v>-7.0728529301915862E-3</v>
      </c>
      <c r="Q27" s="67">
        <f t="shared" si="3"/>
        <v>21828.813999999998</v>
      </c>
    </row>
    <row r="28" spans="1:17" s="45" customFormat="1" ht="12.95" customHeight="1" x14ac:dyDescent="0.2">
      <c r="A28" s="8" t="s">
        <v>51</v>
      </c>
      <c r="B28" s="9" t="s">
        <v>35</v>
      </c>
      <c r="C28" s="8">
        <v>36875.273000000001</v>
      </c>
      <c r="D28" s="8" t="s">
        <v>52</v>
      </c>
      <c r="E28" s="45">
        <f t="shared" si="0"/>
        <v>2001.9867524108304</v>
      </c>
      <c r="F28" s="45">
        <f t="shared" si="1"/>
        <v>2002</v>
      </c>
      <c r="G28" s="45">
        <f t="shared" si="4"/>
        <v>-8.2375999991199933E-3</v>
      </c>
      <c r="H28" s="45">
        <f t="shared" si="5"/>
        <v>-8.2375999991199933E-3</v>
      </c>
      <c r="O28" s="45">
        <f t="shared" ca="1" si="2"/>
        <v>-6.825753318998741E-3</v>
      </c>
      <c r="Q28" s="67">
        <f t="shared" si="3"/>
        <v>21856.773000000001</v>
      </c>
    </row>
    <row r="29" spans="1:17" s="45" customFormat="1" ht="12.95" customHeight="1" x14ac:dyDescent="0.2">
      <c r="A29" s="8" t="s">
        <v>51</v>
      </c>
      <c r="B29" s="9" t="s">
        <v>33</v>
      </c>
      <c r="C29" s="8">
        <v>36899.249000000003</v>
      </c>
      <c r="D29" s="8" t="s">
        <v>52</v>
      </c>
      <c r="E29" s="45">
        <f t="shared" si="0"/>
        <v>2040.5446088153044</v>
      </c>
      <c r="F29" s="45">
        <f t="shared" si="1"/>
        <v>2040.5</v>
      </c>
      <c r="G29" s="45">
        <f t="shared" si="4"/>
        <v>2.7738600001612213E-2</v>
      </c>
      <c r="H29" s="45">
        <f t="shared" si="5"/>
        <v>2.7738600001612213E-2</v>
      </c>
      <c r="O29" s="45">
        <f t="shared" ca="1" si="2"/>
        <v>-6.6143458738670835E-3</v>
      </c>
      <c r="Q29" s="67">
        <f t="shared" si="3"/>
        <v>21880.749000000003</v>
      </c>
    </row>
    <row r="30" spans="1:17" s="45" customFormat="1" ht="12.95" customHeight="1" x14ac:dyDescent="0.2">
      <c r="A30" s="8" t="s">
        <v>51</v>
      </c>
      <c r="B30" s="9" t="s">
        <v>35</v>
      </c>
      <c r="C30" s="8">
        <v>37192.396000000001</v>
      </c>
      <c r="D30" s="8" t="s">
        <v>52</v>
      </c>
      <c r="E30" s="45">
        <f t="shared" si="0"/>
        <v>2511.9793740555915</v>
      </c>
      <c r="F30" s="45">
        <f t="shared" si="1"/>
        <v>2512</v>
      </c>
      <c r="G30" s="45">
        <f t="shared" si="4"/>
        <v>-1.2825600002543069E-2</v>
      </c>
      <c r="H30" s="45">
        <f t="shared" si="5"/>
        <v>-1.2825600002543069E-2</v>
      </c>
      <c r="O30" s="45">
        <f t="shared" ca="1" si="2"/>
        <v>-4.025291058813156E-3</v>
      </c>
      <c r="Q30" s="67">
        <f t="shared" si="3"/>
        <v>22173.896000000001</v>
      </c>
    </row>
    <row r="31" spans="1:17" s="45" customFormat="1" ht="12.95" customHeight="1" x14ac:dyDescent="0.2">
      <c r="A31" s="8" t="s">
        <v>51</v>
      </c>
      <c r="B31" s="9" t="s">
        <v>33</v>
      </c>
      <c r="C31" s="8">
        <v>37543.408000000003</v>
      </c>
      <c r="D31" s="8" t="s">
        <v>52</v>
      </c>
      <c r="E31" s="45">
        <f t="shared" si="0"/>
        <v>3076.4717953204399</v>
      </c>
      <c r="F31" s="45">
        <f t="shared" si="1"/>
        <v>3076.5</v>
      </c>
      <c r="G31" s="45">
        <f t="shared" si="4"/>
        <v>-1.7538200001581572E-2</v>
      </c>
      <c r="H31" s="45">
        <f t="shared" si="5"/>
        <v>-1.7538200001581572E-2</v>
      </c>
      <c r="O31" s="45">
        <f t="shared" ca="1" si="2"/>
        <v>-9.2556371396067955E-4</v>
      </c>
      <c r="Q31" s="67">
        <f t="shared" si="3"/>
        <v>22524.908000000003</v>
      </c>
    </row>
    <row r="32" spans="1:17" s="45" customFormat="1" ht="12.95" customHeight="1" x14ac:dyDescent="0.2">
      <c r="A32" s="8" t="s">
        <v>51</v>
      </c>
      <c r="B32" s="9" t="s">
        <v>33</v>
      </c>
      <c r="C32" s="8">
        <v>37576.383999999998</v>
      </c>
      <c r="D32" s="8" t="s">
        <v>52</v>
      </c>
      <c r="E32" s="45">
        <f t="shared" si="0"/>
        <v>3129.5033215464</v>
      </c>
      <c r="F32" s="45">
        <f t="shared" si="1"/>
        <v>3129.5</v>
      </c>
      <c r="G32" s="45">
        <f t="shared" si="4"/>
        <v>2.0653999963542446E-3</v>
      </c>
      <c r="H32" s="45">
        <f t="shared" si="5"/>
        <v>2.0653999963542446E-3</v>
      </c>
      <c r="O32" s="45">
        <f t="shared" ca="1" si="2"/>
        <v>-6.3453528300021905E-4</v>
      </c>
      <c r="Q32" s="67">
        <f t="shared" si="3"/>
        <v>22557.883999999998</v>
      </c>
    </row>
    <row r="33" spans="1:17" s="45" customFormat="1" ht="12.95" customHeight="1" x14ac:dyDescent="0.2">
      <c r="A33" s="8" t="s">
        <v>51</v>
      </c>
      <c r="B33" s="9" t="s">
        <v>35</v>
      </c>
      <c r="C33" s="8">
        <v>37582.307000000001</v>
      </c>
      <c r="D33" s="8" t="s">
        <v>52</v>
      </c>
      <c r="E33" s="45">
        <f t="shared" si="0"/>
        <v>3139.0286044744857</v>
      </c>
      <c r="F33" s="45">
        <f t="shared" si="1"/>
        <v>3139</v>
      </c>
      <c r="G33" s="45">
        <f t="shared" si="4"/>
        <v>1.7786800002795644E-2</v>
      </c>
      <c r="H33" s="45">
        <f t="shared" si="5"/>
        <v>1.7786800002795644E-2</v>
      </c>
      <c r="O33" s="45">
        <f t="shared" ca="1" si="2"/>
        <v>-5.8236980952617451E-4</v>
      </c>
      <c r="Q33" s="67">
        <f t="shared" si="3"/>
        <v>22563.807000000001</v>
      </c>
    </row>
    <row r="34" spans="1:17" x14ac:dyDescent="0.2">
      <c r="A34" s="8" t="s">
        <v>51</v>
      </c>
      <c r="B34" s="9" t="s">
        <v>33</v>
      </c>
      <c r="C34" s="8">
        <v>37913.425999999999</v>
      </c>
      <c r="D34" s="8" t="s">
        <v>52</v>
      </c>
      <c r="E34">
        <f t="shared" si="0"/>
        <v>3671.5293908772105</v>
      </c>
      <c r="F34">
        <f t="shared" si="1"/>
        <v>3671.5</v>
      </c>
      <c r="G34">
        <f t="shared" si="4"/>
        <v>1.8275800000992604E-2</v>
      </c>
      <c r="H34">
        <f t="shared" si="5"/>
        <v>1.8275800000992604E-2</v>
      </c>
      <c r="O34">
        <f t="shared" ca="1" si="2"/>
        <v>2.3416422562558339E-3</v>
      </c>
      <c r="Q34" s="2">
        <f t="shared" si="3"/>
        <v>22894.925999999999</v>
      </c>
    </row>
    <row r="35" spans="1:17" x14ac:dyDescent="0.2">
      <c r="A35" s="8" t="s">
        <v>51</v>
      </c>
      <c r="B35" s="9" t="s">
        <v>35</v>
      </c>
      <c r="C35" s="8">
        <v>37927.377999999997</v>
      </c>
      <c r="D35" s="8" t="s">
        <v>52</v>
      </c>
      <c r="E35">
        <f t="shared" si="0"/>
        <v>3693.9667954715997</v>
      </c>
      <c r="F35">
        <f t="shared" si="1"/>
        <v>3694</v>
      </c>
      <c r="G35">
        <f t="shared" si="4"/>
        <v>-2.0647200006351341E-2</v>
      </c>
      <c r="H35">
        <f t="shared" si="5"/>
        <v>-2.0647200006351341E-2</v>
      </c>
      <c r="O35">
        <f t="shared" ca="1" si="2"/>
        <v>2.4651920618522574E-3</v>
      </c>
      <c r="Q35" s="2">
        <f t="shared" si="3"/>
        <v>22908.877999999997</v>
      </c>
    </row>
    <row r="36" spans="1:17" x14ac:dyDescent="0.2">
      <c r="A36" s="8" t="s">
        <v>51</v>
      </c>
      <c r="B36" s="9" t="s">
        <v>35</v>
      </c>
      <c r="C36" s="8">
        <v>37932.375</v>
      </c>
      <c r="D36" s="8" t="s">
        <v>52</v>
      </c>
      <c r="E36">
        <f t="shared" si="0"/>
        <v>3702.0028985936074</v>
      </c>
      <c r="F36">
        <f t="shared" si="1"/>
        <v>3702</v>
      </c>
      <c r="G36">
        <f t="shared" si="4"/>
        <v>1.8024000019067898E-3</v>
      </c>
      <c r="H36">
        <f t="shared" si="5"/>
        <v>1.8024000019067898E-3</v>
      </c>
      <c r="O36">
        <f t="shared" ca="1" si="2"/>
        <v>2.5091208816198744E-3</v>
      </c>
      <c r="Q36" s="2">
        <f t="shared" si="3"/>
        <v>22913.875</v>
      </c>
    </row>
    <row r="37" spans="1:17" x14ac:dyDescent="0.2">
      <c r="A37" s="8" t="s">
        <v>51</v>
      </c>
      <c r="B37" s="9" t="s">
        <v>33</v>
      </c>
      <c r="C37" s="8">
        <v>37933.313999999998</v>
      </c>
      <c r="D37" s="8" t="s">
        <v>52</v>
      </c>
      <c r="E37">
        <f t="shared" si="0"/>
        <v>3703.5129848116476</v>
      </c>
      <c r="F37">
        <f t="shared" si="1"/>
        <v>3703.5</v>
      </c>
      <c r="G37">
        <f t="shared" si="4"/>
        <v>8.0741999991005287E-3</v>
      </c>
      <c r="H37">
        <f t="shared" si="5"/>
        <v>8.0741999991005287E-3</v>
      </c>
      <c r="O37">
        <f t="shared" ca="1" si="2"/>
        <v>2.517357535326302E-3</v>
      </c>
      <c r="Q37" s="2">
        <f t="shared" si="3"/>
        <v>22914.813999999998</v>
      </c>
    </row>
    <row r="38" spans="1:17" x14ac:dyDescent="0.2">
      <c r="A38" s="8" t="s">
        <v>51</v>
      </c>
      <c r="B38" s="9" t="s">
        <v>33</v>
      </c>
      <c r="C38" s="8">
        <v>37956.334000000003</v>
      </c>
      <c r="D38" s="8" t="s">
        <v>52</v>
      </c>
      <c r="E38">
        <f t="shared" si="0"/>
        <v>3740.5334158439741</v>
      </c>
      <c r="F38">
        <f t="shared" si="1"/>
        <v>3740.5</v>
      </c>
      <c r="G38">
        <f t="shared" si="4"/>
        <v>2.0778600002813619E-2</v>
      </c>
      <c r="H38">
        <f t="shared" si="5"/>
        <v>2.0778600002813619E-2</v>
      </c>
      <c r="O38">
        <f t="shared" ca="1" si="2"/>
        <v>2.7205283267515319E-3</v>
      </c>
      <c r="Q38" s="2">
        <f t="shared" si="3"/>
        <v>22937.834000000003</v>
      </c>
    </row>
    <row r="39" spans="1:17" x14ac:dyDescent="0.2">
      <c r="A39" s="8" t="s">
        <v>51</v>
      </c>
      <c r="B39" s="9" t="s">
        <v>35</v>
      </c>
      <c r="C39" s="8">
        <v>37960.368000000002</v>
      </c>
      <c r="D39" s="8" t="s">
        <v>52</v>
      </c>
      <c r="E39">
        <f t="shared" si="0"/>
        <v>3747.0208362950762</v>
      </c>
      <c r="F39">
        <f t="shared" si="1"/>
        <v>3747</v>
      </c>
      <c r="G39">
        <f t="shared" si="4"/>
        <v>1.2956400001712609E-2</v>
      </c>
      <c r="H39">
        <f t="shared" si="5"/>
        <v>1.2956400001712609E-2</v>
      </c>
      <c r="O39">
        <f t="shared" ca="1" si="2"/>
        <v>2.7562204928127179E-3</v>
      </c>
      <c r="Q39" s="2">
        <f t="shared" si="3"/>
        <v>22941.868000000002</v>
      </c>
    </row>
    <row r="40" spans="1:17" x14ac:dyDescent="0.2">
      <c r="A40" s="8" t="s">
        <v>51</v>
      </c>
      <c r="B40" s="9" t="s">
        <v>33</v>
      </c>
      <c r="C40" s="8">
        <v>37961.294999999998</v>
      </c>
      <c r="D40" s="8" t="s">
        <v>52</v>
      </c>
      <c r="E40">
        <f t="shared" si="0"/>
        <v>3748.5116242866843</v>
      </c>
      <c r="F40">
        <f t="shared" si="1"/>
        <v>3748.5</v>
      </c>
      <c r="G40">
        <f t="shared" si="4"/>
        <v>7.2281999964616261E-3</v>
      </c>
      <c r="H40">
        <f t="shared" si="5"/>
        <v>7.2281999964616261E-3</v>
      </c>
      <c r="O40">
        <f t="shared" ca="1" si="2"/>
        <v>2.7644571465191489E-3</v>
      </c>
      <c r="Q40" s="2">
        <f t="shared" si="3"/>
        <v>22942.794999999998</v>
      </c>
    </row>
    <row r="41" spans="1:17" x14ac:dyDescent="0.2">
      <c r="A41" s="8" t="s">
        <v>51</v>
      </c>
      <c r="B41" s="9" t="s">
        <v>33</v>
      </c>
      <c r="C41" s="8">
        <v>38255.423000000003</v>
      </c>
      <c r="D41" s="8" t="s">
        <v>52</v>
      </c>
      <c r="E41">
        <f t="shared" si="0"/>
        <v>4221.5240195375263</v>
      </c>
      <c r="F41">
        <f t="shared" si="1"/>
        <v>4221.5</v>
      </c>
      <c r="G41">
        <f t="shared" si="4"/>
        <v>1.4935799998056609E-2</v>
      </c>
      <c r="H41">
        <f t="shared" si="5"/>
        <v>1.4935799998056609E-2</v>
      </c>
      <c r="O41">
        <f t="shared" ca="1" si="2"/>
        <v>5.3617486152795039E-3</v>
      </c>
      <c r="Q41" s="2">
        <f t="shared" si="3"/>
        <v>23236.923000000003</v>
      </c>
    </row>
    <row r="42" spans="1:17" x14ac:dyDescent="0.2">
      <c r="A42" s="8" t="s">
        <v>51</v>
      </c>
      <c r="B42" s="9" t="s">
        <v>35</v>
      </c>
      <c r="C42" s="8">
        <v>38322.267</v>
      </c>
      <c r="D42" s="8" t="s">
        <v>52</v>
      </c>
      <c r="E42">
        <f t="shared" si="0"/>
        <v>4329.0215734873218</v>
      </c>
      <c r="F42">
        <f t="shared" si="1"/>
        <v>4329</v>
      </c>
      <c r="G42">
        <f t="shared" si="4"/>
        <v>1.3414799999736715E-2</v>
      </c>
      <c r="H42">
        <f t="shared" si="5"/>
        <v>1.3414799999736715E-2</v>
      </c>
      <c r="O42">
        <f t="shared" ca="1" si="2"/>
        <v>5.9520421309068559E-3</v>
      </c>
      <c r="Q42" s="2">
        <f t="shared" si="3"/>
        <v>23303.767</v>
      </c>
    </row>
    <row r="43" spans="1:17" x14ac:dyDescent="0.2">
      <c r="A43" s="8" t="s">
        <v>51</v>
      </c>
      <c r="B43" s="9" t="s">
        <v>35</v>
      </c>
      <c r="C43" s="8">
        <v>38614.493000000002</v>
      </c>
      <c r="D43" s="8" t="s">
        <v>52</v>
      </c>
      <c r="E43">
        <f t="shared" si="0"/>
        <v>4798.9751998492175</v>
      </c>
      <c r="F43">
        <f t="shared" si="1"/>
        <v>4799</v>
      </c>
      <c r="G43">
        <f t="shared" si="4"/>
        <v>-1.5421199997945223E-2</v>
      </c>
      <c r="H43">
        <f t="shared" si="5"/>
        <v>-1.5421199997945223E-2</v>
      </c>
      <c r="O43">
        <f t="shared" ca="1" si="2"/>
        <v>8.5328602922543559E-3</v>
      </c>
      <c r="Q43" s="2">
        <f t="shared" si="3"/>
        <v>23595.993000000002</v>
      </c>
    </row>
    <row r="44" spans="1:17" x14ac:dyDescent="0.2">
      <c r="A44" s="8" t="s">
        <v>51</v>
      </c>
      <c r="B44" s="9" t="s">
        <v>35</v>
      </c>
      <c r="C44" s="8">
        <v>38652.447999999997</v>
      </c>
      <c r="D44" s="8" t="s">
        <v>52</v>
      </c>
      <c r="E44">
        <f t="shared" si="0"/>
        <v>4860.0138818575369</v>
      </c>
      <c r="F44">
        <f t="shared" si="1"/>
        <v>4860</v>
      </c>
      <c r="G44">
        <f t="shared" si="4"/>
        <v>8.6319999973056838E-3</v>
      </c>
      <c r="H44">
        <f t="shared" si="5"/>
        <v>8.6319999973056838E-3</v>
      </c>
      <c r="O44">
        <f t="shared" ca="1" si="2"/>
        <v>8.8678175429824369E-3</v>
      </c>
      <c r="Q44" s="2">
        <f t="shared" si="3"/>
        <v>23633.947999999997</v>
      </c>
    </row>
    <row r="45" spans="1:17" x14ac:dyDescent="0.2">
      <c r="A45" s="8" t="s">
        <v>51</v>
      </c>
      <c r="B45" s="9" t="s">
        <v>33</v>
      </c>
      <c r="C45" s="8">
        <v>38671.404999999999</v>
      </c>
      <c r="D45" s="8" t="s">
        <v>52</v>
      </c>
      <c r="E45">
        <f t="shared" si="0"/>
        <v>4890.5002550582221</v>
      </c>
      <c r="F45">
        <f t="shared" si="1"/>
        <v>4890.5</v>
      </c>
      <c r="G45">
        <f t="shared" si="4"/>
        <v>1.5859999984968454E-4</v>
      </c>
      <c r="H45">
        <f t="shared" si="5"/>
        <v>1.5859999984968454E-4</v>
      </c>
      <c r="O45">
        <f t="shared" ca="1" si="2"/>
        <v>9.0352961683464739E-3</v>
      </c>
      <c r="Q45" s="2">
        <f t="shared" si="3"/>
        <v>23652.904999999999</v>
      </c>
    </row>
    <row r="46" spans="1:17" x14ac:dyDescent="0.2">
      <c r="A46" s="8" t="s">
        <v>51</v>
      </c>
      <c r="B46" s="9" t="s">
        <v>35</v>
      </c>
      <c r="C46" s="8">
        <v>39027.379000000001</v>
      </c>
      <c r="D46" s="8" t="s">
        <v>52</v>
      </c>
      <c r="E46">
        <f t="shared" si="0"/>
        <v>5462.9724929513213</v>
      </c>
      <c r="F46">
        <f t="shared" si="1"/>
        <v>5463</v>
      </c>
      <c r="G46">
        <f t="shared" si="4"/>
        <v>-1.7104400001699105E-2</v>
      </c>
      <c r="H46">
        <f t="shared" si="5"/>
        <v>-1.7104400001699105E-2</v>
      </c>
      <c r="O46">
        <f t="shared" ca="1" si="2"/>
        <v>1.2178952332966567E-2</v>
      </c>
      <c r="Q46" s="2">
        <f t="shared" si="3"/>
        <v>24008.879000000001</v>
      </c>
    </row>
    <row r="47" spans="1:17" x14ac:dyDescent="0.2">
      <c r="A47" s="8" t="s">
        <v>51</v>
      </c>
      <c r="B47" s="9" t="s">
        <v>33</v>
      </c>
      <c r="C47" s="8">
        <v>39033.303</v>
      </c>
      <c r="D47" s="8" t="s">
        <v>52</v>
      </c>
      <c r="E47">
        <f t="shared" si="0"/>
        <v>5472.4993840649377</v>
      </c>
      <c r="F47">
        <f t="shared" si="1"/>
        <v>5472.5</v>
      </c>
      <c r="G47">
        <f t="shared" si="4"/>
        <v>-3.8299999869195744E-4</v>
      </c>
      <c r="H47">
        <f t="shared" si="5"/>
        <v>-3.8299999869195744E-4</v>
      </c>
      <c r="O47">
        <f t="shared" ca="1" si="2"/>
        <v>1.2231117806440612E-2</v>
      </c>
      <c r="Q47" s="2">
        <f t="shared" si="3"/>
        <v>24014.803</v>
      </c>
    </row>
    <row r="48" spans="1:17" x14ac:dyDescent="0.2">
      <c r="A48" s="8" t="s">
        <v>51</v>
      </c>
      <c r="B48" s="9" t="s">
        <v>33</v>
      </c>
      <c r="C48" s="8">
        <v>39056.290999999997</v>
      </c>
      <c r="D48" s="8" t="s">
        <v>52</v>
      </c>
      <c r="E48">
        <f t="shared" si="0"/>
        <v>5509.4683531601104</v>
      </c>
      <c r="F48">
        <f t="shared" si="1"/>
        <v>5509.5</v>
      </c>
      <c r="G48">
        <f t="shared" si="4"/>
        <v>-1.9678600001498125E-2</v>
      </c>
      <c r="H48">
        <f t="shared" si="5"/>
        <v>-1.9678600001498125E-2</v>
      </c>
      <c r="O48">
        <f t="shared" ca="1" si="2"/>
        <v>1.2434288597865842E-2</v>
      </c>
      <c r="Q48" s="2">
        <f t="shared" si="3"/>
        <v>24037.790999999997</v>
      </c>
    </row>
    <row r="49" spans="1:32" x14ac:dyDescent="0.2">
      <c r="A49" s="8" t="s">
        <v>51</v>
      </c>
      <c r="B49" s="9" t="s">
        <v>33</v>
      </c>
      <c r="C49" s="8">
        <v>41570.328999999998</v>
      </c>
      <c r="D49" s="8" t="s">
        <v>52</v>
      </c>
      <c r="E49">
        <f t="shared" si="0"/>
        <v>9552.5079010155314</v>
      </c>
      <c r="F49">
        <f t="shared" si="1"/>
        <v>9552.5</v>
      </c>
      <c r="G49">
        <f t="shared" si="4"/>
        <v>4.912999997031875E-3</v>
      </c>
      <c r="H49">
        <f t="shared" si="5"/>
        <v>4.912999997031875E-3</v>
      </c>
      <c r="O49">
        <f t="shared" ca="1" si="2"/>
        <v>3.4634815887925288E-2</v>
      </c>
      <c r="Q49" s="2">
        <f t="shared" si="3"/>
        <v>26551.828999999998</v>
      </c>
    </row>
    <row r="50" spans="1:32" x14ac:dyDescent="0.2">
      <c r="A50" s="36" t="s">
        <v>162</v>
      </c>
      <c r="B50" s="37" t="s">
        <v>35</v>
      </c>
      <c r="C50" s="38">
        <v>48128.415999999997</v>
      </c>
      <c r="D50" s="6"/>
      <c r="E50" s="10">
        <f t="shared" si="0"/>
        <v>20099.128556421896</v>
      </c>
      <c r="F50">
        <f t="shared" si="1"/>
        <v>20099</v>
      </c>
      <c r="G50">
        <f t="shared" si="4"/>
        <v>7.9938799994124565E-2</v>
      </c>
      <c r="I50">
        <f>+G50</f>
        <v>7.9938799994124565E-2</v>
      </c>
      <c r="O50">
        <f t="shared" ca="1" si="2"/>
        <v>9.2546728097821884E-2</v>
      </c>
      <c r="Q50" s="2">
        <f t="shared" si="3"/>
        <v>33109.915999999997</v>
      </c>
    </row>
    <row r="51" spans="1:32" x14ac:dyDescent="0.2">
      <c r="A51" s="36" t="s">
        <v>162</v>
      </c>
      <c r="B51" s="37" t="s">
        <v>35</v>
      </c>
      <c r="C51" s="38">
        <v>49218.476999999999</v>
      </c>
      <c r="D51" s="6"/>
      <c r="E51" s="10">
        <f t="shared" si="0"/>
        <v>21852.148889676537</v>
      </c>
      <c r="F51">
        <f t="shared" si="1"/>
        <v>21852</v>
      </c>
      <c r="G51">
        <f t="shared" si="4"/>
        <v>9.2582400000537746E-2</v>
      </c>
      <c r="I51">
        <f>+G51</f>
        <v>9.2582400000537746E-2</v>
      </c>
      <c r="O51">
        <f t="shared" ca="1" si="2"/>
        <v>0.10217263072940096</v>
      </c>
      <c r="Q51" s="2">
        <f t="shared" si="3"/>
        <v>34199.976999999999</v>
      </c>
    </row>
    <row r="52" spans="1:32" x14ac:dyDescent="0.2">
      <c r="A52" s="10" t="s">
        <v>29</v>
      </c>
      <c r="B52" s="11"/>
      <c r="C52" s="6">
        <v>49537.474000000002</v>
      </c>
      <c r="D52" s="6"/>
      <c r="E52">
        <f t="shared" si="0"/>
        <v>22365.155251015247</v>
      </c>
      <c r="F52">
        <f t="shared" si="1"/>
        <v>22365</v>
      </c>
      <c r="G52">
        <f t="shared" si="4"/>
        <v>9.6537999997963198E-2</v>
      </c>
      <c r="I52">
        <f>+G52</f>
        <v>9.6537999997963198E-2</v>
      </c>
      <c r="O52">
        <f t="shared" ca="1" si="2"/>
        <v>0.10498956629699939</v>
      </c>
      <c r="Q52" s="2">
        <f t="shared" si="3"/>
        <v>34518.974000000002</v>
      </c>
      <c r="AB52">
        <v>18</v>
      </c>
      <c r="AD52" t="s">
        <v>28</v>
      </c>
      <c r="AF52" t="s">
        <v>30</v>
      </c>
    </row>
    <row r="53" spans="1:32" x14ac:dyDescent="0.2">
      <c r="A53" s="10" t="s">
        <v>29</v>
      </c>
      <c r="B53" s="11"/>
      <c r="C53" s="6">
        <v>49565.451000000001</v>
      </c>
      <c r="D53" s="6"/>
      <c r="E53">
        <f t="shared" ref="E53:E84" si="6">+(C53-C$7)/C$8</f>
        <v>22410.147457748142</v>
      </c>
      <c r="F53">
        <f t="shared" ref="F53:F73" si="7">ROUND(2*E53,0)/2</f>
        <v>22410</v>
      </c>
      <c r="G53">
        <f t="shared" si="4"/>
        <v>9.1692000001785345E-2</v>
      </c>
      <c r="I53">
        <f>+G53</f>
        <v>9.1692000001785345E-2</v>
      </c>
      <c r="O53">
        <f t="shared" ref="O53:O84" ca="1" si="8">+C$11+C$12*$F53</f>
        <v>0.10523666590819224</v>
      </c>
      <c r="Q53" s="2">
        <f t="shared" ref="Q53:Q84" si="9">+C53-15018.5</f>
        <v>34546.951000000001</v>
      </c>
      <c r="AB53">
        <v>8</v>
      </c>
      <c r="AD53" t="s">
        <v>28</v>
      </c>
      <c r="AF53" t="s">
        <v>30</v>
      </c>
    </row>
    <row r="54" spans="1:32" x14ac:dyDescent="0.2">
      <c r="A54" s="36" t="s">
        <v>179</v>
      </c>
      <c r="B54" s="37" t="s">
        <v>35</v>
      </c>
      <c r="C54" s="38">
        <v>49953.472999999998</v>
      </c>
      <c r="D54" s="6"/>
      <c r="E54" s="10">
        <f t="shared" si="6"/>
        <v>23034.15882569005</v>
      </c>
      <c r="F54">
        <f t="shared" si="7"/>
        <v>23034</v>
      </c>
      <c r="G54">
        <f t="shared" ref="G54:G85" si="10">+C54-(C$7+F54*C$8)</f>
        <v>9.876079999958165E-2</v>
      </c>
      <c r="J54">
        <f>+G54</f>
        <v>9.876079999958165E-2</v>
      </c>
      <c r="O54">
        <f t="shared" ca="1" si="8"/>
        <v>0.10866311385006636</v>
      </c>
      <c r="Q54" s="2">
        <f t="shared" si="9"/>
        <v>34934.972999999998</v>
      </c>
    </row>
    <row r="55" spans="1:32" x14ac:dyDescent="0.2">
      <c r="A55" s="36" t="s">
        <v>179</v>
      </c>
      <c r="B55" s="37" t="s">
        <v>35</v>
      </c>
      <c r="C55" s="38">
        <v>49953.480600000003</v>
      </c>
      <c r="D55" s="6"/>
      <c r="E55" s="10">
        <f t="shared" si="6"/>
        <v>23034.17104790013</v>
      </c>
      <c r="F55">
        <f t="shared" si="7"/>
        <v>23034</v>
      </c>
      <c r="G55">
        <f t="shared" si="10"/>
        <v>0.10636080000404036</v>
      </c>
      <c r="J55">
        <f>+G55</f>
        <v>0.10636080000404036</v>
      </c>
      <c r="O55">
        <f t="shared" ca="1" si="8"/>
        <v>0.10866311385006636</v>
      </c>
      <c r="Q55" s="2">
        <f t="shared" si="9"/>
        <v>34934.980600000003</v>
      </c>
    </row>
    <row r="56" spans="1:32" x14ac:dyDescent="0.2">
      <c r="A56" s="36" t="s">
        <v>179</v>
      </c>
      <c r="B56" s="37" t="s">
        <v>35</v>
      </c>
      <c r="C56" s="38">
        <v>49953.485500000003</v>
      </c>
      <c r="D56" s="6"/>
      <c r="E56" s="10">
        <f t="shared" si="6"/>
        <v>23034.178928009253</v>
      </c>
      <c r="F56">
        <f t="shared" si="7"/>
        <v>23034</v>
      </c>
      <c r="G56">
        <f t="shared" si="10"/>
        <v>0.11126080000394722</v>
      </c>
      <c r="J56">
        <f>+G56</f>
        <v>0.11126080000394722</v>
      </c>
      <c r="O56">
        <f t="shared" ca="1" si="8"/>
        <v>0.10866311385006636</v>
      </c>
      <c r="Q56" s="2">
        <f t="shared" si="9"/>
        <v>34934.985500000003</v>
      </c>
    </row>
    <row r="57" spans="1:32" x14ac:dyDescent="0.2">
      <c r="A57" s="36" t="s">
        <v>179</v>
      </c>
      <c r="B57" s="37" t="s">
        <v>35</v>
      </c>
      <c r="C57" s="38">
        <v>49953.497300000003</v>
      </c>
      <c r="D57" s="6"/>
      <c r="E57" s="10">
        <f t="shared" si="6"/>
        <v>23034.197904598575</v>
      </c>
      <c r="F57">
        <f t="shared" si="7"/>
        <v>23034</v>
      </c>
      <c r="G57">
        <f t="shared" si="10"/>
        <v>0.12306080000416841</v>
      </c>
      <c r="J57">
        <f>+G57</f>
        <v>0.12306080000416841</v>
      </c>
      <c r="O57">
        <f t="shared" ca="1" si="8"/>
        <v>0.10866311385006636</v>
      </c>
      <c r="Q57" s="2">
        <f t="shared" si="9"/>
        <v>34934.997300000003</v>
      </c>
    </row>
    <row r="58" spans="1:32" x14ac:dyDescent="0.2">
      <c r="A58" s="10" t="s">
        <v>32</v>
      </c>
      <c r="B58" s="11" t="s">
        <v>33</v>
      </c>
      <c r="C58" s="6">
        <v>50755.322399999997</v>
      </c>
      <c r="D58" s="6">
        <v>8.0000000000000004E-4</v>
      </c>
      <c r="E58">
        <f t="shared" si="6"/>
        <v>24323.681432597401</v>
      </c>
      <c r="F58">
        <f t="shared" si="7"/>
        <v>24323.5</v>
      </c>
      <c r="G58">
        <f t="shared" si="10"/>
        <v>0.11281819999567233</v>
      </c>
      <c r="I58">
        <f>+G58</f>
        <v>0.11281819999567233</v>
      </c>
      <c r="O58">
        <f t="shared" ca="1" si="8"/>
        <v>0.11574389048635914</v>
      </c>
      <c r="Q58" s="2">
        <f t="shared" si="9"/>
        <v>35736.822399999997</v>
      </c>
      <c r="AB58">
        <v>38</v>
      </c>
      <c r="AD58" t="s">
        <v>31</v>
      </c>
      <c r="AF58" t="s">
        <v>30</v>
      </c>
    </row>
    <row r="59" spans="1:32" x14ac:dyDescent="0.2">
      <c r="A59" s="10" t="s">
        <v>36</v>
      </c>
      <c r="B59" s="11"/>
      <c r="C59" s="6">
        <v>51081.472399999999</v>
      </c>
      <c r="D59" s="6">
        <v>3.2000000000000002E-3</v>
      </c>
      <c r="E59">
        <f t="shared" si="6"/>
        <v>24848.191145073128</v>
      </c>
      <c r="F59">
        <f t="shared" si="7"/>
        <v>24848</v>
      </c>
      <c r="G59">
        <f t="shared" si="10"/>
        <v>0.11885759999859147</v>
      </c>
      <c r="K59">
        <f>+G59</f>
        <v>0.11885759999859147</v>
      </c>
      <c r="O59">
        <f t="shared" ca="1" si="8"/>
        <v>0.11862397373237352</v>
      </c>
      <c r="Q59" s="2">
        <f t="shared" si="9"/>
        <v>36062.972399999999</v>
      </c>
    </row>
    <row r="60" spans="1:32" x14ac:dyDescent="0.2">
      <c r="A60" s="10" t="s">
        <v>36</v>
      </c>
      <c r="B60" s="11"/>
      <c r="C60" s="6">
        <v>51129.350299999998</v>
      </c>
      <c r="D60" s="6">
        <v>2E-3</v>
      </c>
      <c r="E60">
        <f t="shared" si="6"/>
        <v>24925.187691333867</v>
      </c>
      <c r="F60">
        <f t="shared" si="7"/>
        <v>24925</v>
      </c>
      <c r="G60">
        <f t="shared" si="10"/>
        <v>0.11670999999478227</v>
      </c>
      <c r="K60">
        <f>+G60</f>
        <v>0.11670999999478227</v>
      </c>
      <c r="O60">
        <f t="shared" ca="1" si="8"/>
        <v>0.11904678862263685</v>
      </c>
      <c r="Q60" s="2">
        <f t="shared" si="9"/>
        <v>36110.850299999998</v>
      </c>
    </row>
    <row r="61" spans="1:32" x14ac:dyDescent="0.2">
      <c r="A61" s="10" t="s">
        <v>34</v>
      </c>
      <c r="B61" s="12" t="s">
        <v>35</v>
      </c>
      <c r="C61" s="13">
        <v>51377.4571</v>
      </c>
      <c r="D61" s="13">
        <v>1.6999999999999999E-3</v>
      </c>
      <c r="E61">
        <f t="shared" si="6"/>
        <v>25324.189458408138</v>
      </c>
      <c r="F61">
        <f t="shared" si="7"/>
        <v>25324</v>
      </c>
      <c r="G61">
        <f t="shared" si="10"/>
        <v>0.11780880000151228</v>
      </c>
      <c r="K61">
        <f>+G61</f>
        <v>0.11780880000151228</v>
      </c>
      <c r="O61">
        <f t="shared" ca="1" si="8"/>
        <v>0.12123773850854674</v>
      </c>
      <c r="Q61" s="2">
        <f t="shared" si="9"/>
        <v>36358.9571</v>
      </c>
    </row>
    <row r="62" spans="1:32" x14ac:dyDescent="0.2">
      <c r="A62" s="36" t="s">
        <v>216</v>
      </c>
      <c r="B62" s="37" t="s">
        <v>35</v>
      </c>
      <c r="C62" s="38">
        <v>51780.399799999999</v>
      </c>
      <c r="D62" s="6"/>
      <c r="E62" s="10">
        <f t="shared" si="6"/>
        <v>25972.196080272897</v>
      </c>
      <c r="F62">
        <f t="shared" si="7"/>
        <v>25972</v>
      </c>
      <c r="G62">
        <f t="shared" si="10"/>
        <v>0.12192639999557287</v>
      </c>
      <c r="K62">
        <f>+G62</f>
        <v>0.12192639999557287</v>
      </c>
      <c r="O62">
        <f t="shared" ca="1" si="8"/>
        <v>0.12479597290972372</v>
      </c>
      <c r="Q62" s="2">
        <f t="shared" si="9"/>
        <v>36761.899799999999</v>
      </c>
    </row>
    <row r="63" spans="1:32" x14ac:dyDescent="0.2">
      <c r="A63" s="14" t="s">
        <v>40</v>
      </c>
      <c r="B63" s="11" t="s">
        <v>35</v>
      </c>
      <c r="C63" s="6">
        <v>53592.394999999997</v>
      </c>
      <c r="D63" s="6">
        <v>1.1000000000000001E-3</v>
      </c>
      <c r="E63">
        <f t="shared" si="6"/>
        <v>28886.220551710554</v>
      </c>
      <c r="F63">
        <f t="shared" si="7"/>
        <v>28886</v>
      </c>
      <c r="G63">
        <f t="shared" si="10"/>
        <v>0.13714319999417057</v>
      </c>
      <c r="J63">
        <f>+G63</f>
        <v>0.13714319999417057</v>
      </c>
      <c r="O63">
        <f t="shared" ca="1" si="8"/>
        <v>0.14079704551007821</v>
      </c>
      <c r="Q63" s="2">
        <f t="shared" si="9"/>
        <v>38573.894999999997</v>
      </c>
    </row>
    <row r="64" spans="1:32" x14ac:dyDescent="0.2">
      <c r="A64" s="14" t="s">
        <v>38</v>
      </c>
      <c r="B64" s="15"/>
      <c r="C64" s="6">
        <v>53592.396800000002</v>
      </c>
      <c r="D64" s="6">
        <v>1.1000000000000001E-3</v>
      </c>
      <c r="E64">
        <f t="shared" si="6"/>
        <v>28886.223446444528</v>
      </c>
      <c r="F64">
        <f t="shared" si="7"/>
        <v>28886</v>
      </c>
      <c r="G64">
        <f t="shared" si="10"/>
        <v>0.13894319999963045</v>
      </c>
      <c r="J64">
        <f>+G64</f>
        <v>0.13894319999963045</v>
      </c>
      <c r="O64">
        <f t="shared" ca="1" si="8"/>
        <v>0.14079704551007821</v>
      </c>
      <c r="Q64" s="2">
        <f t="shared" si="9"/>
        <v>38573.896800000002</v>
      </c>
    </row>
    <row r="65" spans="1:17" x14ac:dyDescent="0.2">
      <c r="A65" s="8" t="s">
        <v>53</v>
      </c>
      <c r="B65" s="9" t="s">
        <v>35</v>
      </c>
      <c r="C65" s="8">
        <v>53618.514280000003</v>
      </c>
      <c r="D65" s="8" t="s">
        <v>54</v>
      </c>
      <c r="E65">
        <f t="shared" si="6"/>
        <v>28928.225200010038</v>
      </c>
      <c r="F65">
        <f t="shared" si="7"/>
        <v>28928</v>
      </c>
      <c r="G65">
        <f t="shared" si="10"/>
        <v>0.14003360000060638</v>
      </c>
      <c r="K65">
        <f>+G65</f>
        <v>0.14003360000060638</v>
      </c>
      <c r="O65">
        <f t="shared" ca="1" si="8"/>
        <v>0.1410276718138582</v>
      </c>
      <c r="Q65" s="2">
        <f t="shared" si="9"/>
        <v>38600.014280000003</v>
      </c>
    </row>
    <row r="66" spans="1:17" x14ac:dyDescent="0.2">
      <c r="A66" s="6" t="s">
        <v>46</v>
      </c>
      <c r="B66" s="12" t="s">
        <v>35</v>
      </c>
      <c r="C66" s="6">
        <v>53934.399799999999</v>
      </c>
      <c r="D66" s="6">
        <v>6.9999999999999999E-4</v>
      </c>
      <c r="E66">
        <f t="shared" si="6"/>
        <v>29436.22772421805</v>
      </c>
      <c r="F66">
        <f t="shared" si="7"/>
        <v>29436</v>
      </c>
      <c r="G66">
        <f t="shared" si="10"/>
        <v>0.14160319999791682</v>
      </c>
      <c r="J66">
        <f>+G66</f>
        <v>0.14160319999791682</v>
      </c>
      <c r="O66">
        <f t="shared" ca="1" si="8"/>
        <v>0.14381715186910188</v>
      </c>
      <c r="Q66" s="2">
        <f t="shared" si="9"/>
        <v>38915.899799999999</v>
      </c>
    </row>
    <row r="67" spans="1:17" x14ac:dyDescent="0.2">
      <c r="A67" s="8" t="s">
        <v>53</v>
      </c>
      <c r="B67" s="9" t="s">
        <v>35</v>
      </c>
      <c r="C67" s="8">
        <v>53985.391320000002</v>
      </c>
      <c r="D67" s="8" t="s">
        <v>54</v>
      </c>
      <c r="E67">
        <f t="shared" si="6"/>
        <v>29518.231549126533</v>
      </c>
      <c r="F67">
        <f t="shared" si="7"/>
        <v>29518</v>
      </c>
      <c r="G67">
        <f t="shared" si="10"/>
        <v>0.14398159999836935</v>
      </c>
      <c r="K67">
        <f t="shared" ref="K67:K80" si="11">+G67</f>
        <v>0.14398159999836935</v>
      </c>
      <c r="O67">
        <f t="shared" ca="1" si="8"/>
        <v>0.14426742227171996</v>
      </c>
      <c r="Q67" s="2">
        <f t="shared" si="9"/>
        <v>38966.891320000002</v>
      </c>
    </row>
    <row r="68" spans="1:17" x14ac:dyDescent="0.2">
      <c r="A68" s="8" t="s">
        <v>53</v>
      </c>
      <c r="B68" s="9" t="s">
        <v>35</v>
      </c>
      <c r="C68" s="8">
        <v>54008.390180000002</v>
      </c>
      <c r="D68" s="8" t="s">
        <v>54</v>
      </c>
      <c r="E68">
        <f t="shared" si="6"/>
        <v>29555.217983116625</v>
      </c>
      <c r="F68">
        <f t="shared" si="7"/>
        <v>29555</v>
      </c>
      <c r="G68">
        <f t="shared" si="10"/>
        <v>0.13554600000497885</v>
      </c>
      <c r="K68">
        <f t="shared" si="11"/>
        <v>0.13554600000497885</v>
      </c>
      <c r="O68">
        <f t="shared" ca="1" si="8"/>
        <v>0.14447059306314519</v>
      </c>
      <c r="Q68" s="2">
        <f t="shared" si="9"/>
        <v>38989.890180000002</v>
      </c>
    </row>
    <row r="69" spans="1:17" x14ac:dyDescent="0.2">
      <c r="A69" s="36" t="s">
        <v>248</v>
      </c>
      <c r="B69" s="37" t="s">
        <v>35</v>
      </c>
      <c r="C69" s="38">
        <v>54304.387499999997</v>
      </c>
      <c r="D69" s="6"/>
      <c r="E69" s="10">
        <f t="shared" si="6"/>
        <v>30031.236591753088</v>
      </c>
      <c r="F69">
        <f t="shared" si="7"/>
        <v>30031</v>
      </c>
      <c r="G69">
        <f t="shared" si="10"/>
        <v>0.14711719999468187</v>
      </c>
      <c r="K69">
        <f t="shared" si="11"/>
        <v>0.14711719999468187</v>
      </c>
      <c r="O69">
        <f t="shared" ca="1" si="8"/>
        <v>0.14708435783931839</v>
      </c>
      <c r="Q69" s="2">
        <f t="shared" si="9"/>
        <v>39285.887499999997</v>
      </c>
    </row>
    <row r="70" spans="1:17" x14ac:dyDescent="0.2">
      <c r="A70" s="36" t="s">
        <v>248</v>
      </c>
      <c r="B70" s="37" t="s">
        <v>35</v>
      </c>
      <c r="C70" s="38">
        <v>54388.331599999998</v>
      </c>
      <c r="D70" s="6"/>
      <c r="E70" s="10">
        <f t="shared" si="6"/>
        <v>30166.234279182288</v>
      </c>
      <c r="F70">
        <f t="shared" si="7"/>
        <v>30166</v>
      </c>
      <c r="G70">
        <f t="shared" si="10"/>
        <v>0.14567919999535661</v>
      </c>
      <c r="K70">
        <f t="shared" si="11"/>
        <v>0.14567919999535661</v>
      </c>
      <c r="O70">
        <f t="shared" ca="1" si="8"/>
        <v>0.14782565667289693</v>
      </c>
      <c r="Q70" s="2">
        <f t="shared" si="9"/>
        <v>39369.831599999998</v>
      </c>
    </row>
    <row r="71" spans="1:17" x14ac:dyDescent="0.2">
      <c r="A71" s="36" t="s">
        <v>255</v>
      </c>
      <c r="B71" s="37" t="s">
        <v>33</v>
      </c>
      <c r="C71" s="38">
        <v>54658.518600000003</v>
      </c>
      <c r="D71" s="6"/>
      <c r="E71" s="10">
        <f t="shared" si="6"/>
        <v>30600.745104522412</v>
      </c>
      <c r="F71">
        <f t="shared" si="7"/>
        <v>30600.5</v>
      </c>
      <c r="G71">
        <f t="shared" si="10"/>
        <v>0.15241059999971185</v>
      </c>
      <c r="K71">
        <f t="shared" si="11"/>
        <v>0.15241059999971185</v>
      </c>
      <c r="O71">
        <f t="shared" ca="1" si="8"/>
        <v>0.15021154069652562</v>
      </c>
      <c r="Q71" s="2">
        <f t="shared" si="9"/>
        <v>39640.018600000003</v>
      </c>
    </row>
    <row r="72" spans="1:17" x14ac:dyDescent="0.2">
      <c r="A72" s="8" t="s">
        <v>55</v>
      </c>
      <c r="B72" s="9" t="s">
        <v>35</v>
      </c>
      <c r="C72" s="8">
        <v>54710.438090000003</v>
      </c>
      <c r="D72" s="8">
        <v>2.9999999999999997E-4</v>
      </c>
      <c r="E72">
        <f t="shared" si="6"/>
        <v>30684.241277362475</v>
      </c>
      <c r="F72">
        <f t="shared" si="7"/>
        <v>30684</v>
      </c>
      <c r="G72">
        <f t="shared" si="10"/>
        <v>0.15003080000315094</v>
      </c>
      <c r="K72">
        <f t="shared" si="11"/>
        <v>0.15003080000315094</v>
      </c>
      <c r="O72">
        <f t="shared" ca="1" si="8"/>
        <v>0.15067004775285012</v>
      </c>
      <c r="Q72" s="2">
        <f t="shared" si="9"/>
        <v>39691.938090000003</v>
      </c>
    </row>
    <row r="73" spans="1:17" x14ac:dyDescent="0.2">
      <c r="A73" s="8" t="s">
        <v>55</v>
      </c>
      <c r="B73" s="9" t="s">
        <v>35</v>
      </c>
      <c r="C73" s="8">
        <v>54710.438889999998</v>
      </c>
      <c r="D73" s="8">
        <v>2.9999999999999997E-4</v>
      </c>
      <c r="E73">
        <f t="shared" si="6"/>
        <v>30684.242563910895</v>
      </c>
      <c r="F73">
        <f t="shared" si="7"/>
        <v>30684</v>
      </c>
      <c r="G73">
        <f t="shared" si="10"/>
        <v>0.15083079999749316</v>
      </c>
      <c r="K73">
        <f t="shared" si="11"/>
        <v>0.15083079999749316</v>
      </c>
      <c r="O73">
        <f t="shared" ca="1" si="8"/>
        <v>0.15067004775285012</v>
      </c>
      <c r="Q73" s="2">
        <f t="shared" si="9"/>
        <v>39691.938889999998</v>
      </c>
    </row>
    <row r="74" spans="1:17" x14ac:dyDescent="0.2">
      <c r="A74" s="36" t="s">
        <v>267</v>
      </c>
      <c r="B74" s="37" t="s">
        <v>33</v>
      </c>
      <c r="C74" s="38">
        <v>55028.5049</v>
      </c>
      <c r="D74" s="6"/>
      <c r="E74" s="10">
        <f t="shared" si="6"/>
        <v>31195.751720597702</v>
      </c>
      <c r="F74" s="7">
        <f>ROUND(2*E74,0)/2-0.5</f>
        <v>31195.5</v>
      </c>
      <c r="G74">
        <f t="shared" si="10"/>
        <v>0.15652459999546409</v>
      </c>
      <c r="K74">
        <f t="shared" si="11"/>
        <v>0.15652459999546409</v>
      </c>
      <c r="O74">
        <f t="shared" ca="1" si="8"/>
        <v>0.15347874666674213</v>
      </c>
      <c r="Q74" s="2">
        <f t="shared" si="9"/>
        <v>40010.0049</v>
      </c>
    </row>
    <row r="75" spans="1:17" x14ac:dyDescent="0.2">
      <c r="A75" s="14" t="s">
        <v>50</v>
      </c>
      <c r="B75" s="11" t="s">
        <v>35</v>
      </c>
      <c r="C75" s="6">
        <v>55034.408990000004</v>
      </c>
      <c r="D75" s="6">
        <v>2.0000000000000001E-4</v>
      </c>
      <c r="E75">
        <f t="shared" si="6"/>
        <v>31205.246592737309</v>
      </c>
      <c r="F75">
        <f>ROUND(2*E75,0)/2</f>
        <v>31205</v>
      </c>
      <c r="G75">
        <f t="shared" si="10"/>
        <v>0.15333600000303704</v>
      </c>
      <c r="K75">
        <f t="shared" si="11"/>
        <v>0.15333600000303704</v>
      </c>
      <c r="O75">
        <f t="shared" ca="1" si="8"/>
        <v>0.15353091214021619</v>
      </c>
      <c r="Q75" s="2">
        <f t="shared" si="9"/>
        <v>40015.908990000004</v>
      </c>
    </row>
    <row r="76" spans="1:17" x14ac:dyDescent="0.2">
      <c r="A76" s="14" t="s">
        <v>50</v>
      </c>
      <c r="B76" s="11" t="s">
        <v>35</v>
      </c>
      <c r="C76" s="6">
        <v>55034.409390000001</v>
      </c>
      <c r="D76" s="6">
        <v>4.0000000000000002E-4</v>
      </c>
      <c r="E76" s="10">
        <f t="shared" si="6"/>
        <v>31205.247236011517</v>
      </c>
      <c r="F76">
        <f>ROUND(2*E76,0)/2</f>
        <v>31205</v>
      </c>
      <c r="G76">
        <f t="shared" si="10"/>
        <v>0.15373600000020815</v>
      </c>
      <c r="K76">
        <f t="shared" si="11"/>
        <v>0.15373600000020815</v>
      </c>
      <c r="O76">
        <f t="shared" ca="1" si="8"/>
        <v>0.15353091214021619</v>
      </c>
      <c r="Q76" s="2">
        <f t="shared" si="9"/>
        <v>40015.909390000001</v>
      </c>
    </row>
    <row r="77" spans="1:17" x14ac:dyDescent="0.2">
      <c r="A77" s="36" t="s">
        <v>267</v>
      </c>
      <c r="B77" s="37" t="s">
        <v>35</v>
      </c>
      <c r="C77" s="38">
        <v>55042.4928</v>
      </c>
      <c r="D77" s="6"/>
      <c r="E77" s="10">
        <f t="shared" si="6"/>
        <v>31218.246859052826</v>
      </c>
      <c r="F77">
        <f>ROUND(2*E77,0)/2</f>
        <v>31218</v>
      </c>
      <c r="G77">
        <f t="shared" si="10"/>
        <v>0.15350159999798052</v>
      </c>
      <c r="K77">
        <f t="shared" si="11"/>
        <v>0.15350159999798052</v>
      </c>
      <c r="O77">
        <f t="shared" ca="1" si="8"/>
        <v>0.15360229647233856</v>
      </c>
      <c r="Q77" s="2">
        <f t="shared" si="9"/>
        <v>40023.9928</v>
      </c>
    </row>
    <row r="78" spans="1:17" x14ac:dyDescent="0.2">
      <c r="A78" s="36" t="s">
        <v>267</v>
      </c>
      <c r="B78" s="37" t="s">
        <v>35</v>
      </c>
      <c r="C78" s="38">
        <v>55067.365299999998</v>
      </c>
      <c r="D78" s="6"/>
      <c r="E78" s="10">
        <f t="shared" si="6"/>
        <v>31258.246453790071</v>
      </c>
      <c r="F78">
        <f>ROUND(2*E78,0)/2</f>
        <v>31258</v>
      </c>
      <c r="G78">
        <f t="shared" si="10"/>
        <v>0.15324959999270504</v>
      </c>
      <c r="K78">
        <f t="shared" si="11"/>
        <v>0.15324959999270504</v>
      </c>
      <c r="O78">
        <f t="shared" ca="1" si="8"/>
        <v>0.15382194057117665</v>
      </c>
      <c r="Q78" s="2">
        <f t="shared" si="9"/>
        <v>40048.865299999998</v>
      </c>
    </row>
    <row r="79" spans="1:17" x14ac:dyDescent="0.2">
      <c r="A79" s="14" t="s">
        <v>50</v>
      </c>
      <c r="B79" s="11" t="s">
        <v>35</v>
      </c>
      <c r="C79" s="6">
        <v>55381.386200000001</v>
      </c>
      <c r="D79" s="6">
        <v>5.9999999999999995E-4</v>
      </c>
      <c r="E79" s="10">
        <f t="shared" si="6"/>
        <v>31763.250323084474</v>
      </c>
      <c r="F79" s="7">
        <f t="shared" ref="F79:F96" si="12">ROUND(2*E79,0)/2-0.5</f>
        <v>31763</v>
      </c>
      <c r="G79">
        <f t="shared" si="10"/>
        <v>0.15565559999959078</v>
      </c>
      <c r="K79">
        <f t="shared" si="11"/>
        <v>0.15565559999959078</v>
      </c>
      <c r="O79">
        <f t="shared" ca="1" si="8"/>
        <v>0.15659494731900747</v>
      </c>
      <c r="Q79" s="2">
        <f t="shared" si="9"/>
        <v>40362.886200000001</v>
      </c>
    </row>
    <row r="80" spans="1:17" x14ac:dyDescent="0.2">
      <c r="A80" s="14" t="s">
        <v>50</v>
      </c>
      <c r="B80" s="11" t="s">
        <v>35</v>
      </c>
      <c r="C80" s="6">
        <v>55381.387000000002</v>
      </c>
      <c r="D80" s="6">
        <v>5.9999999999999995E-4</v>
      </c>
      <c r="E80" s="10">
        <f t="shared" si="6"/>
        <v>31763.251609632905</v>
      </c>
      <c r="F80" s="7">
        <f t="shared" si="12"/>
        <v>31763</v>
      </c>
      <c r="G80">
        <f t="shared" si="10"/>
        <v>0.15645560000120895</v>
      </c>
      <c r="K80">
        <f t="shared" si="11"/>
        <v>0.15645560000120895</v>
      </c>
      <c r="O80">
        <f t="shared" ca="1" si="8"/>
        <v>0.15659494731900747</v>
      </c>
      <c r="Q80" s="2">
        <f t="shared" si="9"/>
        <v>40362.887000000002</v>
      </c>
    </row>
    <row r="81" spans="1:17" x14ac:dyDescent="0.2">
      <c r="A81" s="21" t="s">
        <v>60</v>
      </c>
      <c r="B81" s="21"/>
      <c r="C81" s="16">
        <v>55393.515399999997</v>
      </c>
      <c r="D81" s="16">
        <v>1.1000000000000001E-3</v>
      </c>
      <c r="E81" s="10">
        <f t="shared" si="6"/>
        <v>31782.756327084346</v>
      </c>
      <c r="F81" s="7">
        <f t="shared" si="12"/>
        <v>31782.5</v>
      </c>
      <c r="G81">
        <f t="shared" si="10"/>
        <v>0.15938900000037393</v>
      </c>
      <c r="J81">
        <f>+G81</f>
        <v>0.15938900000037393</v>
      </c>
      <c r="O81">
        <f t="shared" ca="1" si="8"/>
        <v>0.15670202381719103</v>
      </c>
      <c r="Q81" s="2">
        <f t="shared" si="9"/>
        <v>40375.015399999997</v>
      </c>
    </row>
    <row r="82" spans="1:17" x14ac:dyDescent="0.2">
      <c r="A82" s="36" t="s">
        <v>292</v>
      </c>
      <c r="B82" s="37" t="s">
        <v>35</v>
      </c>
      <c r="C82" s="38">
        <v>55790.547100000003</v>
      </c>
      <c r="D82" s="6"/>
      <c r="E82" s="10">
        <f t="shared" si="6"/>
        <v>32421.256964247466</v>
      </c>
      <c r="F82" s="7">
        <f t="shared" si="12"/>
        <v>32421</v>
      </c>
      <c r="G82">
        <f t="shared" si="10"/>
        <v>0.15978520000498975</v>
      </c>
      <c r="K82">
        <f>+G82</f>
        <v>0.15978520000498975</v>
      </c>
      <c r="O82">
        <f t="shared" ca="1" si="8"/>
        <v>0.16020809274489398</v>
      </c>
      <c r="Q82" s="2">
        <f t="shared" si="9"/>
        <v>40772.047100000003</v>
      </c>
    </row>
    <row r="83" spans="1:17" x14ac:dyDescent="0.2">
      <c r="A83" s="14" t="s">
        <v>57</v>
      </c>
      <c r="B83" s="11" t="s">
        <v>35</v>
      </c>
      <c r="C83" s="6">
        <v>55797.385130000002</v>
      </c>
      <c r="D83" s="6">
        <v>2.9999999999999997E-4</v>
      </c>
      <c r="E83" s="10">
        <f t="shared" si="6"/>
        <v>32432.253785186298</v>
      </c>
      <c r="F83" s="7">
        <f t="shared" si="12"/>
        <v>32432</v>
      </c>
      <c r="G83">
        <f t="shared" si="10"/>
        <v>0.1578083999993396</v>
      </c>
      <c r="K83">
        <f>+G83</f>
        <v>0.1578083999993396</v>
      </c>
      <c r="O83">
        <f t="shared" ca="1" si="8"/>
        <v>0.16026849487207445</v>
      </c>
      <c r="Q83" s="2">
        <f t="shared" si="9"/>
        <v>40778.885130000002</v>
      </c>
    </row>
    <row r="84" spans="1:17" x14ac:dyDescent="0.2">
      <c r="A84" s="36" t="s">
        <v>292</v>
      </c>
      <c r="B84" s="37" t="s">
        <v>35</v>
      </c>
      <c r="C84" s="38">
        <v>55797.388099999996</v>
      </c>
      <c r="D84" s="6"/>
      <c r="E84" s="10">
        <f t="shared" si="6"/>
        <v>32432.258561497329</v>
      </c>
      <c r="F84" s="7">
        <f t="shared" si="12"/>
        <v>32432</v>
      </c>
      <c r="G84">
        <f t="shared" si="10"/>
        <v>0.16077839999343269</v>
      </c>
      <c r="K84">
        <f>+G84</f>
        <v>0.16077839999343269</v>
      </c>
      <c r="O84">
        <f t="shared" ca="1" si="8"/>
        <v>0.16026849487207445</v>
      </c>
      <c r="Q84" s="2">
        <f t="shared" si="9"/>
        <v>40778.888099999996</v>
      </c>
    </row>
    <row r="85" spans="1:17" x14ac:dyDescent="0.2">
      <c r="A85" s="36" t="s">
        <v>292</v>
      </c>
      <c r="B85" s="37" t="s">
        <v>35</v>
      </c>
      <c r="C85" s="38">
        <v>55802.361700000001</v>
      </c>
      <c r="D85" s="6"/>
      <c r="E85" s="10">
        <f t="shared" ref="E85:E96" si="13">+(C85-C$7)/C$8</f>
        <v>32440.257033077803</v>
      </c>
      <c r="F85" s="7">
        <f t="shared" si="12"/>
        <v>32440</v>
      </c>
      <c r="G85">
        <f t="shared" si="10"/>
        <v>0.15982799999619601</v>
      </c>
      <c r="K85">
        <f>+G85</f>
        <v>0.15982799999619601</v>
      </c>
      <c r="O85">
        <f t="shared" ref="O85:O96" ca="1" si="14">+C$11+C$12*$F85</f>
        <v>0.16031242369184207</v>
      </c>
      <c r="Q85" s="2">
        <f t="shared" ref="Q85:Q96" si="15">+C85-15018.5</f>
        <v>40783.861700000001</v>
      </c>
    </row>
    <row r="86" spans="1:17" x14ac:dyDescent="0.2">
      <c r="A86" s="36" t="s">
        <v>292</v>
      </c>
      <c r="B86" s="37" t="s">
        <v>35</v>
      </c>
      <c r="C86" s="38">
        <v>55805.471599999997</v>
      </c>
      <c r="D86" s="6"/>
      <c r="E86" s="10">
        <f t="shared" si="13"/>
        <v>32445.258329275337</v>
      </c>
      <c r="F86" s="7">
        <f t="shared" si="12"/>
        <v>32445</v>
      </c>
      <c r="G86">
        <f t="shared" ref="G86:G96" si="16">+C86-(C$7+F86*C$8)</f>
        <v>0.16063399999256944</v>
      </c>
      <c r="K86">
        <f>+G86</f>
        <v>0.16063399999256944</v>
      </c>
      <c r="O86">
        <f t="shared" ca="1" si="14"/>
        <v>0.16033987920419682</v>
      </c>
      <c r="Q86" s="2">
        <f t="shared" si="15"/>
        <v>40786.971599999997</v>
      </c>
    </row>
    <row r="87" spans="1:17" x14ac:dyDescent="0.2">
      <c r="A87" s="6" t="s">
        <v>58</v>
      </c>
      <c r="B87" s="11" t="s">
        <v>35</v>
      </c>
      <c r="C87" s="6">
        <v>56101.459499999997</v>
      </c>
      <c r="D87" s="6">
        <v>2.0000000000000001E-4</v>
      </c>
      <c r="E87" s="10">
        <f t="shared" si="13"/>
        <v>32921.261788804062</v>
      </c>
      <c r="F87" s="7">
        <f t="shared" si="12"/>
        <v>32921</v>
      </c>
      <c r="G87">
        <f t="shared" si="16"/>
        <v>0.16278519999468699</v>
      </c>
      <c r="J87">
        <f>+G87</f>
        <v>0.16278519999468699</v>
      </c>
      <c r="O87">
        <f t="shared" ca="1" si="14"/>
        <v>0.16295364398037004</v>
      </c>
      <c r="Q87" s="2">
        <f t="shared" si="15"/>
        <v>41082.959499999997</v>
      </c>
    </row>
    <row r="88" spans="1:17" x14ac:dyDescent="0.2">
      <c r="A88" s="14" t="s">
        <v>57</v>
      </c>
      <c r="B88" s="11" t="s">
        <v>35</v>
      </c>
      <c r="C88" s="6">
        <v>56481.394350000002</v>
      </c>
      <c r="D88" s="6">
        <v>2.0000000000000001E-4</v>
      </c>
      <c r="E88" s="10">
        <f t="shared" si="13"/>
        <v>33532.267519090768</v>
      </c>
      <c r="F88" s="7">
        <f t="shared" si="12"/>
        <v>33532</v>
      </c>
      <c r="G88">
        <f t="shared" si="16"/>
        <v>0.16634840000187978</v>
      </c>
      <c r="K88">
        <f>+G88</f>
        <v>0.16634840000187978</v>
      </c>
      <c r="O88">
        <f t="shared" ca="1" si="14"/>
        <v>0.16630870759012178</v>
      </c>
      <c r="Q88" s="2">
        <f t="shared" si="15"/>
        <v>41462.894350000002</v>
      </c>
    </row>
    <row r="89" spans="1:17" x14ac:dyDescent="0.2">
      <c r="A89" s="14" t="s">
        <v>57</v>
      </c>
      <c r="B89" s="11" t="s">
        <v>35</v>
      </c>
      <c r="C89" s="6">
        <v>56481.394699999997</v>
      </c>
      <c r="D89" s="6">
        <v>2.0000000000000001E-4</v>
      </c>
      <c r="E89" s="10">
        <f t="shared" si="13"/>
        <v>33532.268081955699</v>
      </c>
      <c r="F89" s="7">
        <f t="shared" si="12"/>
        <v>33532</v>
      </c>
      <c r="G89">
        <f t="shared" si="16"/>
        <v>0.16669839999667602</v>
      </c>
      <c r="K89">
        <f>+G89</f>
        <v>0.16669839999667602</v>
      </c>
      <c r="O89">
        <f t="shared" ca="1" si="14"/>
        <v>0.16630870759012178</v>
      </c>
      <c r="Q89" s="2">
        <f t="shared" si="15"/>
        <v>41462.894699999997</v>
      </c>
    </row>
    <row r="90" spans="1:17" x14ac:dyDescent="0.2">
      <c r="A90" s="14" t="s">
        <v>57</v>
      </c>
      <c r="B90" s="11" t="s">
        <v>35</v>
      </c>
      <c r="C90" s="6">
        <v>56481.396009999997</v>
      </c>
      <c r="D90" s="6">
        <v>2.0000000000000001E-4</v>
      </c>
      <c r="E90" s="10">
        <f t="shared" si="13"/>
        <v>33532.270188678754</v>
      </c>
      <c r="F90" s="7">
        <f t="shared" si="12"/>
        <v>33532</v>
      </c>
      <c r="G90">
        <f t="shared" si="16"/>
        <v>0.16800839999632444</v>
      </c>
      <c r="K90">
        <f>+G90</f>
        <v>0.16800839999632444</v>
      </c>
      <c r="O90">
        <f t="shared" ca="1" si="14"/>
        <v>0.16630870759012178</v>
      </c>
      <c r="Q90" s="2">
        <f t="shared" si="15"/>
        <v>41462.896009999997</v>
      </c>
    </row>
    <row r="91" spans="1:17" x14ac:dyDescent="0.2">
      <c r="A91" s="17" t="s">
        <v>59</v>
      </c>
      <c r="B91" s="18" t="s">
        <v>35</v>
      </c>
      <c r="C91" s="19">
        <v>56539.538500000002</v>
      </c>
      <c r="D91" s="20">
        <v>1.9E-3</v>
      </c>
      <c r="E91" s="10">
        <f t="shared" si="13"/>
        <v>33625.774100107621</v>
      </c>
      <c r="F91" s="7">
        <f t="shared" si="12"/>
        <v>33625.5</v>
      </c>
      <c r="G91">
        <f t="shared" si="16"/>
        <v>0.17044059999898309</v>
      </c>
      <c r="J91">
        <f>+G91</f>
        <v>0.17044059999898309</v>
      </c>
      <c r="O91">
        <f t="shared" ca="1" si="14"/>
        <v>0.16682212567115581</v>
      </c>
      <c r="Q91" s="2">
        <f t="shared" si="15"/>
        <v>41521.038500000002</v>
      </c>
    </row>
    <row r="92" spans="1:17" x14ac:dyDescent="0.2">
      <c r="A92" s="17" t="s">
        <v>59</v>
      </c>
      <c r="B92" s="18" t="s">
        <v>35</v>
      </c>
      <c r="C92" s="19">
        <v>56542.332499999997</v>
      </c>
      <c r="D92" s="20">
        <v>2.7000000000000001E-3</v>
      </c>
      <c r="E92" s="10">
        <f t="shared" si="13"/>
        <v>33630.267370494417</v>
      </c>
      <c r="F92" s="7">
        <f t="shared" si="12"/>
        <v>33630</v>
      </c>
      <c r="G92">
        <f t="shared" si="16"/>
        <v>0.16625599999679253</v>
      </c>
      <c r="J92">
        <f>+G92</f>
        <v>0.16625599999679253</v>
      </c>
      <c r="O92">
        <f t="shared" ca="1" si="14"/>
        <v>0.16684683563227509</v>
      </c>
      <c r="Q92" s="2">
        <f t="shared" si="15"/>
        <v>41523.832499999997</v>
      </c>
    </row>
    <row r="93" spans="1:17" x14ac:dyDescent="0.2">
      <c r="A93" s="39" t="s">
        <v>327</v>
      </c>
      <c r="B93" s="40" t="s">
        <v>35</v>
      </c>
      <c r="C93" s="41">
        <v>57211.416770000003</v>
      </c>
      <c r="D93" s="41">
        <v>1.2999999999999999E-4</v>
      </c>
      <c r="E93" s="10">
        <f t="shared" si="13"/>
        <v>34706.279015687534</v>
      </c>
      <c r="F93" s="7">
        <f t="shared" si="12"/>
        <v>34706</v>
      </c>
      <c r="G93">
        <f t="shared" si="16"/>
        <v>0.17349720000493107</v>
      </c>
      <c r="K93">
        <f>+G93</f>
        <v>0.17349720000493107</v>
      </c>
      <c r="O93">
        <f t="shared" ca="1" si="14"/>
        <v>0.17275526189101958</v>
      </c>
      <c r="Q93" s="2">
        <f t="shared" si="15"/>
        <v>42192.916770000003</v>
      </c>
    </row>
    <row r="94" spans="1:17" x14ac:dyDescent="0.2">
      <c r="A94" s="39" t="s">
        <v>327</v>
      </c>
      <c r="B94" s="40" t="s">
        <v>35</v>
      </c>
      <c r="C94" s="41">
        <v>57287.279340000001</v>
      </c>
      <c r="D94" s="41">
        <v>2.1000000000000001E-4</v>
      </c>
      <c r="E94" s="10">
        <f t="shared" si="13"/>
        <v>34828.280103464225</v>
      </c>
      <c r="F94" s="7">
        <f t="shared" si="12"/>
        <v>34828</v>
      </c>
      <c r="G94">
        <f t="shared" si="16"/>
        <v>0.1741736000039964</v>
      </c>
      <c r="K94">
        <f>+G94</f>
        <v>0.1741736000039964</v>
      </c>
      <c r="O94">
        <f t="shared" ca="1" si="14"/>
        <v>0.17342517639247573</v>
      </c>
      <c r="Q94" s="2">
        <f t="shared" si="15"/>
        <v>42268.779340000001</v>
      </c>
    </row>
    <row r="95" spans="1:17" x14ac:dyDescent="0.2">
      <c r="A95" s="42" t="s">
        <v>326</v>
      </c>
      <c r="B95" s="43" t="s">
        <v>33</v>
      </c>
      <c r="C95" s="44">
        <v>57661.308239999998</v>
      </c>
      <c r="D95" s="44">
        <v>2.9999999999999997E-4</v>
      </c>
      <c r="E95" s="10">
        <f t="shared" si="13"/>
        <v>35429.78797038622</v>
      </c>
      <c r="F95" s="7">
        <f t="shared" si="12"/>
        <v>35429.5</v>
      </c>
      <c r="G95">
        <f t="shared" si="16"/>
        <v>0.17906539999239612</v>
      </c>
      <c r="K95">
        <f>+G95</f>
        <v>0.17906539999239612</v>
      </c>
      <c r="O95">
        <f t="shared" ca="1" si="14"/>
        <v>0.17672807452875344</v>
      </c>
      <c r="Q95" s="2">
        <f t="shared" si="15"/>
        <v>42642.808239999998</v>
      </c>
    </row>
    <row r="96" spans="1:17" x14ac:dyDescent="0.2">
      <c r="A96" s="42" t="s">
        <v>326</v>
      </c>
      <c r="B96" s="43" t="s">
        <v>33</v>
      </c>
      <c r="C96" s="44">
        <v>57661.30831</v>
      </c>
      <c r="D96" s="44">
        <v>2.0000000000000001E-4</v>
      </c>
      <c r="E96" s="10">
        <f t="shared" si="13"/>
        <v>35429.78808295921</v>
      </c>
      <c r="F96" s="7">
        <f t="shared" si="12"/>
        <v>35429.5</v>
      </c>
      <c r="G96">
        <f t="shared" si="16"/>
        <v>0.17913539999426575</v>
      </c>
      <c r="K96">
        <f>+G96</f>
        <v>0.17913539999426575</v>
      </c>
      <c r="O96">
        <f t="shared" ca="1" si="14"/>
        <v>0.17672807452875344</v>
      </c>
      <c r="Q96" s="2">
        <f t="shared" si="15"/>
        <v>42642.80831</v>
      </c>
    </row>
    <row r="97" spans="1:4" x14ac:dyDescent="0.2">
      <c r="A97" s="10"/>
      <c r="B97" s="11"/>
      <c r="C97" s="6"/>
      <c r="D97" s="6"/>
    </row>
    <row r="98" spans="1:4" x14ac:dyDescent="0.2">
      <c r="A98" s="10"/>
      <c r="B98" s="11"/>
      <c r="C98" s="6"/>
      <c r="D98" s="6"/>
    </row>
    <row r="99" spans="1:4" x14ac:dyDescent="0.2">
      <c r="A99" s="10"/>
      <c r="B99" s="11"/>
      <c r="C99" s="6"/>
      <c r="D99" s="6"/>
    </row>
    <row r="100" spans="1:4" x14ac:dyDescent="0.2">
      <c r="A100" s="10"/>
      <c r="B100" s="11"/>
      <c r="C100" s="6"/>
      <c r="D100" s="6"/>
    </row>
    <row r="101" spans="1:4" x14ac:dyDescent="0.2">
      <c r="A101" s="10"/>
      <c r="B101" s="11"/>
      <c r="C101" s="6"/>
      <c r="D101" s="6"/>
    </row>
    <row r="102" spans="1:4" x14ac:dyDescent="0.2">
      <c r="A102" s="10"/>
      <c r="B102" s="11"/>
      <c r="C102" s="6"/>
      <c r="D102" s="6"/>
    </row>
    <row r="103" spans="1:4" x14ac:dyDescent="0.2">
      <c r="A103" s="10"/>
      <c r="B103" s="11"/>
      <c r="C103" s="6"/>
      <c r="D103" s="6"/>
    </row>
    <row r="104" spans="1:4" x14ac:dyDescent="0.2">
      <c r="A104" s="10"/>
      <c r="B104" s="11"/>
      <c r="C104" s="6"/>
      <c r="D104" s="6"/>
    </row>
    <row r="105" spans="1:4" x14ac:dyDescent="0.2">
      <c r="A105" s="10"/>
      <c r="B105" s="11"/>
      <c r="C105" s="6"/>
      <c r="D105" s="6"/>
    </row>
    <row r="106" spans="1:4" x14ac:dyDescent="0.2">
      <c r="A106" s="10"/>
      <c r="B106" s="11"/>
      <c r="C106" s="6"/>
      <c r="D106" s="6"/>
    </row>
    <row r="107" spans="1:4" x14ac:dyDescent="0.2">
      <c r="A107" s="10"/>
      <c r="B107" s="11"/>
      <c r="C107" s="6"/>
      <c r="D107" s="6"/>
    </row>
    <row r="108" spans="1:4" x14ac:dyDescent="0.2">
      <c r="A108" s="10"/>
      <c r="B108" s="11"/>
      <c r="C108" s="6"/>
      <c r="D108" s="6"/>
    </row>
    <row r="109" spans="1:4" x14ac:dyDescent="0.2">
      <c r="A109" s="10"/>
      <c r="B109" s="11"/>
      <c r="C109" s="6"/>
      <c r="D109" s="6"/>
    </row>
    <row r="110" spans="1:4" x14ac:dyDescent="0.2">
      <c r="A110" s="10"/>
      <c r="B110" s="11"/>
      <c r="C110" s="6"/>
      <c r="D110" s="6"/>
    </row>
    <row r="111" spans="1:4" x14ac:dyDescent="0.2">
      <c r="A111" s="10"/>
      <c r="B111" s="11"/>
      <c r="C111" s="6"/>
      <c r="D111" s="6"/>
    </row>
    <row r="112" spans="1:4" x14ac:dyDescent="0.2">
      <c r="A112" s="10"/>
      <c r="B112" s="11"/>
      <c r="C112" s="6"/>
      <c r="D112" s="6"/>
    </row>
    <row r="113" spans="1:4" x14ac:dyDescent="0.2">
      <c r="A113" s="10"/>
      <c r="B113" s="11"/>
      <c r="C113" s="6"/>
      <c r="D113" s="6"/>
    </row>
    <row r="114" spans="1:4" x14ac:dyDescent="0.2">
      <c r="A114" s="10"/>
      <c r="B114" s="11"/>
      <c r="C114" s="6"/>
      <c r="D114" s="6"/>
    </row>
    <row r="115" spans="1:4" x14ac:dyDescent="0.2">
      <c r="A115" s="10"/>
      <c r="B115" s="11"/>
      <c r="C115" s="6"/>
      <c r="D115" s="6"/>
    </row>
    <row r="116" spans="1:4" x14ac:dyDescent="0.2">
      <c r="A116" s="10"/>
      <c r="B116" s="11"/>
      <c r="C116" s="6"/>
      <c r="D116" s="6"/>
    </row>
    <row r="117" spans="1:4" x14ac:dyDescent="0.2">
      <c r="A117" s="10"/>
      <c r="B117" s="11"/>
      <c r="C117" s="6"/>
      <c r="D117" s="6"/>
    </row>
    <row r="118" spans="1:4" x14ac:dyDescent="0.2">
      <c r="A118" s="10"/>
      <c r="B118" s="11"/>
      <c r="C118" s="6"/>
      <c r="D118" s="6"/>
    </row>
    <row r="119" spans="1:4" x14ac:dyDescent="0.2">
      <c r="A119" s="10"/>
      <c r="B119" s="11"/>
      <c r="C119" s="6"/>
      <c r="D119" s="6"/>
    </row>
    <row r="120" spans="1:4" x14ac:dyDescent="0.2">
      <c r="A120" s="10"/>
      <c r="B120" s="11"/>
      <c r="C120" s="6"/>
      <c r="D120" s="6"/>
    </row>
    <row r="121" spans="1:4" x14ac:dyDescent="0.2">
      <c r="A121" s="10"/>
      <c r="B121" s="11"/>
      <c r="C121" s="6"/>
      <c r="D121" s="6"/>
    </row>
    <row r="122" spans="1:4" x14ac:dyDescent="0.2">
      <c r="A122" s="10"/>
      <c r="B122" s="11"/>
      <c r="C122" s="6"/>
      <c r="D122" s="6"/>
    </row>
    <row r="123" spans="1:4" x14ac:dyDescent="0.2">
      <c r="A123" s="10"/>
      <c r="B123" s="11"/>
      <c r="C123" s="6"/>
      <c r="D123" s="6"/>
    </row>
    <row r="124" spans="1:4" x14ac:dyDescent="0.2">
      <c r="A124" s="10"/>
      <c r="B124" s="11"/>
      <c r="C124" s="6"/>
      <c r="D124" s="6"/>
    </row>
    <row r="125" spans="1:4" x14ac:dyDescent="0.2">
      <c r="A125" s="10"/>
      <c r="B125" s="11"/>
      <c r="C125" s="6"/>
      <c r="D125" s="6"/>
    </row>
    <row r="126" spans="1:4" x14ac:dyDescent="0.2">
      <c r="A126" s="10"/>
      <c r="B126" s="11"/>
      <c r="C126" s="6"/>
      <c r="D126" s="6"/>
    </row>
    <row r="127" spans="1:4" x14ac:dyDescent="0.2">
      <c r="A127" s="10"/>
      <c r="B127" s="11"/>
      <c r="C127" s="6"/>
      <c r="D127" s="6"/>
    </row>
    <row r="128" spans="1:4" x14ac:dyDescent="0.2">
      <c r="A128" s="10"/>
      <c r="B128" s="11"/>
      <c r="C128" s="6"/>
      <c r="D128" s="6"/>
    </row>
    <row r="129" spans="1:4" x14ac:dyDescent="0.2">
      <c r="A129" s="10"/>
      <c r="B129" s="11"/>
      <c r="C129" s="6"/>
      <c r="D129" s="6"/>
    </row>
    <row r="130" spans="1:4" x14ac:dyDescent="0.2">
      <c r="A130" s="10"/>
      <c r="B130" s="11"/>
      <c r="C130" s="6"/>
      <c r="D130" s="6"/>
    </row>
    <row r="131" spans="1:4" x14ac:dyDescent="0.2">
      <c r="A131" s="10"/>
      <c r="B131" s="11"/>
      <c r="C131" s="6"/>
      <c r="D131" s="6"/>
    </row>
    <row r="132" spans="1:4" x14ac:dyDescent="0.2">
      <c r="A132" s="10"/>
      <c r="B132" s="11"/>
      <c r="C132" s="6"/>
      <c r="D132" s="6"/>
    </row>
    <row r="133" spans="1:4" x14ac:dyDescent="0.2">
      <c r="A133" s="10"/>
      <c r="B133" s="11"/>
      <c r="C133" s="6"/>
      <c r="D133" s="6"/>
    </row>
    <row r="134" spans="1:4" x14ac:dyDescent="0.2">
      <c r="A134" s="10"/>
      <c r="B134" s="11"/>
      <c r="C134" s="6"/>
      <c r="D134" s="6"/>
    </row>
    <row r="135" spans="1:4" x14ac:dyDescent="0.2">
      <c r="A135" s="10"/>
      <c r="B135" s="11"/>
      <c r="C135" s="6"/>
      <c r="D135" s="6"/>
    </row>
    <row r="136" spans="1:4" x14ac:dyDescent="0.2">
      <c r="A136" s="10"/>
      <c r="B136" s="11"/>
      <c r="C136" s="6"/>
      <c r="D136" s="6"/>
    </row>
    <row r="137" spans="1:4" x14ac:dyDescent="0.2">
      <c r="A137" s="10"/>
      <c r="B137" s="11"/>
      <c r="C137" s="6"/>
      <c r="D137" s="6"/>
    </row>
    <row r="138" spans="1:4" x14ac:dyDescent="0.2">
      <c r="A138" s="10"/>
      <c r="B138" s="11"/>
      <c r="C138" s="6"/>
      <c r="D138" s="6"/>
    </row>
    <row r="139" spans="1:4" x14ac:dyDescent="0.2">
      <c r="A139" s="10"/>
      <c r="B139" s="11"/>
      <c r="C139" s="6"/>
      <c r="D139" s="6"/>
    </row>
    <row r="140" spans="1:4" x14ac:dyDescent="0.2">
      <c r="A140" s="10"/>
      <c r="B140" s="11"/>
      <c r="C140" s="6"/>
      <c r="D140" s="6"/>
    </row>
    <row r="141" spans="1:4" x14ac:dyDescent="0.2">
      <c r="A141" s="10"/>
      <c r="B141" s="11"/>
      <c r="C141" s="6"/>
      <c r="D141" s="6"/>
    </row>
    <row r="142" spans="1:4" x14ac:dyDescent="0.2">
      <c r="A142" s="10"/>
      <c r="B142" s="11"/>
      <c r="C142" s="6"/>
      <c r="D142" s="6"/>
    </row>
    <row r="143" spans="1:4" x14ac:dyDescent="0.2">
      <c r="A143" s="10"/>
      <c r="B143" s="11"/>
      <c r="C143" s="6"/>
      <c r="D143" s="6"/>
    </row>
    <row r="144" spans="1:4" x14ac:dyDescent="0.2">
      <c r="A144" s="10"/>
      <c r="B144" s="11"/>
      <c r="C144" s="6"/>
      <c r="D144" s="6"/>
    </row>
    <row r="145" spans="1:4" x14ac:dyDescent="0.2">
      <c r="A145" s="10"/>
      <c r="B145" s="11"/>
      <c r="C145" s="6"/>
      <c r="D145" s="6"/>
    </row>
    <row r="146" spans="1:4" x14ac:dyDescent="0.2">
      <c r="A146" s="10"/>
      <c r="B146" s="11"/>
      <c r="C146" s="6"/>
      <c r="D146" s="6"/>
    </row>
    <row r="147" spans="1:4" x14ac:dyDescent="0.2">
      <c r="A147" s="10"/>
      <c r="B147" s="11"/>
      <c r="C147" s="6"/>
      <c r="D147" s="6"/>
    </row>
    <row r="148" spans="1:4" x14ac:dyDescent="0.2">
      <c r="A148" s="10"/>
      <c r="B148" s="11"/>
      <c r="C148" s="6"/>
      <c r="D148" s="6"/>
    </row>
    <row r="149" spans="1:4" x14ac:dyDescent="0.2">
      <c r="A149" s="10"/>
      <c r="B149" s="11"/>
      <c r="C149" s="6"/>
      <c r="D149" s="6"/>
    </row>
    <row r="150" spans="1:4" x14ac:dyDescent="0.2">
      <c r="A150" s="10"/>
      <c r="B150" s="11"/>
      <c r="C150" s="6"/>
      <c r="D150" s="6"/>
    </row>
    <row r="151" spans="1:4" x14ac:dyDescent="0.2">
      <c r="A151" s="10"/>
      <c r="B151" s="11"/>
      <c r="C151" s="6"/>
      <c r="D151" s="6"/>
    </row>
    <row r="152" spans="1:4" x14ac:dyDescent="0.2">
      <c r="A152" s="10"/>
      <c r="B152" s="11"/>
      <c r="C152" s="6"/>
      <c r="D152" s="6"/>
    </row>
    <row r="153" spans="1:4" x14ac:dyDescent="0.2">
      <c r="A153" s="10"/>
      <c r="B153" s="11"/>
      <c r="C153" s="6"/>
      <c r="D153" s="6"/>
    </row>
    <row r="154" spans="1:4" x14ac:dyDescent="0.2">
      <c r="A154" s="10"/>
      <c r="B154" s="11"/>
      <c r="C154" s="6"/>
      <c r="D154" s="6"/>
    </row>
    <row r="155" spans="1:4" x14ac:dyDescent="0.2">
      <c r="A155" s="10"/>
      <c r="B155" s="11"/>
      <c r="C155" s="6"/>
      <c r="D155" s="6"/>
    </row>
    <row r="156" spans="1:4" x14ac:dyDescent="0.2">
      <c r="A156" s="10"/>
      <c r="B156" s="11"/>
      <c r="C156" s="6"/>
      <c r="D156" s="6"/>
    </row>
    <row r="157" spans="1:4" x14ac:dyDescent="0.2">
      <c r="A157" s="10"/>
      <c r="B157" s="11"/>
      <c r="C157" s="6"/>
      <c r="D157" s="6"/>
    </row>
    <row r="158" spans="1:4" x14ac:dyDescent="0.2">
      <c r="A158" s="10"/>
      <c r="B158" s="11"/>
      <c r="C158" s="6"/>
      <c r="D158" s="6"/>
    </row>
    <row r="159" spans="1:4" x14ac:dyDescent="0.2">
      <c r="A159" s="10"/>
      <c r="B159" s="11"/>
      <c r="C159" s="6"/>
      <c r="D159" s="6"/>
    </row>
    <row r="160" spans="1:4" x14ac:dyDescent="0.2">
      <c r="A160" s="10"/>
      <c r="B160" s="11"/>
      <c r="C160" s="6"/>
      <c r="D160" s="6"/>
    </row>
    <row r="161" spans="1:4" x14ac:dyDescent="0.2">
      <c r="A161" s="10"/>
      <c r="B161" s="11"/>
      <c r="C161" s="6"/>
      <c r="D161" s="6"/>
    </row>
    <row r="162" spans="1:4" x14ac:dyDescent="0.2">
      <c r="A162" s="10"/>
      <c r="B162" s="11"/>
      <c r="C162" s="6"/>
      <c r="D162" s="6"/>
    </row>
    <row r="163" spans="1:4" x14ac:dyDescent="0.2">
      <c r="A163" s="10"/>
      <c r="B163" s="11"/>
      <c r="C163" s="6"/>
      <c r="D163" s="6"/>
    </row>
    <row r="164" spans="1:4" x14ac:dyDescent="0.2">
      <c r="A164" s="10"/>
      <c r="B164" s="11"/>
      <c r="C164" s="6"/>
      <c r="D164" s="6"/>
    </row>
    <row r="165" spans="1:4" x14ac:dyDescent="0.2">
      <c r="A165" s="10"/>
      <c r="B165" s="11"/>
      <c r="C165" s="6"/>
      <c r="D165" s="6"/>
    </row>
    <row r="166" spans="1:4" x14ac:dyDescent="0.2">
      <c r="A166" s="10"/>
      <c r="B166" s="11"/>
      <c r="C166" s="6"/>
      <c r="D166" s="6"/>
    </row>
    <row r="167" spans="1:4" x14ac:dyDescent="0.2">
      <c r="A167" s="10"/>
      <c r="B167" s="11"/>
      <c r="C167" s="6"/>
      <c r="D167" s="6"/>
    </row>
    <row r="168" spans="1:4" x14ac:dyDescent="0.2">
      <c r="A168" s="10"/>
      <c r="B168" s="11"/>
      <c r="C168" s="6"/>
      <c r="D168" s="6"/>
    </row>
    <row r="169" spans="1:4" x14ac:dyDescent="0.2">
      <c r="A169" s="10"/>
      <c r="B169" s="11"/>
      <c r="C169" s="6"/>
      <c r="D169" s="6"/>
    </row>
    <row r="170" spans="1:4" x14ac:dyDescent="0.2">
      <c r="A170" s="10"/>
      <c r="B170" s="11"/>
      <c r="C170" s="6"/>
      <c r="D170" s="6"/>
    </row>
    <row r="171" spans="1:4" x14ac:dyDescent="0.2">
      <c r="A171" s="10"/>
      <c r="B171" s="11"/>
      <c r="C171" s="6"/>
      <c r="D171" s="6"/>
    </row>
    <row r="172" spans="1:4" x14ac:dyDescent="0.2">
      <c r="A172" s="10"/>
      <c r="B172" s="11"/>
      <c r="C172" s="6"/>
      <c r="D172" s="6"/>
    </row>
    <row r="173" spans="1:4" x14ac:dyDescent="0.2">
      <c r="A173" s="10"/>
      <c r="B173" s="11"/>
      <c r="C173" s="6"/>
      <c r="D173" s="6"/>
    </row>
    <row r="174" spans="1:4" x14ac:dyDescent="0.2">
      <c r="A174" s="10"/>
      <c r="B174" s="11"/>
      <c r="C174" s="6"/>
      <c r="D174" s="6"/>
    </row>
    <row r="175" spans="1:4" x14ac:dyDescent="0.2">
      <c r="A175" s="10"/>
      <c r="B175" s="11"/>
      <c r="C175" s="6"/>
      <c r="D175" s="6"/>
    </row>
    <row r="176" spans="1:4" x14ac:dyDescent="0.2">
      <c r="A176" s="10"/>
      <c r="B176" s="11"/>
      <c r="C176" s="6"/>
      <c r="D176" s="6"/>
    </row>
    <row r="177" spans="1:4" x14ac:dyDescent="0.2">
      <c r="A177" s="10"/>
      <c r="B177" s="11"/>
      <c r="C177" s="6"/>
      <c r="D177" s="6"/>
    </row>
    <row r="178" spans="1:4" x14ac:dyDescent="0.2">
      <c r="A178" s="10"/>
      <c r="B178" s="11"/>
      <c r="C178" s="6"/>
      <c r="D178" s="6"/>
    </row>
    <row r="179" spans="1:4" x14ac:dyDescent="0.2">
      <c r="A179" s="10"/>
      <c r="B179" s="11"/>
      <c r="C179" s="6"/>
      <c r="D179" s="6"/>
    </row>
    <row r="180" spans="1:4" x14ac:dyDescent="0.2">
      <c r="A180" s="10"/>
      <c r="B180" s="11"/>
      <c r="C180" s="6"/>
      <c r="D180" s="6"/>
    </row>
    <row r="181" spans="1:4" x14ac:dyDescent="0.2">
      <c r="A181" s="10"/>
      <c r="B181" s="11"/>
      <c r="C181" s="6"/>
      <c r="D181" s="6"/>
    </row>
    <row r="182" spans="1:4" x14ac:dyDescent="0.2">
      <c r="A182" s="10"/>
      <c r="B182" s="11"/>
      <c r="C182" s="6"/>
      <c r="D182" s="6"/>
    </row>
    <row r="183" spans="1:4" x14ac:dyDescent="0.2">
      <c r="A183" s="10"/>
      <c r="B183" s="11"/>
      <c r="C183" s="6"/>
      <c r="D183" s="6"/>
    </row>
    <row r="184" spans="1:4" x14ac:dyDescent="0.2">
      <c r="A184" s="10"/>
      <c r="B184" s="11"/>
      <c r="C184" s="6"/>
      <c r="D184" s="6"/>
    </row>
    <row r="185" spans="1:4" x14ac:dyDescent="0.2">
      <c r="A185" s="10"/>
      <c r="B185" s="11"/>
      <c r="C185" s="6"/>
      <c r="D185" s="6"/>
    </row>
    <row r="186" spans="1:4" x14ac:dyDescent="0.2">
      <c r="A186" s="10"/>
      <c r="B186" s="11"/>
      <c r="C186" s="6"/>
      <c r="D186" s="6"/>
    </row>
    <row r="187" spans="1:4" x14ac:dyDescent="0.2">
      <c r="A187" s="10"/>
      <c r="B187" s="11"/>
      <c r="C187" s="6"/>
      <c r="D187" s="6"/>
    </row>
    <row r="188" spans="1:4" x14ac:dyDescent="0.2">
      <c r="A188" s="10"/>
      <c r="B188" s="11"/>
      <c r="C188" s="6"/>
      <c r="D188" s="6"/>
    </row>
    <row r="189" spans="1:4" x14ac:dyDescent="0.2">
      <c r="A189" s="10"/>
      <c r="B189" s="11"/>
      <c r="C189" s="6"/>
      <c r="D189" s="6"/>
    </row>
    <row r="190" spans="1:4" x14ac:dyDescent="0.2">
      <c r="A190" s="10"/>
      <c r="B190" s="11"/>
      <c r="C190" s="6"/>
      <c r="D190" s="6"/>
    </row>
    <row r="191" spans="1:4" x14ac:dyDescent="0.2">
      <c r="A191" s="10"/>
      <c r="B191" s="11"/>
      <c r="C191" s="6"/>
      <c r="D191" s="6"/>
    </row>
    <row r="192" spans="1:4" x14ac:dyDescent="0.2">
      <c r="A192" s="10"/>
      <c r="B192" s="11"/>
      <c r="C192" s="6"/>
      <c r="D192" s="6"/>
    </row>
    <row r="193" spans="1:4" x14ac:dyDescent="0.2">
      <c r="A193" s="10"/>
      <c r="B193" s="11"/>
      <c r="C193" s="6"/>
      <c r="D193" s="6"/>
    </row>
    <row r="194" spans="1:4" x14ac:dyDescent="0.2">
      <c r="A194" s="10"/>
      <c r="B194" s="11"/>
      <c r="C194" s="6"/>
      <c r="D194" s="6"/>
    </row>
    <row r="195" spans="1:4" x14ac:dyDescent="0.2">
      <c r="A195" s="10"/>
      <c r="B195" s="11"/>
      <c r="C195" s="6"/>
      <c r="D195" s="6"/>
    </row>
    <row r="196" spans="1:4" x14ac:dyDescent="0.2">
      <c r="A196" s="10"/>
      <c r="B196" s="11"/>
      <c r="C196" s="6"/>
      <c r="D196" s="6"/>
    </row>
    <row r="197" spans="1:4" x14ac:dyDescent="0.2">
      <c r="A197" s="10"/>
      <c r="B197" s="11"/>
      <c r="C197" s="6"/>
      <c r="D197" s="6"/>
    </row>
    <row r="198" spans="1:4" x14ac:dyDescent="0.2">
      <c r="A198" s="10"/>
      <c r="B198" s="11"/>
      <c r="C198" s="6"/>
      <c r="D198" s="6"/>
    </row>
    <row r="199" spans="1:4" x14ac:dyDescent="0.2">
      <c r="A199" s="10"/>
      <c r="B199" s="11"/>
      <c r="C199" s="6"/>
      <c r="D199" s="6"/>
    </row>
    <row r="200" spans="1:4" x14ac:dyDescent="0.2">
      <c r="A200" s="10"/>
      <c r="B200" s="11"/>
      <c r="C200" s="6"/>
      <c r="D200" s="6"/>
    </row>
    <row r="201" spans="1:4" x14ac:dyDescent="0.2">
      <c r="A201" s="10"/>
      <c r="B201" s="11"/>
      <c r="C201" s="6"/>
      <c r="D201" s="6"/>
    </row>
    <row r="202" spans="1:4" x14ac:dyDescent="0.2">
      <c r="A202" s="10"/>
      <c r="B202" s="11"/>
      <c r="C202" s="6"/>
      <c r="D202" s="6"/>
    </row>
    <row r="203" spans="1:4" x14ac:dyDescent="0.2">
      <c r="A203" s="10"/>
      <c r="B203" s="11"/>
      <c r="C203" s="6"/>
      <c r="D203" s="6"/>
    </row>
    <row r="204" spans="1:4" x14ac:dyDescent="0.2">
      <c r="A204" s="10"/>
      <c r="B204" s="11"/>
      <c r="C204" s="6"/>
      <c r="D204" s="6"/>
    </row>
    <row r="205" spans="1:4" x14ac:dyDescent="0.2">
      <c r="A205" s="10"/>
      <c r="B205" s="11"/>
      <c r="C205" s="6"/>
      <c r="D205" s="6"/>
    </row>
    <row r="206" spans="1:4" x14ac:dyDescent="0.2">
      <c r="A206" s="10"/>
      <c r="B206" s="11"/>
      <c r="C206" s="6"/>
      <c r="D206" s="6"/>
    </row>
    <row r="207" spans="1:4" x14ac:dyDescent="0.2">
      <c r="A207" s="10"/>
      <c r="B207" s="11"/>
      <c r="C207" s="6"/>
      <c r="D207" s="6"/>
    </row>
    <row r="208" spans="1:4" x14ac:dyDescent="0.2">
      <c r="A208" s="10"/>
      <c r="B208" s="11"/>
      <c r="C208" s="6"/>
      <c r="D208" s="6"/>
    </row>
    <row r="209" spans="1:4" x14ac:dyDescent="0.2">
      <c r="A209" s="10"/>
      <c r="B209" s="11"/>
      <c r="C209" s="6"/>
      <c r="D209" s="6"/>
    </row>
    <row r="210" spans="1:4" x14ac:dyDescent="0.2">
      <c r="A210" s="10"/>
      <c r="B210" s="11"/>
      <c r="C210" s="6"/>
      <c r="D210" s="6"/>
    </row>
    <row r="211" spans="1:4" x14ac:dyDescent="0.2">
      <c r="A211" s="10"/>
      <c r="B211" s="11"/>
      <c r="C211" s="6"/>
      <c r="D211" s="6"/>
    </row>
    <row r="212" spans="1:4" x14ac:dyDescent="0.2">
      <c r="A212" s="10"/>
      <c r="B212" s="11"/>
      <c r="C212" s="6"/>
      <c r="D212" s="6"/>
    </row>
    <row r="213" spans="1:4" x14ac:dyDescent="0.2">
      <c r="A213" s="10"/>
      <c r="B213" s="11"/>
      <c r="C213" s="6"/>
      <c r="D213" s="6"/>
    </row>
    <row r="214" spans="1:4" x14ac:dyDescent="0.2">
      <c r="A214" s="10"/>
      <c r="B214" s="11"/>
      <c r="C214" s="6"/>
      <c r="D214" s="6"/>
    </row>
    <row r="215" spans="1:4" x14ac:dyDescent="0.2">
      <c r="A215" s="10"/>
      <c r="B215" s="11"/>
      <c r="C215" s="6"/>
      <c r="D215" s="6"/>
    </row>
    <row r="216" spans="1:4" x14ac:dyDescent="0.2">
      <c r="A216" s="10"/>
      <c r="B216" s="11"/>
      <c r="C216" s="6"/>
      <c r="D216" s="6"/>
    </row>
    <row r="217" spans="1:4" x14ac:dyDescent="0.2">
      <c r="A217" s="10"/>
      <c r="B217" s="11"/>
      <c r="C217" s="6"/>
      <c r="D217" s="6"/>
    </row>
    <row r="218" spans="1:4" x14ac:dyDescent="0.2">
      <c r="A218" s="10"/>
      <c r="B218" s="11"/>
      <c r="C218" s="6"/>
      <c r="D218" s="6"/>
    </row>
    <row r="219" spans="1:4" x14ac:dyDescent="0.2">
      <c r="A219" s="10"/>
      <c r="B219" s="11"/>
      <c r="C219" s="6"/>
      <c r="D219" s="6"/>
    </row>
    <row r="220" spans="1:4" x14ac:dyDescent="0.2">
      <c r="A220" s="10"/>
      <c r="B220" s="11"/>
      <c r="C220" s="6"/>
      <c r="D220" s="6"/>
    </row>
    <row r="221" spans="1:4" x14ac:dyDescent="0.2">
      <c r="A221" s="10"/>
      <c r="B221" s="11"/>
      <c r="C221" s="6"/>
      <c r="D221" s="6"/>
    </row>
    <row r="222" spans="1:4" x14ac:dyDescent="0.2">
      <c r="A222" s="10"/>
      <c r="B222" s="11"/>
      <c r="C222" s="6"/>
      <c r="D222" s="6"/>
    </row>
    <row r="223" spans="1:4" x14ac:dyDescent="0.2">
      <c r="A223" s="10"/>
      <c r="B223" s="11"/>
      <c r="C223" s="6"/>
      <c r="D223" s="6"/>
    </row>
    <row r="224" spans="1:4" x14ac:dyDescent="0.2">
      <c r="A224" s="10"/>
      <c r="B224" s="11"/>
      <c r="C224" s="6"/>
      <c r="D224" s="6"/>
    </row>
    <row r="225" spans="1:4" x14ac:dyDescent="0.2">
      <c r="A225" s="10"/>
      <c r="B225" s="11"/>
      <c r="C225" s="6"/>
      <c r="D225" s="6"/>
    </row>
    <row r="226" spans="1:4" x14ac:dyDescent="0.2">
      <c r="A226" s="10"/>
      <c r="B226" s="11"/>
      <c r="C226" s="6"/>
      <c r="D226" s="6"/>
    </row>
    <row r="227" spans="1:4" x14ac:dyDescent="0.2">
      <c r="A227" s="10"/>
      <c r="B227" s="11"/>
      <c r="C227" s="6"/>
      <c r="D227" s="6"/>
    </row>
    <row r="228" spans="1:4" x14ac:dyDescent="0.2">
      <c r="A228" s="10"/>
      <c r="B228" s="11"/>
      <c r="C228" s="6"/>
      <c r="D228" s="6"/>
    </row>
    <row r="229" spans="1:4" x14ac:dyDescent="0.2">
      <c r="A229" s="10"/>
      <c r="B229" s="11"/>
      <c r="C229" s="6"/>
      <c r="D229" s="6"/>
    </row>
    <row r="230" spans="1:4" x14ac:dyDescent="0.2">
      <c r="A230" s="10"/>
      <c r="B230" s="11"/>
      <c r="C230" s="6"/>
      <c r="D230" s="6"/>
    </row>
    <row r="231" spans="1:4" x14ac:dyDescent="0.2">
      <c r="A231" s="10"/>
      <c r="B231" s="11"/>
      <c r="C231" s="6"/>
      <c r="D231" s="6"/>
    </row>
    <row r="232" spans="1:4" x14ac:dyDescent="0.2">
      <c r="A232" s="10"/>
      <c r="B232" s="11"/>
      <c r="C232" s="6"/>
      <c r="D232" s="6"/>
    </row>
    <row r="233" spans="1:4" x14ac:dyDescent="0.2">
      <c r="A233" s="10"/>
      <c r="B233" s="11"/>
      <c r="C233" s="6"/>
      <c r="D233" s="6"/>
    </row>
    <row r="234" spans="1:4" x14ac:dyDescent="0.2">
      <c r="A234" s="10"/>
      <c r="B234" s="11"/>
      <c r="C234" s="6"/>
      <c r="D234" s="6"/>
    </row>
    <row r="235" spans="1:4" x14ac:dyDescent="0.2">
      <c r="A235" s="10"/>
      <c r="B235" s="11"/>
      <c r="C235" s="6"/>
      <c r="D235" s="6"/>
    </row>
    <row r="236" spans="1:4" x14ac:dyDescent="0.2">
      <c r="A236" s="10"/>
      <c r="B236" s="11"/>
      <c r="C236" s="6"/>
      <c r="D236" s="6"/>
    </row>
    <row r="237" spans="1:4" x14ac:dyDescent="0.2">
      <c r="A237" s="10"/>
      <c r="B237" s="11"/>
      <c r="C237" s="6"/>
      <c r="D237" s="6"/>
    </row>
    <row r="238" spans="1:4" x14ac:dyDescent="0.2">
      <c r="A238" s="10"/>
      <c r="B238" s="11"/>
      <c r="C238" s="6"/>
      <c r="D238" s="6"/>
    </row>
    <row r="239" spans="1:4" x14ac:dyDescent="0.2">
      <c r="A239" s="10"/>
      <c r="B239" s="11"/>
      <c r="C239" s="6"/>
      <c r="D239" s="6"/>
    </row>
    <row r="240" spans="1:4" x14ac:dyDescent="0.2">
      <c r="A240" s="10"/>
      <c r="B240" s="11"/>
      <c r="C240" s="6"/>
      <c r="D240" s="6"/>
    </row>
    <row r="241" spans="1:4" x14ac:dyDescent="0.2">
      <c r="A241" s="10"/>
      <c r="B241" s="11"/>
      <c r="C241" s="6"/>
      <c r="D241" s="6"/>
    </row>
    <row r="242" spans="1:4" x14ac:dyDescent="0.2">
      <c r="A242" s="10"/>
      <c r="B242" s="11"/>
      <c r="C242" s="6"/>
      <c r="D242" s="6"/>
    </row>
    <row r="243" spans="1:4" x14ac:dyDescent="0.2">
      <c r="A243" s="10"/>
      <c r="B243" s="11"/>
      <c r="C243" s="6"/>
      <c r="D243" s="6"/>
    </row>
    <row r="244" spans="1:4" x14ac:dyDescent="0.2">
      <c r="A244" s="10"/>
      <c r="B244" s="11"/>
      <c r="C244" s="6"/>
      <c r="D244" s="6"/>
    </row>
    <row r="245" spans="1:4" x14ac:dyDescent="0.2">
      <c r="A245" s="10"/>
      <c r="B245" s="11"/>
      <c r="C245" s="6"/>
      <c r="D245" s="6"/>
    </row>
    <row r="246" spans="1:4" x14ac:dyDescent="0.2">
      <c r="A246" s="10"/>
      <c r="B246" s="11"/>
      <c r="C246" s="6"/>
      <c r="D246" s="6"/>
    </row>
    <row r="247" spans="1:4" x14ac:dyDescent="0.2">
      <c r="A247" s="10"/>
      <c r="B247" s="11"/>
      <c r="C247" s="6"/>
      <c r="D247" s="6"/>
    </row>
    <row r="248" spans="1:4" x14ac:dyDescent="0.2">
      <c r="A248" s="10"/>
      <c r="B248" s="11"/>
      <c r="C248" s="6"/>
      <c r="D248" s="6"/>
    </row>
    <row r="249" spans="1:4" x14ac:dyDescent="0.2">
      <c r="A249" s="10"/>
      <c r="B249" s="11"/>
      <c r="C249" s="6"/>
      <c r="D249" s="6"/>
    </row>
    <row r="250" spans="1:4" x14ac:dyDescent="0.2">
      <c r="A250" s="10"/>
      <c r="B250" s="11"/>
      <c r="C250" s="6"/>
      <c r="D250" s="6"/>
    </row>
    <row r="251" spans="1:4" x14ac:dyDescent="0.2">
      <c r="A251" s="10"/>
      <c r="B251" s="11"/>
      <c r="C251" s="6"/>
      <c r="D251" s="6"/>
    </row>
    <row r="252" spans="1:4" x14ac:dyDescent="0.2">
      <c r="A252" s="10"/>
      <c r="B252" s="11"/>
      <c r="C252" s="6"/>
      <c r="D252" s="6"/>
    </row>
    <row r="253" spans="1:4" x14ac:dyDescent="0.2">
      <c r="A253" s="10"/>
      <c r="B253" s="11"/>
      <c r="C253" s="6"/>
      <c r="D253" s="6"/>
    </row>
    <row r="254" spans="1:4" x14ac:dyDescent="0.2">
      <c r="A254" s="10"/>
      <c r="B254" s="11"/>
      <c r="C254" s="6"/>
      <c r="D254" s="6"/>
    </row>
    <row r="255" spans="1:4" x14ac:dyDescent="0.2">
      <c r="A255" s="10"/>
      <c r="B255" s="11"/>
      <c r="C255" s="6"/>
      <c r="D255" s="6"/>
    </row>
    <row r="256" spans="1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2"/>
  <sheetViews>
    <sheetView topLeftCell="A49" workbookViewId="0">
      <selection activeCell="A62" sqref="A62:C82"/>
    </sheetView>
  </sheetViews>
  <sheetFormatPr defaultRowHeight="12.75" x14ac:dyDescent="0.2"/>
  <cols>
    <col min="1" max="1" width="19.7109375" style="5" customWidth="1"/>
    <col min="2" max="2" width="4.42578125" style="4" customWidth="1"/>
    <col min="3" max="3" width="12.7109375" style="5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5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22" t="s">
        <v>61</v>
      </c>
      <c r="I1" s="23" t="s">
        <v>62</v>
      </c>
      <c r="J1" s="24" t="s">
        <v>54</v>
      </c>
    </row>
    <row r="2" spans="1:16" x14ac:dyDescent="0.2">
      <c r="I2" s="25" t="s">
        <v>63</v>
      </c>
      <c r="J2" s="26" t="s">
        <v>64</v>
      </c>
    </row>
    <row r="3" spans="1:16" x14ac:dyDescent="0.2">
      <c r="A3" s="27" t="s">
        <v>65</v>
      </c>
      <c r="I3" s="25" t="s">
        <v>66</v>
      </c>
      <c r="J3" s="26" t="s">
        <v>52</v>
      </c>
    </row>
    <row r="4" spans="1:16" x14ac:dyDescent="0.2">
      <c r="I4" s="25" t="s">
        <v>67</v>
      </c>
      <c r="J4" s="26" t="s">
        <v>52</v>
      </c>
    </row>
    <row r="5" spans="1:16" ht="13.5" thickBot="1" x14ac:dyDescent="0.25">
      <c r="I5" s="28" t="s">
        <v>68</v>
      </c>
      <c r="J5" s="29" t="s">
        <v>69</v>
      </c>
    </row>
    <row r="10" spans="1:16" ht="13.5" thickBot="1" x14ac:dyDescent="0.25"/>
    <row r="11" spans="1:16" ht="12.75" customHeight="1" thickBot="1" x14ac:dyDescent="0.25">
      <c r="A11" s="5" t="str">
        <f t="shared" ref="A11:A42" si="0">P11</f>
        <v> MHAR 7.5 </v>
      </c>
      <c r="B11" s="3" t="str">
        <f t="shared" ref="B11:B42" si="1">IF(H11=INT(H11),"I","II")</f>
        <v>I</v>
      </c>
      <c r="C11" s="5">
        <f t="shared" ref="C11:C42" si="2">1*G11</f>
        <v>35630.400000000001</v>
      </c>
      <c r="D11" s="4" t="str">
        <f t="shared" ref="D11:D42" si="3">VLOOKUP(F11,I$1:J$5,2,FALSE)</f>
        <v>vis</v>
      </c>
      <c r="E11" s="30">
        <f>VLOOKUP(C11,Active!C$21:E$969,3,FALSE)</f>
        <v>0</v>
      </c>
      <c r="F11" s="3" t="s">
        <v>68</v>
      </c>
      <c r="G11" s="4" t="str">
        <f t="shared" ref="G11:G42" si="4">MID(I11,3,LEN(I11)-3)</f>
        <v>35630.400</v>
      </c>
      <c r="H11" s="5">
        <f t="shared" ref="H11:H42" si="5">1*K11</f>
        <v>0</v>
      </c>
      <c r="I11" s="31" t="s">
        <v>71</v>
      </c>
      <c r="J11" s="32" t="s">
        <v>72</v>
      </c>
      <c r="K11" s="31">
        <v>0</v>
      </c>
      <c r="L11" s="31" t="s">
        <v>73</v>
      </c>
      <c r="M11" s="32" t="s">
        <v>70</v>
      </c>
      <c r="N11" s="32"/>
      <c r="O11" s="33" t="s">
        <v>74</v>
      </c>
      <c r="P11" s="33" t="s">
        <v>75</v>
      </c>
    </row>
    <row r="12" spans="1:16" ht="12.75" customHeight="1" thickBot="1" x14ac:dyDescent="0.25">
      <c r="A12" s="5" t="str">
        <f t="shared" si="0"/>
        <v> MHAR 7.5 </v>
      </c>
      <c r="B12" s="3" t="str">
        <f t="shared" si="1"/>
        <v>I</v>
      </c>
      <c r="C12" s="5">
        <f t="shared" si="2"/>
        <v>36817.474000000002</v>
      </c>
      <c r="D12" s="4" t="str">
        <f t="shared" si="3"/>
        <v>vis</v>
      </c>
      <c r="E12" s="30">
        <f>VLOOKUP(C12,Active!C$21:E$969,3,FALSE)</f>
        <v>1909.035236631637</v>
      </c>
      <c r="F12" s="3" t="s">
        <v>68</v>
      </c>
      <c r="G12" s="4" t="str">
        <f t="shared" si="4"/>
        <v>36817.474</v>
      </c>
      <c r="H12" s="5">
        <f t="shared" si="5"/>
        <v>1909</v>
      </c>
      <c r="I12" s="31" t="s">
        <v>76</v>
      </c>
      <c r="J12" s="32" t="s">
        <v>77</v>
      </c>
      <c r="K12" s="31">
        <v>1909</v>
      </c>
      <c r="L12" s="31" t="s">
        <v>78</v>
      </c>
      <c r="M12" s="32" t="s">
        <v>79</v>
      </c>
      <c r="N12" s="32"/>
      <c r="O12" s="33" t="s">
        <v>80</v>
      </c>
      <c r="P12" s="33" t="s">
        <v>75</v>
      </c>
    </row>
    <row r="13" spans="1:16" ht="12.75" customHeight="1" thickBot="1" x14ac:dyDescent="0.25">
      <c r="A13" s="5" t="str">
        <f t="shared" si="0"/>
        <v> MHAR 7.5 </v>
      </c>
      <c r="B13" s="3" t="str">
        <f t="shared" si="1"/>
        <v>I</v>
      </c>
      <c r="C13" s="5">
        <f t="shared" si="2"/>
        <v>36819.347000000002</v>
      </c>
      <c r="D13" s="4" t="str">
        <f t="shared" si="3"/>
        <v>vis</v>
      </c>
      <c r="E13" s="30">
        <f>VLOOKUP(C13,Active!C$21:E$969,3,FALSE)</f>
        <v>1912.0473681400435</v>
      </c>
      <c r="F13" s="3" t="s">
        <v>68</v>
      </c>
      <c r="G13" s="4" t="str">
        <f t="shared" si="4"/>
        <v>36819.347</v>
      </c>
      <c r="H13" s="5">
        <f t="shared" si="5"/>
        <v>1912</v>
      </c>
      <c r="I13" s="31" t="s">
        <v>81</v>
      </c>
      <c r="J13" s="32" t="s">
        <v>82</v>
      </c>
      <c r="K13" s="31">
        <v>1912</v>
      </c>
      <c r="L13" s="31" t="s">
        <v>83</v>
      </c>
      <c r="M13" s="32" t="s">
        <v>79</v>
      </c>
      <c r="N13" s="32"/>
      <c r="O13" s="33" t="s">
        <v>80</v>
      </c>
      <c r="P13" s="33" t="s">
        <v>75</v>
      </c>
    </row>
    <row r="14" spans="1:16" ht="12.75" customHeight="1" thickBot="1" x14ac:dyDescent="0.25">
      <c r="A14" s="5" t="str">
        <f t="shared" si="0"/>
        <v> MHAR 7.5 </v>
      </c>
      <c r="B14" s="3" t="str">
        <f t="shared" si="1"/>
        <v>II</v>
      </c>
      <c r="C14" s="5">
        <f t="shared" si="2"/>
        <v>36833.305999999997</v>
      </c>
      <c r="D14" s="4" t="str">
        <f t="shared" si="3"/>
        <v>vis</v>
      </c>
      <c r="E14" s="30">
        <f>VLOOKUP(C14,Active!C$21:E$969,3,FALSE)</f>
        <v>1934.4960300331791</v>
      </c>
      <c r="F14" s="3" t="s">
        <v>68</v>
      </c>
      <c r="G14" s="4" t="str">
        <f t="shared" si="4"/>
        <v>36833.306</v>
      </c>
      <c r="H14" s="5">
        <f t="shared" si="5"/>
        <v>1934.5</v>
      </c>
      <c r="I14" s="31" t="s">
        <v>84</v>
      </c>
      <c r="J14" s="32" t="s">
        <v>85</v>
      </c>
      <c r="K14" s="31">
        <v>1934.5</v>
      </c>
      <c r="L14" s="31" t="s">
        <v>86</v>
      </c>
      <c r="M14" s="32" t="s">
        <v>79</v>
      </c>
      <c r="N14" s="32"/>
      <c r="O14" s="33" t="s">
        <v>80</v>
      </c>
      <c r="P14" s="33" t="s">
        <v>75</v>
      </c>
    </row>
    <row r="15" spans="1:16" ht="12.75" customHeight="1" thickBot="1" x14ac:dyDescent="0.25">
      <c r="A15" s="5" t="str">
        <f t="shared" si="0"/>
        <v> MHAR 7.5 </v>
      </c>
      <c r="B15" s="3" t="str">
        <f t="shared" si="1"/>
        <v>II</v>
      </c>
      <c r="C15" s="5">
        <f t="shared" si="2"/>
        <v>36841.392999999996</v>
      </c>
      <c r="D15" s="4" t="str">
        <f t="shared" si="3"/>
        <v>vis</v>
      </c>
      <c r="E15" s="30">
        <f>VLOOKUP(C15,Active!C$21:E$969,3,FALSE)</f>
        <v>1947.501426460562</v>
      </c>
      <c r="F15" s="3" t="s">
        <v>68</v>
      </c>
      <c r="G15" s="4" t="str">
        <f t="shared" si="4"/>
        <v>36841.393</v>
      </c>
      <c r="H15" s="5">
        <f t="shared" si="5"/>
        <v>1947.5</v>
      </c>
      <c r="I15" s="31" t="s">
        <v>87</v>
      </c>
      <c r="J15" s="32" t="s">
        <v>88</v>
      </c>
      <c r="K15" s="31">
        <v>1947.5</v>
      </c>
      <c r="L15" s="31" t="s">
        <v>89</v>
      </c>
      <c r="M15" s="32" t="s">
        <v>79</v>
      </c>
      <c r="N15" s="32"/>
      <c r="O15" s="33" t="s">
        <v>80</v>
      </c>
      <c r="P15" s="33" t="s">
        <v>75</v>
      </c>
    </row>
    <row r="16" spans="1:16" ht="12.75" customHeight="1" thickBot="1" x14ac:dyDescent="0.25">
      <c r="A16" s="5" t="str">
        <f t="shared" si="0"/>
        <v> MHAR 7.5 </v>
      </c>
      <c r="B16" s="3" t="str">
        <f t="shared" si="1"/>
        <v>I</v>
      </c>
      <c r="C16" s="5">
        <f t="shared" si="2"/>
        <v>36842.32</v>
      </c>
      <c r="D16" s="4" t="str">
        <f t="shared" si="3"/>
        <v>vis</v>
      </c>
      <c r="E16" s="30">
        <f>VLOOKUP(C16,Active!C$21:E$969,3,FALSE)</f>
        <v>1948.9922144521815</v>
      </c>
      <c r="F16" s="3" t="s">
        <v>68</v>
      </c>
      <c r="G16" s="4" t="str">
        <f t="shared" si="4"/>
        <v>36842.320</v>
      </c>
      <c r="H16" s="5">
        <f t="shared" si="5"/>
        <v>1949</v>
      </c>
      <c r="I16" s="31" t="s">
        <v>90</v>
      </c>
      <c r="J16" s="32" t="s">
        <v>91</v>
      </c>
      <c r="K16" s="31">
        <v>1949</v>
      </c>
      <c r="L16" s="31" t="s">
        <v>92</v>
      </c>
      <c r="M16" s="32" t="s">
        <v>79</v>
      </c>
      <c r="N16" s="32"/>
      <c r="O16" s="33" t="s">
        <v>80</v>
      </c>
      <c r="P16" s="33" t="s">
        <v>75</v>
      </c>
    </row>
    <row r="17" spans="1:16" ht="12.75" customHeight="1" thickBot="1" x14ac:dyDescent="0.25">
      <c r="A17" s="5" t="str">
        <f t="shared" si="0"/>
        <v> MHAR 7.5 </v>
      </c>
      <c r="B17" s="3" t="str">
        <f t="shared" si="1"/>
        <v>I</v>
      </c>
      <c r="C17" s="5">
        <f t="shared" si="2"/>
        <v>36847.313999999998</v>
      </c>
      <c r="D17" s="4" t="str">
        <f t="shared" si="3"/>
        <v>vis</v>
      </c>
      <c r="E17" s="30">
        <f>VLOOKUP(C17,Active!C$21:E$969,3,FALSE)</f>
        <v>1957.0234930175752</v>
      </c>
      <c r="F17" s="3" t="s">
        <v>68</v>
      </c>
      <c r="G17" s="4" t="str">
        <f t="shared" si="4"/>
        <v>36847.314</v>
      </c>
      <c r="H17" s="5">
        <f t="shared" si="5"/>
        <v>1957</v>
      </c>
      <c r="I17" s="31" t="s">
        <v>93</v>
      </c>
      <c r="J17" s="32" t="s">
        <v>94</v>
      </c>
      <c r="K17" s="31">
        <v>1957</v>
      </c>
      <c r="L17" s="31" t="s">
        <v>95</v>
      </c>
      <c r="M17" s="32" t="s">
        <v>79</v>
      </c>
      <c r="N17" s="32"/>
      <c r="O17" s="33" t="s">
        <v>80</v>
      </c>
      <c r="P17" s="33" t="s">
        <v>75</v>
      </c>
    </row>
    <row r="18" spans="1:16" ht="12.75" customHeight="1" thickBot="1" x14ac:dyDescent="0.25">
      <c r="A18" s="5" t="str">
        <f t="shared" si="0"/>
        <v> MHAR 7.5 </v>
      </c>
      <c r="B18" s="3" t="str">
        <f t="shared" si="1"/>
        <v>I</v>
      </c>
      <c r="C18" s="5">
        <f t="shared" si="2"/>
        <v>36875.273000000001</v>
      </c>
      <c r="D18" s="4" t="str">
        <f t="shared" si="3"/>
        <v>vis</v>
      </c>
      <c r="E18" s="30">
        <f>VLOOKUP(C18,Active!C$21:E$969,3,FALSE)</f>
        <v>2001.9867524108304</v>
      </c>
      <c r="F18" s="3" t="s">
        <v>68</v>
      </c>
      <c r="G18" s="4" t="str">
        <f t="shared" si="4"/>
        <v>36875.273</v>
      </c>
      <c r="H18" s="5">
        <f t="shared" si="5"/>
        <v>2002</v>
      </c>
      <c r="I18" s="31" t="s">
        <v>96</v>
      </c>
      <c r="J18" s="32" t="s">
        <v>97</v>
      </c>
      <c r="K18" s="31">
        <v>2002</v>
      </c>
      <c r="L18" s="31" t="s">
        <v>98</v>
      </c>
      <c r="M18" s="32" t="s">
        <v>79</v>
      </c>
      <c r="N18" s="32"/>
      <c r="O18" s="33" t="s">
        <v>80</v>
      </c>
      <c r="P18" s="33" t="s">
        <v>75</v>
      </c>
    </row>
    <row r="19" spans="1:16" ht="12.75" customHeight="1" thickBot="1" x14ac:dyDescent="0.25">
      <c r="A19" s="5" t="str">
        <f t="shared" si="0"/>
        <v> MHAR 7.5 </v>
      </c>
      <c r="B19" s="3" t="str">
        <f t="shared" si="1"/>
        <v>II</v>
      </c>
      <c r="C19" s="5">
        <f t="shared" si="2"/>
        <v>36899.249000000003</v>
      </c>
      <c r="D19" s="4" t="str">
        <f t="shared" si="3"/>
        <v>vis</v>
      </c>
      <c r="E19" s="30">
        <f>VLOOKUP(C19,Active!C$21:E$969,3,FALSE)</f>
        <v>2040.5446088153044</v>
      </c>
      <c r="F19" s="3" t="s">
        <v>68</v>
      </c>
      <c r="G19" s="4" t="str">
        <f t="shared" si="4"/>
        <v>36899.249</v>
      </c>
      <c r="H19" s="5">
        <f t="shared" si="5"/>
        <v>2040.5</v>
      </c>
      <c r="I19" s="31" t="s">
        <v>99</v>
      </c>
      <c r="J19" s="32" t="s">
        <v>100</v>
      </c>
      <c r="K19" s="31">
        <v>2040.5</v>
      </c>
      <c r="L19" s="31" t="s">
        <v>101</v>
      </c>
      <c r="M19" s="32" t="s">
        <v>79</v>
      </c>
      <c r="N19" s="32"/>
      <c r="O19" s="33" t="s">
        <v>80</v>
      </c>
      <c r="P19" s="33" t="s">
        <v>75</v>
      </c>
    </row>
    <row r="20" spans="1:16" ht="12.75" customHeight="1" thickBot="1" x14ac:dyDescent="0.25">
      <c r="A20" s="5" t="str">
        <f t="shared" si="0"/>
        <v> MHAR 7.5 </v>
      </c>
      <c r="B20" s="3" t="str">
        <f t="shared" si="1"/>
        <v>I</v>
      </c>
      <c r="C20" s="5">
        <f t="shared" si="2"/>
        <v>37192.396000000001</v>
      </c>
      <c r="D20" s="4" t="str">
        <f t="shared" si="3"/>
        <v>vis</v>
      </c>
      <c r="E20" s="30">
        <f>VLOOKUP(C20,Active!C$21:E$969,3,FALSE)</f>
        <v>2511.9793740555915</v>
      </c>
      <c r="F20" s="3" t="s">
        <v>68</v>
      </c>
      <c r="G20" s="4" t="str">
        <f t="shared" si="4"/>
        <v>37192.396</v>
      </c>
      <c r="H20" s="5">
        <f t="shared" si="5"/>
        <v>2512</v>
      </c>
      <c r="I20" s="31" t="s">
        <v>102</v>
      </c>
      <c r="J20" s="32" t="s">
        <v>103</v>
      </c>
      <c r="K20" s="31">
        <v>2512</v>
      </c>
      <c r="L20" s="31" t="s">
        <v>104</v>
      </c>
      <c r="M20" s="32" t="s">
        <v>79</v>
      </c>
      <c r="N20" s="32"/>
      <c r="O20" s="33" t="s">
        <v>80</v>
      </c>
      <c r="P20" s="33" t="s">
        <v>75</v>
      </c>
    </row>
    <row r="21" spans="1:16" ht="12.75" customHeight="1" thickBot="1" x14ac:dyDescent="0.25">
      <c r="A21" s="5" t="str">
        <f t="shared" si="0"/>
        <v> MHAR 7.5 </v>
      </c>
      <c r="B21" s="3" t="str">
        <f t="shared" si="1"/>
        <v>II</v>
      </c>
      <c r="C21" s="5">
        <f t="shared" si="2"/>
        <v>37543.408000000003</v>
      </c>
      <c r="D21" s="4" t="str">
        <f t="shared" si="3"/>
        <v>vis</v>
      </c>
      <c r="E21" s="30">
        <f>VLOOKUP(C21,Active!C$21:E$969,3,FALSE)</f>
        <v>3076.4717953204399</v>
      </c>
      <c r="F21" s="3" t="s">
        <v>68</v>
      </c>
      <c r="G21" s="4" t="str">
        <f t="shared" si="4"/>
        <v>37543.408</v>
      </c>
      <c r="H21" s="5">
        <f t="shared" si="5"/>
        <v>3076.5</v>
      </c>
      <c r="I21" s="31" t="s">
        <v>105</v>
      </c>
      <c r="J21" s="32" t="s">
        <v>106</v>
      </c>
      <c r="K21" s="31">
        <v>3076.5</v>
      </c>
      <c r="L21" s="31" t="s">
        <v>107</v>
      </c>
      <c r="M21" s="32" t="s">
        <v>79</v>
      </c>
      <c r="N21" s="32"/>
      <c r="O21" s="33" t="s">
        <v>80</v>
      </c>
      <c r="P21" s="33" t="s">
        <v>75</v>
      </c>
    </row>
    <row r="22" spans="1:16" ht="12.75" customHeight="1" thickBot="1" x14ac:dyDescent="0.25">
      <c r="A22" s="5" t="str">
        <f t="shared" si="0"/>
        <v> MHAR 7.5 </v>
      </c>
      <c r="B22" s="3" t="str">
        <f t="shared" si="1"/>
        <v>II</v>
      </c>
      <c r="C22" s="5">
        <f t="shared" si="2"/>
        <v>37576.383999999998</v>
      </c>
      <c r="D22" s="4" t="str">
        <f t="shared" si="3"/>
        <v>vis</v>
      </c>
      <c r="E22" s="30">
        <f>VLOOKUP(C22,Active!C$21:E$969,3,FALSE)</f>
        <v>3129.5033215464</v>
      </c>
      <c r="F22" s="3" t="s">
        <v>68</v>
      </c>
      <c r="G22" s="4" t="str">
        <f t="shared" si="4"/>
        <v>37576.384</v>
      </c>
      <c r="H22" s="5">
        <f t="shared" si="5"/>
        <v>3129.5</v>
      </c>
      <c r="I22" s="31" t="s">
        <v>108</v>
      </c>
      <c r="J22" s="32" t="s">
        <v>109</v>
      </c>
      <c r="K22" s="31">
        <v>3129.5</v>
      </c>
      <c r="L22" s="31" t="s">
        <v>110</v>
      </c>
      <c r="M22" s="32" t="s">
        <v>79</v>
      </c>
      <c r="N22" s="32"/>
      <c r="O22" s="33" t="s">
        <v>80</v>
      </c>
      <c r="P22" s="33" t="s">
        <v>75</v>
      </c>
    </row>
    <row r="23" spans="1:16" ht="12.75" customHeight="1" thickBot="1" x14ac:dyDescent="0.25">
      <c r="A23" s="5" t="str">
        <f t="shared" si="0"/>
        <v> MHAR 7.5 </v>
      </c>
      <c r="B23" s="3" t="str">
        <f t="shared" si="1"/>
        <v>I</v>
      </c>
      <c r="C23" s="5">
        <f t="shared" si="2"/>
        <v>37582.307000000001</v>
      </c>
      <c r="D23" s="4" t="str">
        <f t="shared" si="3"/>
        <v>vis</v>
      </c>
      <c r="E23" s="30">
        <f>VLOOKUP(C23,Active!C$21:E$969,3,FALSE)</f>
        <v>3139.0286044744857</v>
      </c>
      <c r="F23" s="3" t="s">
        <v>68</v>
      </c>
      <c r="G23" s="4" t="str">
        <f t="shared" si="4"/>
        <v>37582.307</v>
      </c>
      <c r="H23" s="5">
        <f t="shared" si="5"/>
        <v>3139</v>
      </c>
      <c r="I23" s="31" t="s">
        <v>111</v>
      </c>
      <c r="J23" s="32" t="s">
        <v>112</v>
      </c>
      <c r="K23" s="31">
        <v>3139</v>
      </c>
      <c r="L23" s="31" t="s">
        <v>113</v>
      </c>
      <c r="M23" s="32" t="s">
        <v>79</v>
      </c>
      <c r="N23" s="32"/>
      <c r="O23" s="33" t="s">
        <v>80</v>
      </c>
      <c r="P23" s="33" t="s">
        <v>75</v>
      </c>
    </row>
    <row r="24" spans="1:16" ht="12.75" customHeight="1" thickBot="1" x14ac:dyDescent="0.25">
      <c r="A24" s="5" t="str">
        <f t="shared" si="0"/>
        <v> MHAR 7.5 </v>
      </c>
      <c r="B24" s="3" t="str">
        <f t="shared" si="1"/>
        <v>II</v>
      </c>
      <c r="C24" s="5">
        <f t="shared" si="2"/>
        <v>37913.425999999999</v>
      </c>
      <c r="D24" s="4" t="str">
        <f t="shared" si="3"/>
        <v>vis</v>
      </c>
      <c r="E24" s="30">
        <f>VLOOKUP(C24,Active!C$21:E$969,3,FALSE)</f>
        <v>3671.5293908772105</v>
      </c>
      <c r="F24" s="3" t="s">
        <v>68</v>
      </c>
      <c r="G24" s="4" t="str">
        <f t="shared" si="4"/>
        <v>37913.426</v>
      </c>
      <c r="H24" s="5">
        <f t="shared" si="5"/>
        <v>3671.5</v>
      </c>
      <c r="I24" s="31" t="s">
        <v>114</v>
      </c>
      <c r="J24" s="32" t="s">
        <v>115</v>
      </c>
      <c r="K24" s="31">
        <v>3671.5</v>
      </c>
      <c r="L24" s="31" t="s">
        <v>113</v>
      </c>
      <c r="M24" s="32" t="s">
        <v>79</v>
      </c>
      <c r="N24" s="32"/>
      <c r="O24" s="33" t="s">
        <v>80</v>
      </c>
      <c r="P24" s="33" t="s">
        <v>75</v>
      </c>
    </row>
    <row r="25" spans="1:16" ht="12.75" customHeight="1" thickBot="1" x14ac:dyDescent="0.25">
      <c r="A25" s="5" t="str">
        <f t="shared" si="0"/>
        <v> MHAR 7.5 </v>
      </c>
      <c r="B25" s="3" t="str">
        <f t="shared" si="1"/>
        <v>I</v>
      </c>
      <c r="C25" s="5">
        <f t="shared" si="2"/>
        <v>37927.377999999997</v>
      </c>
      <c r="D25" s="4" t="str">
        <f t="shared" si="3"/>
        <v>vis</v>
      </c>
      <c r="E25" s="30">
        <f>VLOOKUP(C25,Active!C$21:E$969,3,FALSE)</f>
        <v>3693.9667954715997</v>
      </c>
      <c r="F25" s="3" t="s">
        <v>68</v>
      </c>
      <c r="G25" s="4" t="str">
        <f t="shared" si="4"/>
        <v>37927.378</v>
      </c>
      <c r="H25" s="5">
        <f t="shared" si="5"/>
        <v>3694</v>
      </c>
      <c r="I25" s="31" t="s">
        <v>116</v>
      </c>
      <c r="J25" s="32" t="s">
        <v>117</v>
      </c>
      <c r="K25" s="31">
        <v>3694</v>
      </c>
      <c r="L25" s="31" t="s">
        <v>118</v>
      </c>
      <c r="M25" s="32" t="s">
        <v>79</v>
      </c>
      <c r="N25" s="32"/>
      <c r="O25" s="33" t="s">
        <v>80</v>
      </c>
      <c r="P25" s="33" t="s">
        <v>75</v>
      </c>
    </row>
    <row r="26" spans="1:16" ht="12.75" customHeight="1" thickBot="1" x14ac:dyDescent="0.25">
      <c r="A26" s="5" t="str">
        <f t="shared" si="0"/>
        <v> MHAR 7.5 </v>
      </c>
      <c r="B26" s="3" t="str">
        <f t="shared" si="1"/>
        <v>I</v>
      </c>
      <c r="C26" s="5">
        <f t="shared" si="2"/>
        <v>37932.375</v>
      </c>
      <c r="D26" s="4" t="str">
        <f t="shared" si="3"/>
        <v>vis</v>
      </c>
      <c r="E26" s="30">
        <f>VLOOKUP(C26,Active!C$21:E$969,3,FALSE)</f>
        <v>3702.0028985936074</v>
      </c>
      <c r="F26" s="3" t="s">
        <v>68</v>
      </c>
      <c r="G26" s="4" t="str">
        <f t="shared" si="4"/>
        <v>37932.375</v>
      </c>
      <c r="H26" s="5">
        <f t="shared" si="5"/>
        <v>3702</v>
      </c>
      <c r="I26" s="31" t="s">
        <v>119</v>
      </c>
      <c r="J26" s="32" t="s">
        <v>120</v>
      </c>
      <c r="K26" s="31">
        <v>3702</v>
      </c>
      <c r="L26" s="31" t="s">
        <v>110</v>
      </c>
      <c r="M26" s="32" t="s">
        <v>79</v>
      </c>
      <c r="N26" s="32"/>
      <c r="O26" s="33" t="s">
        <v>80</v>
      </c>
      <c r="P26" s="33" t="s">
        <v>75</v>
      </c>
    </row>
    <row r="27" spans="1:16" ht="12.75" customHeight="1" thickBot="1" x14ac:dyDescent="0.25">
      <c r="A27" s="5" t="str">
        <f t="shared" si="0"/>
        <v> MHAR 7.5 </v>
      </c>
      <c r="B27" s="3" t="str">
        <f t="shared" si="1"/>
        <v>II</v>
      </c>
      <c r="C27" s="5">
        <f t="shared" si="2"/>
        <v>37933.313999999998</v>
      </c>
      <c r="D27" s="4" t="str">
        <f t="shared" si="3"/>
        <v>vis</v>
      </c>
      <c r="E27" s="30">
        <f>VLOOKUP(C27,Active!C$21:E$969,3,FALSE)</f>
        <v>3703.5129848116476</v>
      </c>
      <c r="F27" s="3" t="s">
        <v>68</v>
      </c>
      <c r="G27" s="4" t="str">
        <f t="shared" si="4"/>
        <v>37933.314</v>
      </c>
      <c r="H27" s="5">
        <f t="shared" si="5"/>
        <v>3703.5</v>
      </c>
      <c r="I27" s="31" t="s">
        <v>121</v>
      </c>
      <c r="J27" s="32" t="s">
        <v>122</v>
      </c>
      <c r="K27" s="31">
        <v>3703.5</v>
      </c>
      <c r="L27" s="31" t="s">
        <v>123</v>
      </c>
      <c r="M27" s="32" t="s">
        <v>79</v>
      </c>
      <c r="N27" s="32"/>
      <c r="O27" s="33" t="s">
        <v>80</v>
      </c>
      <c r="P27" s="33" t="s">
        <v>75</v>
      </c>
    </row>
    <row r="28" spans="1:16" ht="12.75" customHeight="1" thickBot="1" x14ac:dyDescent="0.25">
      <c r="A28" s="5" t="str">
        <f t="shared" si="0"/>
        <v> MHAR 7.5 </v>
      </c>
      <c r="B28" s="3" t="str">
        <f t="shared" si="1"/>
        <v>II</v>
      </c>
      <c r="C28" s="5">
        <f t="shared" si="2"/>
        <v>37956.334000000003</v>
      </c>
      <c r="D28" s="4" t="str">
        <f t="shared" si="3"/>
        <v>vis</v>
      </c>
      <c r="E28" s="30">
        <f>VLOOKUP(C28,Active!C$21:E$969,3,FALSE)</f>
        <v>3740.5334158439741</v>
      </c>
      <c r="F28" s="3" t="s">
        <v>68</v>
      </c>
      <c r="G28" s="4" t="str">
        <f t="shared" si="4"/>
        <v>37956.334</v>
      </c>
      <c r="H28" s="5">
        <f t="shared" si="5"/>
        <v>3740.5</v>
      </c>
      <c r="I28" s="31" t="s">
        <v>124</v>
      </c>
      <c r="J28" s="32" t="s">
        <v>125</v>
      </c>
      <c r="K28" s="31">
        <v>3740.5</v>
      </c>
      <c r="L28" s="31" t="s">
        <v>126</v>
      </c>
      <c r="M28" s="32" t="s">
        <v>79</v>
      </c>
      <c r="N28" s="32"/>
      <c r="O28" s="33" t="s">
        <v>80</v>
      </c>
      <c r="P28" s="33" t="s">
        <v>75</v>
      </c>
    </row>
    <row r="29" spans="1:16" ht="12.75" customHeight="1" thickBot="1" x14ac:dyDescent="0.25">
      <c r="A29" s="5" t="str">
        <f t="shared" si="0"/>
        <v> MHAR 7.5 </v>
      </c>
      <c r="B29" s="3" t="str">
        <f t="shared" si="1"/>
        <v>I</v>
      </c>
      <c r="C29" s="5">
        <f t="shared" si="2"/>
        <v>37960.368000000002</v>
      </c>
      <c r="D29" s="4" t="str">
        <f t="shared" si="3"/>
        <v>vis</v>
      </c>
      <c r="E29" s="30">
        <f>VLOOKUP(C29,Active!C$21:E$969,3,FALSE)</f>
        <v>3747.0208362950762</v>
      </c>
      <c r="F29" s="3" t="s">
        <v>68</v>
      </c>
      <c r="G29" s="4" t="str">
        <f t="shared" si="4"/>
        <v>37960.368</v>
      </c>
      <c r="H29" s="5">
        <f t="shared" si="5"/>
        <v>3747</v>
      </c>
      <c r="I29" s="31" t="s">
        <v>127</v>
      </c>
      <c r="J29" s="32" t="s">
        <v>128</v>
      </c>
      <c r="K29" s="31">
        <v>3747</v>
      </c>
      <c r="L29" s="31" t="s">
        <v>129</v>
      </c>
      <c r="M29" s="32" t="s">
        <v>79</v>
      </c>
      <c r="N29" s="32"/>
      <c r="O29" s="33" t="s">
        <v>80</v>
      </c>
      <c r="P29" s="33" t="s">
        <v>75</v>
      </c>
    </row>
    <row r="30" spans="1:16" ht="12.75" customHeight="1" thickBot="1" x14ac:dyDescent="0.25">
      <c r="A30" s="5" t="str">
        <f t="shared" si="0"/>
        <v> MHAR 7.5 </v>
      </c>
      <c r="B30" s="3" t="str">
        <f t="shared" si="1"/>
        <v>II</v>
      </c>
      <c r="C30" s="5">
        <f t="shared" si="2"/>
        <v>37961.294999999998</v>
      </c>
      <c r="D30" s="4" t="str">
        <f t="shared" si="3"/>
        <v>vis</v>
      </c>
      <c r="E30" s="30">
        <f>VLOOKUP(C30,Active!C$21:E$969,3,FALSE)</f>
        <v>3748.5116242866843</v>
      </c>
      <c r="F30" s="3" t="s">
        <v>68</v>
      </c>
      <c r="G30" s="4" t="str">
        <f t="shared" si="4"/>
        <v>37961.295</v>
      </c>
      <c r="H30" s="5">
        <f t="shared" si="5"/>
        <v>3748.5</v>
      </c>
      <c r="I30" s="31" t="s">
        <v>130</v>
      </c>
      <c r="J30" s="32" t="s">
        <v>131</v>
      </c>
      <c r="K30" s="31">
        <v>3748.5</v>
      </c>
      <c r="L30" s="31" t="s">
        <v>132</v>
      </c>
      <c r="M30" s="32" t="s">
        <v>79</v>
      </c>
      <c r="N30" s="32"/>
      <c r="O30" s="33" t="s">
        <v>80</v>
      </c>
      <c r="P30" s="33" t="s">
        <v>75</v>
      </c>
    </row>
    <row r="31" spans="1:16" ht="12.75" customHeight="1" thickBot="1" x14ac:dyDescent="0.25">
      <c r="A31" s="5" t="str">
        <f t="shared" si="0"/>
        <v> MHAR 7.5 </v>
      </c>
      <c r="B31" s="3" t="str">
        <f t="shared" si="1"/>
        <v>II</v>
      </c>
      <c r="C31" s="5">
        <f t="shared" si="2"/>
        <v>38255.423000000003</v>
      </c>
      <c r="D31" s="4" t="str">
        <f t="shared" si="3"/>
        <v>vis</v>
      </c>
      <c r="E31" s="30">
        <f>VLOOKUP(C31,Active!C$21:E$969,3,FALSE)</f>
        <v>4221.5240195375263</v>
      </c>
      <c r="F31" s="3" t="s">
        <v>68</v>
      </c>
      <c r="G31" s="4" t="str">
        <f t="shared" si="4"/>
        <v>38255.423</v>
      </c>
      <c r="H31" s="5">
        <f t="shared" si="5"/>
        <v>4221.5</v>
      </c>
      <c r="I31" s="31" t="s">
        <v>133</v>
      </c>
      <c r="J31" s="32" t="s">
        <v>134</v>
      </c>
      <c r="K31" s="31">
        <v>4221.5</v>
      </c>
      <c r="L31" s="31" t="s">
        <v>95</v>
      </c>
      <c r="M31" s="32" t="s">
        <v>79</v>
      </c>
      <c r="N31" s="32"/>
      <c r="O31" s="33" t="s">
        <v>80</v>
      </c>
      <c r="P31" s="33" t="s">
        <v>75</v>
      </c>
    </row>
    <row r="32" spans="1:16" ht="12.75" customHeight="1" thickBot="1" x14ac:dyDescent="0.25">
      <c r="A32" s="5" t="str">
        <f t="shared" si="0"/>
        <v> MHAR 7.5 </v>
      </c>
      <c r="B32" s="3" t="str">
        <f t="shared" si="1"/>
        <v>I</v>
      </c>
      <c r="C32" s="5">
        <f t="shared" si="2"/>
        <v>38322.267</v>
      </c>
      <c r="D32" s="4" t="str">
        <f t="shared" si="3"/>
        <v>vis</v>
      </c>
      <c r="E32" s="30">
        <f>VLOOKUP(C32,Active!C$21:E$969,3,FALSE)</f>
        <v>4329.0215734873218</v>
      </c>
      <c r="F32" s="3" t="s">
        <v>68</v>
      </c>
      <c r="G32" s="4" t="str">
        <f t="shared" si="4"/>
        <v>38322.267</v>
      </c>
      <c r="H32" s="5">
        <f t="shared" si="5"/>
        <v>4329</v>
      </c>
      <c r="I32" s="31" t="s">
        <v>135</v>
      </c>
      <c r="J32" s="32" t="s">
        <v>136</v>
      </c>
      <c r="K32" s="31">
        <v>4329</v>
      </c>
      <c r="L32" s="31" t="s">
        <v>129</v>
      </c>
      <c r="M32" s="32" t="s">
        <v>79</v>
      </c>
      <c r="N32" s="32"/>
      <c r="O32" s="33" t="s">
        <v>80</v>
      </c>
      <c r="P32" s="33" t="s">
        <v>75</v>
      </c>
    </row>
    <row r="33" spans="1:16" ht="12.75" customHeight="1" thickBot="1" x14ac:dyDescent="0.25">
      <c r="A33" s="5" t="str">
        <f t="shared" si="0"/>
        <v> MHAR 7.5 </v>
      </c>
      <c r="B33" s="3" t="str">
        <f t="shared" si="1"/>
        <v>I</v>
      </c>
      <c r="C33" s="5">
        <f t="shared" si="2"/>
        <v>38614.493000000002</v>
      </c>
      <c r="D33" s="4" t="str">
        <f t="shared" si="3"/>
        <v>vis</v>
      </c>
      <c r="E33" s="30">
        <f>VLOOKUP(C33,Active!C$21:E$969,3,FALSE)</f>
        <v>4798.9751998492175</v>
      </c>
      <c r="F33" s="3" t="s">
        <v>68</v>
      </c>
      <c r="G33" s="4" t="str">
        <f t="shared" si="4"/>
        <v>38614.493</v>
      </c>
      <c r="H33" s="5">
        <f t="shared" si="5"/>
        <v>4799</v>
      </c>
      <c r="I33" s="31" t="s">
        <v>137</v>
      </c>
      <c r="J33" s="32" t="s">
        <v>138</v>
      </c>
      <c r="K33" s="31">
        <v>4799</v>
      </c>
      <c r="L33" s="31" t="s">
        <v>139</v>
      </c>
      <c r="M33" s="32" t="s">
        <v>79</v>
      </c>
      <c r="N33" s="32"/>
      <c r="O33" s="33" t="s">
        <v>80</v>
      </c>
      <c r="P33" s="33" t="s">
        <v>75</v>
      </c>
    </row>
    <row r="34" spans="1:16" ht="12.75" customHeight="1" thickBot="1" x14ac:dyDescent="0.25">
      <c r="A34" s="5" t="str">
        <f t="shared" si="0"/>
        <v> MHAR 7.5 </v>
      </c>
      <c r="B34" s="3" t="str">
        <f t="shared" si="1"/>
        <v>I</v>
      </c>
      <c r="C34" s="5">
        <f t="shared" si="2"/>
        <v>38652.447999999997</v>
      </c>
      <c r="D34" s="4" t="str">
        <f t="shared" si="3"/>
        <v>vis</v>
      </c>
      <c r="E34" s="30">
        <f>VLOOKUP(C34,Active!C$21:E$969,3,FALSE)</f>
        <v>4860.0138818575369</v>
      </c>
      <c r="F34" s="3" t="s">
        <v>68</v>
      </c>
      <c r="G34" s="4" t="str">
        <f t="shared" si="4"/>
        <v>38652.448</v>
      </c>
      <c r="H34" s="5">
        <f t="shared" si="5"/>
        <v>4860</v>
      </c>
      <c r="I34" s="31" t="s">
        <v>140</v>
      </c>
      <c r="J34" s="32" t="s">
        <v>141</v>
      </c>
      <c r="K34" s="31">
        <v>4860</v>
      </c>
      <c r="L34" s="31" t="s">
        <v>142</v>
      </c>
      <c r="M34" s="32" t="s">
        <v>79</v>
      </c>
      <c r="N34" s="32"/>
      <c r="O34" s="33" t="s">
        <v>80</v>
      </c>
      <c r="P34" s="33" t="s">
        <v>75</v>
      </c>
    </row>
    <row r="35" spans="1:16" ht="12.75" customHeight="1" thickBot="1" x14ac:dyDescent="0.25">
      <c r="A35" s="5" t="str">
        <f t="shared" si="0"/>
        <v> MHAR 7.5 </v>
      </c>
      <c r="B35" s="3" t="str">
        <f t="shared" si="1"/>
        <v>II</v>
      </c>
      <c r="C35" s="5">
        <f t="shared" si="2"/>
        <v>38671.404999999999</v>
      </c>
      <c r="D35" s="4" t="str">
        <f t="shared" si="3"/>
        <v>vis</v>
      </c>
      <c r="E35" s="30">
        <f>VLOOKUP(C35,Active!C$21:E$969,3,FALSE)</f>
        <v>4890.5002550582221</v>
      </c>
      <c r="F35" s="3" t="s">
        <v>68</v>
      </c>
      <c r="G35" s="4" t="str">
        <f t="shared" si="4"/>
        <v>38671.405</v>
      </c>
      <c r="H35" s="5">
        <f t="shared" si="5"/>
        <v>4890.5</v>
      </c>
      <c r="I35" s="31" t="s">
        <v>143</v>
      </c>
      <c r="J35" s="32" t="s">
        <v>144</v>
      </c>
      <c r="K35" s="31">
        <v>4890.5</v>
      </c>
      <c r="L35" s="31" t="s">
        <v>73</v>
      </c>
      <c r="M35" s="32" t="s">
        <v>79</v>
      </c>
      <c r="N35" s="32"/>
      <c r="O35" s="33" t="s">
        <v>80</v>
      </c>
      <c r="P35" s="33" t="s">
        <v>75</v>
      </c>
    </row>
    <row r="36" spans="1:16" ht="12.75" customHeight="1" thickBot="1" x14ac:dyDescent="0.25">
      <c r="A36" s="5" t="str">
        <f t="shared" si="0"/>
        <v> MHAR 7.5 </v>
      </c>
      <c r="B36" s="3" t="str">
        <f t="shared" si="1"/>
        <v>I</v>
      </c>
      <c r="C36" s="5">
        <f t="shared" si="2"/>
        <v>39027.379000000001</v>
      </c>
      <c r="D36" s="4" t="str">
        <f t="shared" si="3"/>
        <v>vis</v>
      </c>
      <c r="E36" s="30">
        <f>VLOOKUP(C36,Active!C$21:E$969,3,FALSE)</f>
        <v>5462.9724929513213</v>
      </c>
      <c r="F36" s="3" t="s">
        <v>68</v>
      </c>
      <c r="G36" s="4" t="str">
        <f t="shared" si="4"/>
        <v>39027.379</v>
      </c>
      <c r="H36" s="5">
        <f t="shared" si="5"/>
        <v>5463</v>
      </c>
      <c r="I36" s="31" t="s">
        <v>145</v>
      </c>
      <c r="J36" s="32" t="s">
        <v>146</v>
      </c>
      <c r="K36" s="31">
        <v>5463</v>
      </c>
      <c r="L36" s="31" t="s">
        <v>147</v>
      </c>
      <c r="M36" s="32" t="s">
        <v>79</v>
      </c>
      <c r="N36" s="32"/>
      <c r="O36" s="33" t="s">
        <v>80</v>
      </c>
      <c r="P36" s="33" t="s">
        <v>75</v>
      </c>
    </row>
    <row r="37" spans="1:16" ht="12.75" customHeight="1" thickBot="1" x14ac:dyDescent="0.25">
      <c r="A37" s="5" t="str">
        <f t="shared" si="0"/>
        <v> MHAR 7.5 </v>
      </c>
      <c r="B37" s="3" t="str">
        <f t="shared" si="1"/>
        <v>II</v>
      </c>
      <c r="C37" s="5">
        <f t="shared" si="2"/>
        <v>39033.303</v>
      </c>
      <c r="D37" s="4" t="str">
        <f t="shared" si="3"/>
        <v>vis</v>
      </c>
      <c r="E37" s="30">
        <f>VLOOKUP(C37,Active!C$21:E$969,3,FALSE)</f>
        <v>5472.4993840649377</v>
      </c>
      <c r="F37" s="3" t="s">
        <v>68</v>
      </c>
      <c r="G37" s="4" t="str">
        <f t="shared" si="4"/>
        <v>39033.303</v>
      </c>
      <c r="H37" s="5">
        <f t="shared" si="5"/>
        <v>5472.5</v>
      </c>
      <c r="I37" s="31" t="s">
        <v>148</v>
      </c>
      <c r="J37" s="32" t="s">
        <v>149</v>
      </c>
      <c r="K37" s="31">
        <v>5472.5</v>
      </c>
      <c r="L37" s="31" t="s">
        <v>150</v>
      </c>
      <c r="M37" s="32" t="s">
        <v>79</v>
      </c>
      <c r="N37" s="32"/>
      <c r="O37" s="33" t="s">
        <v>80</v>
      </c>
      <c r="P37" s="33" t="s">
        <v>75</v>
      </c>
    </row>
    <row r="38" spans="1:16" ht="12.75" customHeight="1" thickBot="1" x14ac:dyDescent="0.25">
      <c r="A38" s="5" t="str">
        <f t="shared" si="0"/>
        <v> MHAR 7.5 </v>
      </c>
      <c r="B38" s="3" t="str">
        <f t="shared" si="1"/>
        <v>II</v>
      </c>
      <c r="C38" s="5">
        <f t="shared" si="2"/>
        <v>39056.290999999997</v>
      </c>
      <c r="D38" s="4" t="str">
        <f t="shared" si="3"/>
        <v>vis</v>
      </c>
      <c r="E38" s="30">
        <f>VLOOKUP(C38,Active!C$21:E$969,3,FALSE)</f>
        <v>5509.4683531601104</v>
      </c>
      <c r="F38" s="3" t="s">
        <v>68</v>
      </c>
      <c r="G38" s="4" t="str">
        <f t="shared" si="4"/>
        <v>39056.291</v>
      </c>
      <c r="H38" s="5">
        <f t="shared" si="5"/>
        <v>5509.5</v>
      </c>
      <c r="I38" s="31" t="s">
        <v>151</v>
      </c>
      <c r="J38" s="32" t="s">
        <v>152</v>
      </c>
      <c r="K38" s="31">
        <v>5509.5</v>
      </c>
      <c r="L38" s="31" t="s">
        <v>153</v>
      </c>
      <c r="M38" s="32" t="s">
        <v>79</v>
      </c>
      <c r="N38" s="32"/>
      <c r="O38" s="33" t="s">
        <v>80</v>
      </c>
      <c r="P38" s="33" t="s">
        <v>75</v>
      </c>
    </row>
    <row r="39" spans="1:16" ht="12.75" customHeight="1" thickBot="1" x14ac:dyDescent="0.25">
      <c r="A39" s="5" t="str">
        <f t="shared" si="0"/>
        <v> MHAR 7.5 </v>
      </c>
      <c r="B39" s="3" t="str">
        <f t="shared" si="1"/>
        <v>II</v>
      </c>
      <c r="C39" s="5">
        <f t="shared" si="2"/>
        <v>41570.328999999998</v>
      </c>
      <c r="D39" s="4" t="str">
        <f t="shared" si="3"/>
        <v>vis</v>
      </c>
      <c r="E39" s="30">
        <f>VLOOKUP(C39,Active!C$21:E$969,3,FALSE)</f>
        <v>9552.5079010155314</v>
      </c>
      <c r="F39" s="3" t="s">
        <v>68</v>
      </c>
      <c r="G39" s="4" t="str">
        <f t="shared" si="4"/>
        <v>41570.329</v>
      </c>
      <c r="H39" s="5">
        <f t="shared" si="5"/>
        <v>9552.5</v>
      </c>
      <c r="I39" s="31" t="s">
        <v>154</v>
      </c>
      <c r="J39" s="32" t="s">
        <v>155</v>
      </c>
      <c r="K39" s="31">
        <v>9552.5</v>
      </c>
      <c r="L39" s="31" t="s">
        <v>156</v>
      </c>
      <c r="M39" s="32" t="s">
        <v>79</v>
      </c>
      <c r="N39" s="32"/>
      <c r="O39" s="33" t="s">
        <v>80</v>
      </c>
      <c r="P39" s="33" t="s">
        <v>75</v>
      </c>
    </row>
    <row r="40" spans="1:16" ht="12.75" customHeight="1" thickBot="1" x14ac:dyDescent="0.25">
      <c r="A40" s="5" t="str">
        <f t="shared" si="0"/>
        <v> BBS 107 </v>
      </c>
      <c r="B40" s="3" t="str">
        <f t="shared" si="1"/>
        <v>I</v>
      </c>
      <c r="C40" s="5">
        <f t="shared" si="2"/>
        <v>49537.474000000002</v>
      </c>
      <c r="D40" s="4" t="str">
        <f t="shared" si="3"/>
        <v>vis</v>
      </c>
      <c r="E40" s="30">
        <f>VLOOKUP(C40,Active!C$21:E$969,3,FALSE)</f>
        <v>22365.155251015247</v>
      </c>
      <c r="F40" s="3" t="s">
        <v>68</v>
      </c>
      <c r="G40" s="4" t="str">
        <f t="shared" si="4"/>
        <v>49537.474</v>
      </c>
      <c r="H40" s="5">
        <f t="shared" si="5"/>
        <v>22365</v>
      </c>
      <c r="I40" s="31" t="s">
        <v>167</v>
      </c>
      <c r="J40" s="32" t="s">
        <v>168</v>
      </c>
      <c r="K40" s="31">
        <v>22365</v>
      </c>
      <c r="L40" s="31" t="s">
        <v>169</v>
      </c>
      <c r="M40" s="32" t="s">
        <v>160</v>
      </c>
      <c r="N40" s="32"/>
      <c r="O40" s="33" t="s">
        <v>170</v>
      </c>
      <c r="P40" s="33" t="s">
        <v>171</v>
      </c>
    </row>
    <row r="41" spans="1:16" ht="12.75" customHeight="1" thickBot="1" x14ac:dyDescent="0.25">
      <c r="A41" s="5" t="str">
        <f t="shared" si="0"/>
        <v> BBS 107 </v>
      </c>
      <c r="B41" s="3" t="str">
        <f t="shared" si="1"/>
        <v>I</v>
      </c>
      <c r="C41" s="5">
        <f t="shared" si="2"/>
        <v>49565.451000000001</v>
      </c>
      <c r="D41" s="4" t="str">
        <f t="shared" si="3"/>
        <v>vis</v>
      </c>
      <c r="E41" s="30">
        <f>VLOOKUP(C41,Active!C$21:E$969,3,FALSE)</f>
        <v>22410.147457748142</v>
      </c>
      <c r="F41" s="3" t="s">
        <v>68</v>
      </c>
      <c r="G41" s="4" t="str">
        <f t="shared" si="4"/>
        <v>49565.451</v>
      </c>
      <c r="H41" s="5">
        <f t="shared" si="5"/>
        <v>22410</v>
      </c>
      <c r="I41" s="31" t="s">
        <v>172</v>
      </c>
      <c r="J41" s="32" t="s">
        <v>173</v>
      </c>
      <c r="K41" s="31">
        <v>22410</v>
      </c>
      <c r="L41" s="31" t="s">
        <v>174</v>
      </c>
      <c r="M41" s="32" t="s">
        <v>160</v>
      </c>
      <c r="N41" s="32"/>
      <c r="O41" s="33" t="s">
        <v>170</v>
      </c>
      <c r="P41" s="33" t="s">
        <v>171</v>
      </c>
    </row>
    <row r="42" spans="1:16" ht="12.75" customHeight="1" thickBot="1" x14ac:dyDescent="0.25">
      <c r="A42" s="5" t="str">
        <f t="shared" si="0"/>
        <v> BBS 116 </v>
      </c>
      <c r="B42" s="3" t="str">
        <f t="shared" si="1"/>
        <v>II</v>
      </c>
      <c r="C42" s="5">
        <f t="shared" si="2"/>
        <v>50755.322399999997</v>
      </c>
      <c r="D42" s="4" t="str">
        <f t="shared" si="3"/>
        <v>vis</v>
      </c>
      <c r="E42" s="30">
        <f>VLOOKUP(C42,Active!C$21:E$969,3,FALSE)</f>
        <v>24323.681432597401</v>
      </c>
      <c r="F42" s="3" t="s">
        <v>68</v>
      </c>
      <c r="G42" s="4" t="str">
        <f t="shared" si="4"/>
        <v>50755.3224</v>
      </c>
      <c r="H42" s="5">
        <f t="shared" si="5"/>
        <v>24323.5</v>
      </c>
      <c r="I42" s="31" t="s">
        <v>192</v>
      </c>
      <c r="J42" s="32" t="s">
        <v>193</v>
      </c>
      <c r="K42" s="31">
        <v>24323.5</v>
      </c>
      <c r="L42" s="31" t="s">
        <v>194</v>
      </c>
      <c r="M42" s="32" t="s">
        <v>195</v>
      </c>
      <c r="N42" s="32" t="s">
        <v>196</v>
      </c>
      <c r="O42" s="33" t="s">
        <v>197</v>
      </c>
      <c r="P42" s="33" t="s">
        <v>198</v>
      </c>
    </row>
    <row r="43" spans="1:16" ht="12.75" customHeight="1" thickBot="1" x14ac:dyDescent="0.25">
      <c r="A43" s="5" t="str">
        <f t="shared" ref="A43:A74" si="6">P43</f>
        <v>IBVS 4888 </v>
      </c>
      <c r="B43" s="3" t="str">
        <f t="shared" ref="B43:B74" si="7">IF(H43=INT(H43),"I","II")</f>
        <v>I</v>
      </c>
      <c r="C43" s="5">
        <f t="shared" ref="C43:C74" si="8">1*G43</f>
        <v>51081.472399999999</v>
      </c>
      <c r="D43" s="4" t="str">
        <f t="shared" ref="D43:D74" si="9">VLOOKUP(F43,I$1:J$5,2,FALSE)</f>
        <v>vis</v>
      </c>
      <c r="E43" s="30">
        <f>VLOOKUP(C43,Active!C$21:E$969,3,FALSE)</f>
        <v>24848.191145073128</v>
      </c>
      <c r="F43" s="3" t="s">
        <v>68</v>
      </c>
      <c r="G43" s="4" t="str">
        <f t="shared" ref="G43:G74" si="10">MID(I43,3,LEN(I43)-3)</f>
        <v>51081.4724</v>
      </c>
      <c r="H43" s="5">
        <f t="shared" ref="H43:H74" si="11">1*K43</f>
        <v>24848</v>
      </c>
      <c r="I43" s="31" t="s">
        <v>199</v>
      </c>
      <c r="J43" s="32" t="s">
        <v>200</v>
      </c>
      <c r="K43" s="31">
        <v>24848</v>
      </c>
      <c r="L43" s="31" t="s">
        <v>201</v>
      </c>
      <c r="M43" s="32" t="s">
        <v>195</v>
      </c>
      <c r="N43" s="32" t="s">
        <v>196</v>
      </c>
      <c r="O43" s="33" t="s">
        <v>202</v>
      </c>
      <c r="P43" s="34" t="s">
        <v>203</v>
      </c>
    </row>
    <row r="44" spans="1:16" ht="12.75" customHeight="1" thickBot="1" x14ac:dyDescent="0.25">
      <c r="A44" s="5" t="str">
        <f t="shared" si="6"/>
        <v>IBVS 4888 </v>
      </c>
      <c r="B44" s="3" t="str">
        <f t="shared" si="7"/>
        <v>I</v>
      </c>
      <c r="C44" s="5">
        <f t="shared" si="8"/>
        <v>51129.350299999998</v>
      </c>
      <c r="D44" s="4" t="str">
        <f t="shared" si="9"/>
        <v>vis</v>
      </c>
      <c r="E44" s="30">
        <f>VLOOKUP(C44,Active!C$21:E$969,3,FALSE)</f>
        <v>24925.187691333867</v>
      </c>
      <c r="F44" s="3" t="s">
        <v>68</v>
      </c>
      <c r="G44" s="4" t="str">
        <f t="shared" si="10"/>
        <v>51129.3503</v>
      </c>
      <c r="H44" s="5">
        <f t="shared" si="11"/>
        <v>24925</v>
      </c>
      <c r="I44" s="31" t="s">
        <v>204</v>
      </c>
      <c r="J44" s="32" t="s">
        <v>205</v>
      </c>
      <c r="K44" s="31">
        <v>24925</v>
      </c>
      <c r="L44" s="31" t="s">
        <v>206</v>
      </c>
      <c r="M44" s="32" t="s">
        <v>195</v>
      </c>
      <c r="N44" s="32" t="s">
        <v>196</v>
      </c>
      <c r="O44" s="33" t="s">
        <v>207</v>
      </c>
      <c r="P44" s="34" t="s">
        <v>203</v>
      </c>
    </row>
    <row r="45" spans="1:16" ht="12.75" customHeight="1" thickBot="1" x14ac:dyDescent="0.25">
      <c r="A45" s="5" t="str">
        <f t="shared" si="6"/>
        <v>IBVS 5263 </v>
      </c>
      <c r="B45" s="3" t="str">
        <f t="shared" si="7"/>
        <v>I</v>
      </c>
      <c r="C45" s="5">
        <f t="shared" si="8"/>
        <v>51377.4571</v>
      </c>
      <c r="D45" s="4" t="str">
        <f t="shared" si="9"/>
        <v>vis</v>
      </c>
      <c r="E45" s="30">
        <f>VLOOKUP(C45,Active!C$21:E$969,3,FALSE)</f>
        <v>25324.189458408138</v>
      </c>
      <c r="F45" s="3" t="s">
        <v>68</v>
      </c>
      <c r="G45" s="4" t="str">
        <f t="shared" si="10"/>
        <v>51377.4571</v>
      </c>
      <c r="H45" s="5">
        <f t="shared" si="11"/>
        <v>25324</v>
      </c>
      <c r="I45" s="31" t="s">
        <v>208</v>
      </c>
      <c r="J45" s="32" t="s">
        <v>209</v>
      </c>
      <c r="K45" s="31">
        <v>25324</v>
      </c>
      <c r="L45" s="31" t="s">
        <v>210</v>
      </c>
      <c r="M45" s="32" t="s">
        <v>195</v>
      </c>
      <c r="N45" s="32" t="s">
        <v>196</v>
      </c>
      <c r="O45" s="33" t="s">
        <v>207</v>
      </c>
      <c r="P45" s="34" t="s">
        <v>211</v>
      </c>
    </row>
    <row r="46" spans="1:16" ht="12.75" customHeight="1" thickBot="1" x14ac:dyDescent="0.25">
      <c r="A46" s="5" t="str">
        <f t="shared" si="6"/>
        <v>IBVS 5713 </v>
      </c>
      <c r="B46" s="3" t="str">
        <f t="shared" si="7"/>
        <v>I</v>
      </c>
      <c r="C46" s="5">
        <f t="shared" si="8"/>
        <v>53592.394999999997</v>
      </c>
      <c r="D46" s="4" t="str">
        <f t="shared" si="9"/>
        <v>vis</v>
      </c>
      <c r="E46" s="30">
        <f>VLOOKUP(C46,Active!C$21:E$969,3,FALSE)</f>
        <v>28886.220551710554</v>
      </c>
      <c r="F46" s="3" t="s">
        <v>68</v>
      </c>
      <c r="G46" s="4" t="str">
        <f t="shared" si="10"/>
        <v>53592.3950</v>
      </c>
      <c r="H46" s="5">
        <f t="shared" si="11"/>
        <v>28886</v>
      </c>
      <c r="I46" s="31" t="s">
        <v>217</v>
      </c>
      <c r="J46" s="32" t="s">
        <v>218</v>
      </c>
      <c r="K46" s="31">
        <v>28886</v>
      </c>
      <c r="L46" s="31" t="s">
        <v>219</v>
      </c>
      <c r="M46" s="32" t="s">
        <v>195</v>
      </c>
      <c r="N46" s="32" t="s">
        <v>196</v>
      </c>
      <c r="O46" s="33" t="s">
        <v>215</v>
      </c>
      <c r="P46" s="34" t="s">
        <v>220</v>
      </c>
    </row>
    <row r="47" spans="1:16" ht="12.75" customHeight="1" thickBot="1" x14ac:dyDescent="0.25">
      <c r="A47" s="5" t="str">
        <f t="shared" si="6"/>
        <v>BAVM 178 </v>
      </c>
      <c r="B47" s="3" t="str">
        <f t="shared" si="7"/>
        <v>I</v>
      </c>
      <c r="C47" s="5">
        <f t="shared" si="8"/>
        <v>53592.396800000002</v>
      </c>
      <c r="D47" s="4" t="str">
        <f t="shared" si="9"/>
        <v>vis</v>
      </c>
      <c r="E47" s="30">
        <f>VLOOKUP(C47,Active!C$21:E$969,3,FALSE)</f>
        <v>28886.223446444528</v>
      </c>
      <c r="F47" s="3" t="s">
        <v>68</v>
      </c>
      <c r="G47" s="4" t="str">
        <f t="shared" si="10"/>
        <v>53592.3968</v>
      </c>
      <c r="H47" s="5">
        <f t="shared" si="11"/>
        <v>28886</v>
      </c>
      <c r="I47" s="31" t="s">
        <v>221</v>
      </c>
      <c r="J47" s="32" t="s">
        <v>222</v>
      </c>
      <c r="K47" s="31">
        <v>28886</v>
      </c>
      <c r="L47" s="31" t="s">
        <v>223</v>
      </c>
      <c r="M47" s="32" t="s">
        <v>224</v>
      </c>
      <c r="N47" s="32" t="s">
        <v>225</v>
      </c>
      <c r="O47" s="33" t="s">
        <v>226</v>
      </c>
      <c r="P47" s="34" t="s">
        <v>227</v>
      </c>
    </row>
    <row r="48" spans="1:16" ht="12.75" customHeight="1" thickBot="1" x14ac:dyDescent="0.25">
      <c r="A48" s="5" t="str">
        <f t="shared" si="6"/>
        <v>OEJV 0074 </v>
      </c>
      <c r="B48" s="3" t="str">
        <f t="shared" si="7"/>
        <v>I</v>
      </c>
      <c r="C48" s="5">
        <f t="shared" si="8"/>
        <v>53618.514280000003</v>
      </c>
      <c r="D48" s="4" t="str">
        <f t="shared" si="9"/>
        <v>vis</v>
      </c>
      <c r="E48" s="30">
        <f>VLOOKUP(C48,Active!C$21:E$969,3,FALSE)</f>
        <v>28928.225200010038</v>
      </c>
      <c r="F48" s="3" t="s">
        <v>68</v>
      </c>
      <c r="G48" s="4" t="str">
        <f t="shared" si="10"/>
        <v>53618.51428</v>
      </c>
      <c r="H48" s="5">
        <f t="shared" si="11"/>
        <v>28928</v>
      </c>
      <c r="I48" s="31" t="s">
        <v>228</v>
      </c>
      <c r="J48" s="32" t="s">
        <v>229</v>
      </c>
      <c r="K48" s="31" t="s">
        <v>230</v>
      </c>
      <c r="L48" s="31" t="s">
        <v>231</v>
      </c>
      <c r="M48" s="32" t="s">
        <v>224</v>
      </c>
      <c r="N48" s="32" t="s">
        <v>35</v>
      </c>
      <c r="O48" s="33" t="s">
        <v>232</v>
      </c>
      <c r="P48" s="34" t="s">
        <v>233</v>
      </c>
    </row>
    <row r="49" spans="1:16" ht="12.75" customHeight="1" thickBot="1" x14ac:dyDescent="0.25">
      <c r="A49" s="5" t="str">
        <f t="shared" si="6"/>
        <v>BAVM 183 </v>
      </c>
      <c r="B49" s="3" t="str">
        <f t="shared" si="7"/>
        <v>I</v>
      </c>
      <c r="C49" s="5">
        <f t="shared" si="8"/>
        <v>53934.399799999999</v>
      </c>
      <c r="D49" s="4" t="str">
        <f t="shared" si="9"/>
        <v>vis</v>
      </c>
      <c r="E49" s="30">
        <f>VLOOKUP(C49,Active!C$21:E$969,3,FALSE)</f>
        <v>29436.22772421805</v>
      </c>
      <c r="F49" s="3" t="s">
        <v>68</v>
      </c>
      <c r="G49" s="4" t="str">
        <f t="shared" si="10"/>
        <v>53934.3998</v>
      </c>
      <c r="H49" s="5">
        <f t="shared" si="11"/>
        <v>29436</v>
      </c>
      <c r="I49" s="31" t="s">
        <v>234</v>
      </c>
      <c r="J49" s="32" t="s">
        <v>235</v>
      </c>
      <c r="K49" s="31" t="s">
        <v>236</v>
      </c>
      <c r="L49" s="31" t="s">
        <v>237</v>
      </c>
      <c r="M49" s="32" t="s">
        <v>224</v>
      </c>
      <c r="N49" s="32">
        <v>0</v>
      </c>
      <c r="O49" s="33" t="s">
        <v>226</v>
      </c>
      <c r="P49" s="34" t="s">
        <v>238</v>
      </c>
    </row>
    <row r="50" spans="1:16" ht="12.75" customHeight="1" thickBot="1" x14ac:dyDescent="0.25">
      <c r="A50" s="5" t="str">
        <f t="shared" si="6"/>
        <v>OEJV 0074 </v>
      </c>
      <c r="B50" s="3" t="str">
        <f t="shared" si="7"/>
        <v>I</v>
      </c>
      <c r="C50" s="5">
        <f t="shared" si="8"/>
        <v>53985.391320000002</v>
      </c>
      <c r="D50" s="4" t="str">
        <f t="shared" si="9"/>
        <v>vis</v>
      </c>
      <c r="E50" s="30">
        <f>VLOOKUP(C50,Active!C$21:E$969,3,FALSE)</f>
        <v>29518.231549126533</v>
      </c>
      <c r="F50" s="3" t="s">
        <v>68</v>
      </c>
      <c r="G50" s="4" t="str">
        <f t="shared" si="10"/>
        <v>53985.39132</v>
      </c>
      <c r="H50" s="5">
        <f t="shared" si="11"/>
        <v>29518</v>
      </c>
      <c r="I50" s="31" t="s">
        <v>239</v>
      </c>
      <c r="J50" s="32" t="s">
        <v>240</v>
      </c>
      <c r="K50" s="31">
        <v>29518</v>
      </c>
      <c r="L50" s="31" t="s">
        <v>241</v>
      </c>
      <c r="M50" s="32" t="s">
        <v>224</v>
      </c>
      <c r="N50" s="32" t="s">
        <v>35</v>
      </c>
      <c r="O50" s="33" t="s">
        <v>232</v>
      </c>
      <c r="P50" s="34" t="s">
        <v>233</v>
      </c>
    </row>
    <row r="51" spans="1:16" ht="12.75" customHeight="1" thickBot="1" x14ac:dyDescent="0.25">
      <c r="A51" s="5" t="str">
        <f t="shared" si="6"/>
        <v>OEJV 0074 </v>
      </c>
      <c r="B51" s="3" t="str">
        <f t="shared" si="7"/>
        <v>I</v>
      </c>
      <c r="C51" s="5">
        <f t="shared" si="8"/>
        <v>54008.390180000002</v>
      </c>
      <c r="D51" s="4" t="str">
        <f t="shared" si="9"/>
        <v>vis</v>
      </c>
      <c r="E51" s="30">
        <f>VLOOKUP(C51,Active!C$21:E$969,3,FALSE)</f>
        <v>29555.217983116625</v>
      </c>
      <c r="F51" s="3" t="s">
        <v>68</v>
      </c>
      <c r="G51" s="4" t="str">
        <f t="shared" si="10"/>
        <v>54008.39018</v>
      </c>
      <c r="H51" s="5">
        <f t="shared" si="11"/>
        <v>29555</v>
      </c>
      <c r="I51" s="31" t="s">
        <v>242</v>
      </c>
      <c r="J51" s="32" t="s">
        <v>243</v>
      </c>
      <c r="K51" s="31">
        <v>29555</v>
      </c>
      <c r="L51" s="31" t="s">
        <v>244</v>
      </c>
      <c r="M51" s="32" t="s">
        <v>224</v>
      </c>
      <c r="N51" s="32" t="s">
        <v>35</v>
      </c>
      <c r="O51" s="33" t="s">
        <v>232</v>
      </c>
      <c r="P51" s="34" t="s">
        <v>233</v>
      </c>
    </row>
    <row r="52" spans="1:16" ht="12.75" customHeight="1" thickBot="1" x14ac:dyDescent="0.25">
      <c r="A52" s="5" t="str">
        <f t="shared" si="6"/>
        <v>OEJV 0137 </v>
      </c>
      <c r="B52" s="3" t="str">
        <f t="shared" si="7"/>
        <v>I</v>
      </c>
      <c r="C52" s="5">
        <f t="shared" si="8"/>
        <v>55381.386200000001</v>
      </c>
      <c r="D52" s="4" t="str">
        <f t="shared" si="9"/>
        <v>vis</v>
      </c>
      <c r="E52" s="30">
        <f>VLOOKUP(C52,Active!C$21:E$969,3,FALSE)</f>
        <v>31763.250323084474</v>
      </c>
      <c r="F52" s="3" t="s">
        <v>68</v>
      </c>
      <c r="G52" s="4" t="str">
        <f t="shared" si="10"/>
        <v>55381.3862</v>
      </c>
      <c r="H52" s="5">
        <f t="shared" si="11"/>
        <v>31763</v>
      </c>
      <c r="I52" s="31" t="s">
        <v>280</v>
      </c>
      <c r="J52" s="32" t="s">
        <v>281</v>
      </c>
      <c r="K52" s="31">
        <v>31763</v>
      </c>
      <c r="L52" s="31" t="s">
        <v>282</v>
      </c>
      <c r="M52" s="32" t="s">
        <v>224</v>
      </c>
      <c r="N52" s="32" t="s">
        <v>259</v>
      </c>
      <c r="O52" s="33" t="s">
        <v>232</v>
      </c>
      <c r="P52" s="34" t="s">
        <v>271</v>
      </c>
    </row>
    <row r="53" spans="1:16" ht="12.75" customHeight="1" thickBot="1" x14ac:dyDescent="0.25">
      <c r="A53" s="5" t="str">
        <f t="shared" si="6"/>
        <v>OEJV 0137 </v>
      </c>
      <c r="B53" s="3" t="str">
        <f t="shared" si="7"/>
        <v>I</v>
      </c>
      <c r="C53" s="5">
        <f t="shared" si="8"/>
        <v>55381.387000000002</v>
      </c>
      <c r="D53" s="4" t="str">
        <f t="shared" si="9"/>
        <v>vis</v>
      </c>
      <c r="E53" s="30">
        <f>VLOOKUP(C53,Active!C$21:E$969,3,FALSE)</f>
        <v>31763.251609632905</v>
      </c>
      <c r="F53" s="3" t="s">
        <v>68</v>
      </c>
      <c r="G53" s="4" t="str">
        <f t="shared" si="10"/>
        <v>55381.3870</v>
      </c>
      <c r="H53" s="5">
        <f t="shared" si="11"/>
        <v>31763</v>
      </c>
      <c r="I53" s="31" t="s">
        <v>283</v>
      </c>
      <c r="J53" s="32" t="s">
        <v>284</v>
      </c>
      <c r="K53" s="31">
        <v>31763</v>
      </c>
      <c r="L53" s="31" t="s">
        <v>266</v>
      </c>
      <c r="M53" s="32" t="s">
        <v>224</v>
      </c>
      <c r="N53" s="32" t="s">
        <v>68</v>
      </c>
      <c r="O53" s="33" t="s">
        <v>232</v>
      </c>
      <c r="P53" s="34" t="s">
        <v>271</v>
      </c>
    </row>
    <row r="54" spans="1:16" ht="12.75" customHeight="1" thickBot="1" x14ac:dyDescent="0.25">
      <c r="A54" s="5" t="str">
        <f t="shared" si="6"/>
        <v>BAVM 215 </v>
      </c>
      <c r="B54" s="3" t="str">
        <f t="shared" si="7"/>
        <v>II</v>
      </c>
      <c r="C54" s="5">
        <f t="shared" si="8"/>
        <v>55393.515399999997</v>
      </c>
      <c r="D54" s="4" t="str">
        <f t="shared" si="9"/>
        <v>vis</v>
      </c>
      <c r="E54" s="30">
        <f>VLOOKUP(C54,Active!C$21:E$969,3,FALSE)</f>
        <v>31782.756327084346</v>
      </c>
      <c r="F54" s="3" t="s">
        <v>68</v>
      </c>
      <c r="G54" s="4" t="str">
        <f t="shared" si="10"/>
        <v>55393.5154</v>
      </c>
      <c r="H54" s="5">
        <f t="shared" si="11"/>
        <v>31782.5</v>
      </c>
      <c r="I54" s="31" t="s">
        <v>285</v>
      </c>
      <c r="J54" s="32" t="s">
        <v>286</v>
      </c>
      <c r="K54" s="31">
        <v>31782.5</v>
      </c>
      <c r="L54" s="31" t="s">
        <v>287</v>
      </c>
      <c r="M54" s="32" t="s">
        <v>224</v>
      </c>
      <c r="N54" s="35" t="s">
        <v>225</v>
      </c>
      <c r="O54" s="33" t="s">
        <v>226</v>
      </c>
      <c r="P54" s="34" t="s">
        <v>288</v>
      </c>
    </row>
    <row r="55" spans="1:16" ht="12.75" customHeight="1" thickBot="1" x14ac:dyDescent="0.25">
      <c r="A55" s="5" t="str">
        <f t="shared" si="6"/>
        <v>OEJV 0160 </v>
      </c>
      <c r="B55" s="3" t="str">
        <f t="shared" si="7"/>
        <v>I</v>
      </c>
      <c r="C55" s="5">
        <f t="shared" si="8"/>
        <v>55797.385130000002</v>
      </c>
      <c r="D55" s="4" t="str">
        <f t="shared" si="9"/>
        <v>vis</v>
      </c>
      <c r="E55" s="30">
        <f>VLOOKUP(C55,Active!C$21:E$969,3,FALSE)</f>
        <v>32432.253785186298</v>
      </c>
      <c r="F55" s="3" t="s">
        <v>68</v>
      </c>
      <c r="G55" s="4" t="str">
        <f t="shared" si="10"/>
        <v>55797.38513</v>
      </c>
      <c r="H55" s="5">
        <f t="shared" si="11"/>
        <v>32432</v>
      </c>
      <c r="I55" s="31" t="s">
        <v>293</v>
      </c>
      <c r="J55" s="32" t="s">
        <v>294</v>
      </c>
      <c r="K55" s="31">
        <v>32432</v>
      </c>
      <c r="L55" s="31" t="s">
        <v>295</v>
      </c>
      <c r="M55" s="32" t="s">
        <v>224</v>
      </c>
      <c r="N55" s="32" t="s">
        <v>62</v>
      </c>
      <c r="O55" s="33" t="s">
        <v>232</v>
      </c>
      <c r="P55" s="34" t="s">
        <v>296</v>
      </c>
    </row>
    <row r="56" spans="1:16" ht="12.75" customHeight="1" thickBot="1" x14ac:dyDescent="0.25">
      <c r="A56" s="5" t="str">
        <f t="shared" si="6"/>
        <v>BAVM 232 </v>
      </c>
      <c r="B56" s="3" t="str">
        <f t="shared" si="7"/>
        <v>I</v>
      </c>
      <c r="C56" s="5">
        <f t="shared" si="8"/>
        <v>56101.459499999997</v>
      </c>
      <c r="D56" s="4" t="str">
        <f t="shared" si="9"/>
        <v>vis</v>
      </c>
      <c r="E56" s="30">
        <f>VLOOKUP(C56,Active!C$21:E$969,3,FALSE)</f>
        <v>32921.261788804062</v>
      </c>
      <c r="F56" s="3" t="s">
        <v>68</v>
      </c>
      <c r="G56" s="4" t="str">
        <f t="shared" si="10"/>
        <v>56101.4595</v>
      </c>
      <c r="H56" s="5">
        <f t="shared" si="11"/>
        <v>32921</v>
      </c>
      <c r="I56" s="31" t="s">
        <v>305</v>
      </c>
      <c r="J56" s="32" t="s">
        <v>306</v>
      </c>
      <c r="K56" s="31">
        <v>32921</v>
      </c>
      <c r="L56" s="31" t="s">
        <v>307</v>
      </c>
      <c r="M56" s="32" t="s">
        <v>224</v>
      </c>
      <c r="N56" s="35" t="s">
        <v>225</v>
      </c>
      <c r="O56" s="33" t="s">
        <v>308</v>
      </c>
      <c r="P56" s="34" t="s">
        <v>309</v>
      </c>
    </row>
    <row r="57" spans="1:16" ht="12.75" customHeight="1" thickBot="1" x14ac:dyDescent="0.25">
      <c r="A57" s="5" t="str">
        <f t="shared" si="6"/>
        <v>OEJV 0160 </v>
      </c>
      <c r="B57" s="3" t="str">
        <f t="shared" si="7"/>
        <v>I</v>
      </c>
      <c r="C57" s="5">
        <f t="shared" si="8"/>
        <v>56481.394350000002</v>
      </c>
      <c r="D57" s="4" t="str">
        <f t="shared" si="9"/>
        <v>CCD</v>
      </c>
      <c r="E57" s="30">
        <f>VLOOKUP(C57,Active!C$21:E$969,3,FALSE)</f>
        <v>33532.267519090768</v>
      </c>
      <c r="F57" s="3" t="str">
        <f>LEFT(M57,1)</f>
        <v>C</v>
      </c>
      <c r="G57" s="4" t="str">
        <f t="shared" si="10"/>
        <v>56481.39435</v>
      </c>
      <c r="H57" s="5">
        <f t="shared" si="11"/>
        <v>33532</v>
      </c>
      <c r="I57" s="31" t="s">
        <v>310</v>
      </c>
      <c r="J57" s="32" t="s">
        <v>311</v>
      </c>
      <c r="K57" s="31">
        <v>33532</v>
      </c>
      <c r="L57" s="31" t="s">
        <v>312</v>
      </c>
      <c r="M57" s="32" t="s">
        <v>224</v>
      </c>
      <c r="N57" s="32" t="s">
        <v>68</v>
      </c>
      <c r="O57" s="33" t="s">
        <v>232</v>
      </c>
      <c r="P57" s="34" t="s">
        <v>296</v>
      </c>
    </row>
    <row r="58" spans="1:16" ht="12.75" customHeight="1" thickBot="1" x14ac:dyDescent="0.25">
      <c r="A58" s="5" t="str">
        <f t="shared" si="6"/>
        <v>OEJV 0160 </v>
      </c>
      <c r="B58" s="3" t="str">
        <f t="shared" si="7"/>
        <v>I</v>
      </c>
      <c r="C58" s="5">
        <f t="shared" si="8"/>
        <v>56481.394699999997</v>
      </c>
      <c r="D58" s="4" t="str">
        <f t="shared" si="9"/>
        <v>CCD</v>
      </c>
      <c r="E58" s="30">
        <f>VLOOKUP(C58,Active!C$21:E$969,3,FALSE)</f>
        <v>33532.268081955699</v>
      </c>
      <c r="F58" s="3" t="str">
        <f>LEFT(M58,1)</f>
        <v>C</v>
      </c>
      <c r="G58" s="4" t="str">
        <f t="shared" si="10"/>
        <v>56481.3947</v>
      </c>
      <c r="H58" s="5">
        <f t="shared" si="11"/>
        <v>33532</v>
      </c>
      <c r="I58" s="31" t="s">
        <v>313</v>
      </c>
      <c r="J58" s="32" t="s">
        <v>314</v>
      </c>
      <c r="K58" s="31">
        <v>33532</v>
      </c>
      <c r="L58" s="31" t="s">
        <v>315</v>
      </c>
      <c r="M58" s="32" t="s">
        <v>224</v>
      </c>
      <c r="N58" s="32" t="s">
        <v>259</v>
      </c>
      <c r="O58" s="33" t="s">
        <v>232</v>
      </c>
      <c r="P58" s="34" t="s">
        <v>296</v>
      </c>
    </row>
    <row r="59" spans="1:16" ht="12.75" customHeight="1" thickBot="1" x14ac:dyDescent="0.25">
      <c r="A59" s="5" t="str">
        <f t="shared" si="6"/>
        <v>OEJV 0160 </v>
      </c>
      <c r="B59" s="3" t="str">
        <f t="shared" si="7"/>
        <v>I</v>
      </c>
      <c r="C59" s="5">
        <f t="shared" si="8"/>
        <v>56481.396009999997</v>
      </c>
      <c r="D59" s="4" t="str">
        <f t="shared" si="9"/>
        <v>CCD</v>
      </c>
      <c r="E59" s="30">
        <f>VLOOKUP(C59,Active!C$21:E$969,3,FALSE)</f>
        <v>33532.270188678754</v>
      </c>
      <c r="F59" s="3" t="str">
        <f>LEFT(M59,1)</f>
        <v>C</v>
      </c>
      <c r="G59" s="4" t="str">
        <f t="shared" si="10"/>
        <v>56481.39601</v>
      </c>
      <c r="H59" s="5">
        <f t="shared" si="11"/>
        <v>33532</v>
      </c>
      <c r="I59" s="31" t="s">
        <v>316</v>
      </c>
      <c r="J59" s="32" t="s">
        <v>317</v>
      </c>
      <c r="K59" s="31">
        <v>33532</v>
      </c>
      <c r="L59" s="31" t="s">
        <v>318</v>
      </c>
      <c r="M59" s="32" t="s">
        <v>224</v>
      </c>
      <c r="N59" s="32" t="s">
        <v>35</v>
      </c>
      <c r="O59" s="33" t="s">
        <v>232</v>
      </c>
      <c r="P59" s="34" t="s">
        <v>296</v>
      </c>
    </row>
    <row r="60" spans="1:16" ht="12.75" customHeight="1" thickBot="1" x14ac:dyDescent="0.25">
      <c r="A60" s="5" t="str">
        <f t="shared" si="6"/>
        <v>BAVM 234 </v>
      </c>
      <c r="B60" s="3" t="str">
        <f t="shared" si="7"/>
        <v>II</v>
      </c>
      <c r="C60" s="5">
        <f t="shared" si="8"/>
        <v>56539.538500000002</v>
      </c>
      <c r="D60" s="4" t="str">
        <f t="shared" si="9"/>
        <v>CCD</v>
      </c>
      <c r="E60" s="30">
        <f>VLOOKUP(C60,Active!C$21:E$969,3,FALSE)</f>
        <v>33625.774100107621</v>
      </c>
      <c r="F60" s="3" t="str">
        <f>LEFT(M60,1)</f>
        <v>C</v>
      </c>
      <c r="G60" s="4" t="str">
        <f t="shared" si="10"/>
        <v>56539.5385</v>
      </c>
      <c r="H60" s="5">
        <f t="shared" si="11"/>
        <v>33625.5</v>
      </c>
      <c r="I60" s="31" t="s">
        <v>319</v>
      </c>
      <c r="J60" s="32" t="s">
        <v>320</v>
      </c>
      <c r="K60" s="31">
        <v>33625.5</v>
      </c>
      <c r="L60" s="31" t="s">
        <v>321</v>
      </c>
      <c r="M60" s="32" t="s">
        <v>224</v>
      </c>
      <c r="N60" s="35" t="s">
        <v>225</v>
      </c>
      <c r="O60" s="33" t="s">
        <v>226</v>
      </c>
      <c r="P60" s="34" t="s">
        <v>322</v>
      </c>
    </row>
    <row r="61" spans="1:16" ht="12.75" customHeight="1" thickBot="1" x14ac:dyDescent="0.25">
      <c r="A61" s="5" t="str">
        <f t="shared" si="6"/>
        <v>BAVM 234 </v>
      </c>
      <c r="B61" s="3" t="str">
        <f t="shared" si="7"/>
        <v>I</v>
      </c>
      <c r="C61" s="5">
        <f t="shared" si="8"/>
        <v>56542.332499999997</v>
      </c>
      <c r="D61" s="4" t="str">
        <f t="shared" si="9"/>
        <v>CCD</v>
      </c>
      <c r="E61" s="30">
        <f>VLOOKUP(C61,Active!C$21:E$969,3,FALSE)</f>
        <v>33630.267370494417</v>
      </c>
      <c r="F61" s="3" t="str">
        <f>LEFT(M61,1)</f>
        <v>C</v>
      </c>
      <c r="G61" s="4" t="str">
        <f t="shared" si="10"/>
        <v>56542.3325</v>
      </c>
      <c r="H61" s="5">
        <f t="shared" si="11"/>
        <v>33630</v>
      </c>
      <c r="I61" s="31" t="s">
        <v>323</v>
      </c>
      <c r="J61" s="32" t="s">
        <v>324</v>
      </c>
      <c r="K61" s="31">
        <v>33630</v>
      </c>
      <c r="L61" s="31" t="s">
        <v>325</v>
      </c>
      <c r="M61" s="32" t="s">
        <v>224</v>
      </c>
      <c r="N61" s="35" t="s">
        <v>225</v>
      </c>
      <c r="O61" s="33" t="s">
        <v>226</v>
      </c>
      <c r="P61" s="34" t="s">
        <v>322</v>
      </c>
    </row>
    <row r="62" spans="1:16" ht="12.75" customHeight="1" thickBot="1" x14ac:dyDescent="0.25">
      <c r="A62" s="5" t="str">
        <f t="shared" si="6"/>
        <v> BRNO 31 </v>
      </c>
      <c r="B62" s="3" t="str">
        <f t="shared" si="7"/>
        <v>I</v>
      </c>
      <c r="C62" s="5">
        <f t="shared" si="8"/>
        <v>48128.415999999997</v>
      </c>
      <c r="D62" s="4" t="str">
        <f t="shared" si="9"/>
        <v>vis</v>
      </c>
      <c r="E62" s="30">
        <f>VLOOKUP(C62,Active!C$21:E$969,3,FALSE)</f>
        <v>20099.128556421896</v>
      </c>
      <c r="F62" s="3" t="s">
        <v>68</v>
      </c>
      <c r="G62" s="4" t="str">
        <f t="shared" si="10"/>
        <v>48128.416</v>
      </c>
      <c r="H62" s="5">
        <f t="shared" si="11"/>
        <v>20099</v>
      </c>
      <c r="I62" s="31" t="s">
        <v>157</v>
      </c>
      <c r="J62" s="32" t="s">
        <v>158</v>
      </c>
      <c r="K62" s="31">
        <v>20099</v>
      </c>
      <c r="L62" s="31" t="s">
        <v>159</v>
      </c>
      <c r="M62" s="32" t="s">
        <v>160</v>
      </c>
      <c r="N62" s="32"/>
      <c r="O62" s="33" t="s">
        <v>161</v>
      </c>
      <c r="P62" s="33" t="s">
        <v>162</v>
      </c>
    </row>
    <row r="63" spans="1:16" ht="12.75" customHeight="1" thickBot="1" x14ac:dyDescent="0.25">
      <c r="A63" s="5" t="str">
        <f t="shared" si="6"/>
        <v> BRNO 31 </v>
      </c>
      <c r="B63" s="3" t="str">
        <f t="shared" si="7"/>
        <v>I</v>
      </c>
      <c r="C63" s="5">
        <f t="shared" si="8"/>
        <v>49218.476999999999</v>
      </c>
      <c r="D63" s="4" t="str">
        <f t="shared" si="9"/>
        <v>vis</v>
      </c>
      <c r="E63" s="30">
        <f>VLOOKUP(C63,Active!C$21:E$969,3,FALSE)</f>
        <v>21852.148889676537</v>
      </c>
      <c r="F63" s="3" t="s">
        <v>68</v>
      </c>
      <c r="G63" s="4" t="str">
        <f t="shared" si="10"/>
        <v>49218.477</v>
      </c>
      <c r="H63" s="5">
        <f t="shared" si="11"/>
        <v>21852</v>
      </c>
      <c r="I63" s="31" t="s">
        <v>163</v>
      </c>
      <c r="J63" s="32" t="s">
        <v>164</v>
      </c>
      <c r="K63" s="31">
        <v>21852</v>
      </c>
      <c r="L63" s="31" t="s">
        <v>165</v>
      </c>
      <c r="M63" s="32" t="s">
        <v>160</v>
      </c>
      <c r="N63" s="32"/>
      <c r="O63" s="33" t="s">
        <v>166</v>
      </c>
      <c r="P63" s="33" t="s">
        <v>162</v>
      </c>
    </row>
    <row r="64" spans="1:16" ht="12.75" customHeight="1" thickBot="1" x14ac:dyDescent="0.25">
      <c r="A64" s="5" t="str">
        <f t="shared" si="6"/>
        <v> BRNO 32 </v>
      </c>
      <c r="B64" s="3" t="str">
        <f t="shared" si="7"/>
        <v>I</v>
      </c>
      <c r="C64" s="5">
        <f t="shared" si="8"/>
        <v>49953.472999999998</v>
      </c>
      <c r="D64" s="4" t="str">
        <f t="shared" si="9"/>
        <v>vis</v>
      </c>
      <c r="E64" s="30">
        <f>VLOOKUP(C64,Active!C$21:E$969,3,FALSE)</f>
        <v>23034.15882569005</v>
      </c>
      <c r="F64" s="3" t="s">
        <v>68</v>
      </c>
      <c r="G64" s="4" t="str">
        <f t="shared" si="10"/>
        <v>49953.4730</v>
      </c>
      <c r="H64" s="5">
        <f t="shared" si="11"/>
        <v>23034</v>
      </c>
      <c r="I64" s="31" t="s">
        <v>175</v>
      </c>
      <c r="J64" s="32" t="s">
        <v>176</v>
      </c>
      <c r="K64" s="31">
        <v>23034</v>
      </c>
      <c r="L64" s="31" t="s">
        <v>177</v>
      </c>
      <c r="M64" s="32" t="s">
        <v>160</v>
      </c>
      <c r="N64" s="32"/>
      <c r="O64" s="33" t="s">
        <v>178</v>
      </c>
      <c r="P64" s="33" t="s">
        <v>179</v>
      </c>
    </row>
    <row r="65" spans="1:16" ht="12.75" customHeight="1" thickBot="1" x14ac:dyDescent="0.25">
      <c r="A65" s="5" t="str">
        <f t="shared" si="6"/>
        <v> BRNO 32 </v>
      </c>
      <c r="B65" s="3" t="str">
        <f t="shared" si="7"/>
        <v>I</v>
      </c>
      <c r="C65" s="5">
        <f t="shared" si="8"/>
        <v>49953.480600000003</v>
      </c>
      <c r="D65" s="4" t="str">
        <f t="shared" si="9"/>
        <v>vis</v>
      </c>
      <c r="E65" s="30">
        <f>VLOOKUP(C65,Active!C$21:E$969,3,FALSE)</f>
        <v>23034.17104790013</v>
      </c>
      <c r="F65" s="3" t="s">
        <v>68</v>
      </c>
      <c r="G65" s="4" t="str">
        <f t="shared" si="10"/>
        <v>49953.4806</v>
      </c>
      <c r="H65" s="5">
        <f t="shared" si="11"/>
        <v>23034</v>
      </c>
      <c r="I65" s="31" t="s">
        <v>180</v>
      </c>
      <c r="J65" s="32" t="s">
        <v>181</v>
      </c>
      <c r="K65" s="31">
        <v>23034</v>
      </c>
      <c r="L65" s="31" t="s">
        <v>182</v>
      </c>
      <c r="M65" s="32" t="s">
        <v>160</v>
      </c>
      <c r="N65" s="32"/>
      <c r="O65" s="33" t="s">
        <v>183</v>
      </c>
      <c r="P65" s="33" t="s">
        <v>179</v>
      </c>
    </row>
    <row r="66" spans="1:16" ht="12.75" customHeight="1" thickBot="1" x14ac:dyDescent="0.25">
      <c r="A66" s="5" t="str">
        <f t="shared" si="6"/>
        <v> BRNO 32 </v>
      </c>
      <c r="B66" s="3" t="str">
        <f t="shared" si="7"/>
        <v>I</v>
      </c>
      <c r="C66" s="5">
        <f t="shared" si="8"/>
        <v>49953.485500000003</v>
      </c>
      <c r="D66" s="4" t="str">
        <f t="shared" si="9"/>
        <v>vis</v>
      </c>
      <c r="E66" s="30">
        <f>VLOOKUP(C66,Active!C$21:E$969,3,FALSE)</f>
        <v>23034.178928009253</v>
      </c>
      <c r="F66" s="3" t="s">
        <v>68</v>
      </c>
      <c r="G66" s="4" t="str">
        <f t="shared" si="10"/>
        <v>49953.4855</v>
      </c>
      <c r="H66" s="5">
        <f t="shared" si="11"/>
        <v>23034</v>
      </c>
      <c r="I66" s="31" t="s">
        <v>184</v>
      </c>
      <c r="J66" s="32" t="s">
        <v>185</v>
      </c>
      <c r="K66" s="31">
        <v>23034</v>
      </c>
      <c r="L66" s="31" t="s">
        <v>186</v>
      </c>
      <c r="M66" s="32" t="s">
        <v>160</v>
      </c>
      <c r="N66" s="32"/>
      <c r="O66" s="33" t="s">
        <v>187</v>
      </c>
      <c r="P66" s="33" t="s">
        <v>179</v>
      </c>
    </row>
    <row r="67" spans="1:16" ht="12.75" customHeight="1" thickBot="1" x14ac:dyDescent="0.25">
      <c r="A67" s="5" t="str">
        <f t="shared" si="6"/>
        <v> BRNO 32 </v>
      </c>
      <c r="B67" s="3" t="str">
        <f t="shared" si="7"/>
        <v>I</v>
      </c>
      <c r="C67" s="5">
        <f t="shared" si="8"/>
        <v>49953.497300000003</v>
      </c>
      <c r="D67" s="4" t="str">
        <f t="shared" si="9"/>
        <v>vis</v>
      </c>
      <c r="E67" s="30">
        <f>VLOOKUP(C67,Active!C$21:E$969,3,FALSE)</f>
        <v>23034.197904598575</v>
      </c>
      <c r="F67" s="3" t="s">
        <v>68</v>
      </c>
      <c r="G67" s="4" t="str">
        <f t="shared" si="10"/>
        <v>49953.4973</v>
      </c>
      <c r="H67" s="5">
        <f t="shared" si="11"/>
        <v>23034</v>
      </c>
      <c r="I67" s="31" t="s">
        <v>188</v>
      </c>
      <c r="J67" s="32" t="s">
        <v>189</v>
      </c>
      <c r="K67" s="31">
        <v>23034</v>
      </c>
      <c r="L67" s="31" t="s">
        <v>190</v>
      </c>
      <c r="M67" s="32" t="s">
        <v>160</v>
      </c>
      <c r="N67" s="32"/>
      <c r="O67" s="33" t="s">
        <v>191</v>
      </c>
      <c r="P67" s="33" t="s">
        <v>179</v>
      </c>
    </row>
    <row r="68" spans="1:16" ht="12.75" customHeight="1" thickBot="1" x14ac:dyDescent="0.25">
      <c r="A68" s="5" t="str">
        <f t="shared" si="6"/>
        <v> BBS 123 </v>
      </c>
      <c r="B68" s="3" t="str">
        <f t="shared" si="7"/>
        <v>I</v>
      </c>
      <c r="C68" s="5">
        <f t="shared" si="8"/>
        <v>51780.399799999999</v>
      </c>
      <c r="D68" s="4" t="str">
        <f t="shared" si="9"/>
        <v>vis</v>
      </c>
      <c r="E68" s="30">
        <f>VLOOKUP(C68,Active!C$21:E$969,3,FALSE)</f>
        <v>25972.196080272897</v>
      </c>
      <c r="F68" s="3" t="s">
        <v>68</v>
      </c>
      <c r="G68" s="4" t="str">
        <f t="shared" si="10"/>
        <v>51780.3998</v>
      </c>
      <c r="H68" s="5">
        <f t="shared" si="11"/>
        <v>25972</v>
      </c>
      <c r="I68" s="31" t="s">
        <v>212</v>
      </c>
      <c r="J68" s="32" t="s">
        <v>213</v>
      </c>
      <c r="K68" s="31">
        <v>25972</v>
      </c>
      <c r="L68" s="31" t="s">
        <v>214</v>
      </c>
      <c r="M68" s="32" t="s">
        <v>195</v>
      </c>
      <c r="N68" s="32" t="s">
        <v>196</v>
      </c>
      <c r="O68" s="33" t="s">
        <v>215</v>
      </c>
      <c r="P68" s="33" t="s">
        <v>216</v>
      </c>
    </row>
    <row r="69" spans="1:16" ht="12.75" customHeight="1" thickBot="1" x14ac:dyDescent="0.25">
      <c r="A69" s="5" t="str">
        <f t="shared" si="6"/>
        <v>BAVM 193 </v>
      </c>
      <c r="B69" s="3" t="str">
        <f t="shared" si="7"/>
        <v>I</v>
      </c>
      <c r="C69" s="5">
        <f t="shared" si="8"/>
        <v>54304.387499999997</v>
      </c>
      <c r="D69" s="4" t="str">
        <f t="shared" si="9"/>
        <v>vis</v>
      </c>
      <c r="E69" s="30">
        <f>VLOOKUP(C69,Active!C$21:E$969,3,FALSE)</f>
        <v>30031.236591753088</v>
      </c>
      <c r="F69" s="3" t="s">
        <v>68</v>
      </c>
      <c r="G69" s="4" t="str">
        <f t="shared" si="10"/>
        <v>54304.3875</v>
      </c>
      <c r="H69" s="5">
        <f t="shared" si="11"/>
        <v>30031</v>
      </c>
      <c r="I69" s="31" t="s">
        <v>245</v>
      </c>
      <c r="J69" s="32" t="s">
        <v>246</v>
      </c>
      <c r="K69" s="31">
        <v>30031</v>
      </c>
      <c r="L69" s="31" t="s">
        <v>247</v>
      </c>
      <c r="M69" s="32" t="s">
        <v>224</v>
      </c>
      <c r="N69" s="35" t="s">
        <v>225</v>
      </c>
      <c r="O69" s="33" t="s">
        <v>226</v>
      </c>
      <c r="P69" s="34" t="s">
        <v>248</v>
      </c>
    </row>
    <row r="70" spans="1:16" ht="12.75" customHeight="1" thickBot="1" x14ac:dyDescent="0.25">
      <c r="A70" s="5" t="str">
        <f t="shared" si="6"/>
        <v>BAVM 193 </v>
      </c>
      <c r="B70" s="3" t="str">
        <f t="shared" si="7"/>
        <v>I</v>
      </c>
      <c r="C70" s="5">
        <f t="shared" si="8"/>
        <v>54388.331599999998</v>
      </c>
      <c r="D70" s="4" t="str">
        <f t="shared" si="9"/>
        <v>vis</v>
      </c>
      <c r="E70" s="30">
        <f>VLOOKUP(C70,Active!C$21:E$969,3,FALSE)</f>
        <v>30166.234279182288</v>
      </c>
      <c r="F70" s="3" t="s">
        <v>68</v>
      </c>
      <c r="G70" s="4" t="str">
        <f t="shared" si="10"/>
        <v>54388.3316</v>
      </c>
      <c r="H70" s="5">
        <f t="shared" si="11"/>
        <v>30166</v>
      </c>
      <c r="I70" s="31" t="s">
        <v>249</v>
      </c>
      <c r="J70" s="32" t="s">
        <v>250</v>
      </c>
      <c r="K70" s="31">
        <v>30166</v>
      </c>
      <c r="L70" s="31" t="s">
        <v>251</v>
      </c>
      <c r="M70" s="32" t="s">
        <v>224</v>
      </c>
      <c r="N70" s="35" t="s">
        <v>225</v>
      </c>
      <c r="O70" s="33" t="s">
        <v>226</v>
      </c>
      <c r="P70" s="34" t="s">
        <v>248</v>
      </c>
    </row>
    <row r="71" spans="1:16" ht="12.75" customHeight="1" thickBot="1" x14ac:dyDescent="0.25">
      <c r="A71" s="5" t="str">
        <f t="shared" si="6"/>
        <v>BAVM 203 </v>
      </c>
      <c r="B71" s="3" t="str">
        <f t="shared" si="7"/>
        <v>II</v>
      </c>
      <c r="C71" s="5">
        <f t="shared" si="8"/>
        <v>54658.518600000003</v>
      </c>
      <c r="D71" s="4" t="str">
        <f t="shared" si="9"/>
        <v>vis</v>
      </c>
      <c r="E71" s="30">
        <f>VLOOKUP(C71,Active!C$21:E$969,3,FALSE)</f>
        <v>30600.745104522412</v>
      </c>
      <c r="F71" s="3" t="s">
        <v>68</v>
      </c>
      <c r="G71" s="4" t="str">
        <f t="shared" si="10"/>
        <v>54658.5186</v>
      </c>
      <c r="H71" s="5">
        <f t="shared" si="11"/>
        <v>30600.5</v>
      </c>
      <c r="I71" s="31" t="s">
        <v>252</v>
      </c>
      <c r="J71" s="32" t="s">
        <v>253</v>
      </c>
      <c r="K71" s="31">
        <v>30600.5</v>
      </c>
      <c r="L71" s="31" t="s">
        <v>254</v>
      </c>
      <c r="M71" s="32" t="s">
        <v>224</v>
      </c>
      <c r="N71" s="35" t="s">
        <v>225</v>
      </c>
      <c r="O71" s="33" t="s">
        <v>226</v>
      </c>
      <c r="P71" s="34" t="s">
        <v>255</v>
      </c>
    </row>
    <row r="72" spans="1:16" ht="12.75" customHeight="1" thickBot="1" x14ac:dyDescent="0.25">
      <c r="A72" s="5" t="str">
        <f t="shared" si="6"/>
        <v>OEJV 0094 </v>
      </c>
      <c r="B72" s="3" t="str">
        <f t="shared" si="7"/>
        <v>I</v>
      </c>
      <c r="C72" s="5">
        <f t="shared" si="8"/>
        <v>54710.438000000002</v>
      </c>
      <c r="D72" s="4" t="str">
        <f t="shared" si="9"/>
        <v>vis</v>
      </c>
      <c r="E72" s="30" t="e">
        <f>VLOOKUP(C72,Active!C$21:E$969,3,FALSE)</f>
        <v>#N/A</v>
      </c>
      <c r="F72" s="3" t="s">
        <v>68</v>
      </c>
      <c r="G72" s="4" t="str">
        <f t="shared" si="10"/>
        <v>54710.4380</v>
      </c>
      <c r="H72" s="5">
        <f t="shared" si="11"/>
        <v>30684</v>
      </c>
      <c r="I72" s="31" t="s">
        <v>256</v>
      </c>
      <c r="J72" s="32" t="s">
        <v>257</v>
      </c>
      <c r="K72" s="31">
        <v>30684</v>
      </c>
      <c r="L72" s="31" t="s">
        <v>258</v>
      </c>
      <c r="M72" s="32" t="s">
        <v>224</v>
      </c>
      <c r="N72" s="32" t="s">
        <v>259</v>
      </c>
      <c r="O72" s="33" t="s">
        <v>232</v>
      </c>
      <c r="P72" s="34" t="s">
        <v>260</v>
      </c>
    </row>
    <row r="73" spans="1:16" ht="12.75" customHeight="1" thickBot="1" x14ac:dyDescent="0.25">
      <c r="A73" s="5" t="str">
        <f t="shared" si="6"/>
        <v>OEJV 0094 </v>
      </c>
      <c r="B73" s="3" t="str">
        <f t="shared" si="7"/>
        <v>I</v>
      </c>
      <c r="C73" s="5">
        <f t="shared" si="8"/>
        <v>54710.438800000004</v>
      </c>
      <c r="D73" s="4" t="str">
        <f t="shared" si="9"/>
        <v>vis</v>
      </c>
      <c r="E73" s="30" t="e">
        <f>VLOOKUP(C73,Active!C$21:E$969,3,FALSE)</f>
        <v>#N/A</v>
      </c>
      <c r="F73" s="3" t="s">
        <v>68</v>
      </c>
      <c r="G73" s="4" t="str">
        <f t="shared" si="10"/>
        <v>54710.4388</v>
      </c>
      <c r="H73" s="5">
        <f t="shared" si="11"/>
        <v>30684</v>
      </c>
      <c r="I73" s="31" t="s">
        <v>261</v>
      </c>
      <c r="J73" s="32" t="s">
        <v>262</v>
      </c>
      <c r="K73" s="31">
        <v>30684</v>
      </c>
      <c r="L73" s="31" t="s">
        <v>263</v>
      </c>
      <c r="M73" s="32" t="s">
        <v>224</v>
      </c>
      <c r="N73" s="32" t="s">
        <v>35</v>
      </c>
      <c r="O73" s="33" t="s">
        <v>232</v>
      </c>
      <c r="P73" s="34" t="s">
        <v>260</v>
      </c>
    </row>
    <row r="74" spans="1:16" ht="12.75" customHeight="1" thickBot="1" x14ac:dyDescent="0.25">
      <c r="A74" s="5" t="str">
        <f t="shared" si="6"/>
        <v>BAVM 212 </v>
      </c>
      <c r="B74" s="3" t="str">
        <f t="shared" si="7"/>
        <v>II</v>
      </c>
      <c r="C74" s="5">
        <f t="shared" si="8"/>
        <v>55028.5049</v>
      </c>
      <c r="D74" s="4" t="str">
        <f t="shared" si="9"/>
        <v>vis</v>
      </c>
      <c r="E74" s="30">
        <f>VLOOKUP(C74,Active!C$21:E$969,3,FALSE)</f>
        <v>31195.751720597702</v>
      </c>
      <c r="F74" s="3" t="s">
        <v>68</v>
      </c>
      <c r="G74" s="4" t="str">
        <f t="shared" si="10"/>
        <v>55028.5049</v>
      </c>
      <c r="H74" s="5">
        <f t="shared" si="11"/>
        <v>31195.5</v>
      </c>
      <c r="I74" s="31" t="s">
        <v>264</v>
      </c>
      <c r="J74" s="32" t="s">
        <v>265</v>
      </c>
      <c r="K74" s="31">
        <v>31195.5</v>
      </c>
      <c r="L74" s="31" t="s">
        <v>266</v>
      </c>
      <c r="M74" s="32" t="s">
        <v>224</v>
      </c>
      <c r="N74" s="35" t="s">
        <v>225</v>
      </c>
      <c r="O74" s="33" t="s">
        <v>226</v>
      </c>
      <c r="P74" s="34" t="s">
        <v>267</v>
      </c>
    </row>
    <row r="75" spans="1:16" ht="12.75" customHeight="1" thickBot="1" x14ac:dyDescent="0.25">
      <c r="A75" s="5" t="str">
        <f t="shared" ref="A75:A82" si="12">P75</f>
        <v>OEJV 0137 </v>
      </c>
      <c r="B75" s="3" t="str">
        <f t="shared" ref="B75:B82" si="13">IF(H75=INT(H75),"I","II")</f>
        <v>I</v>
      </c>
      <c r="C75" s="5">
        <f t="shared" ref="C75:C82" si="14">1*G75</f>
        <v>55034.408900000002</v>
      </c>
      <c r="D75" s="4" t="str">
        <f t="shared" ref="D75:D82" si="15">VLOOKUP(F75,I$1:J$5,2,FALSE)</f>
        <v>vis</v>
      </c>
      <c r="E75" s="30" t="e">
        <f>VLOOKUP(C75,Active!C$21:E$969,3,FALSE)</f>
        <v>#N/A</v>
      </c>
      <c r="F75" s="3" t="s">
        <v>68</v>
      </c>
      <c r="G75" s="4" t="str">
        <f t="shared" ref="G75:G82" si="16">MID(I75,3,LEN(I75)-3)</f>
        <v>55034.4089</v>
      </c>
      <c r="H75" s="5">
        <f t="shared" ref="H75:H82" si="17">1*K75</f>
        <v>31205</v>
      </c>
      <c r="I75" s="31" t="s">
        <v>268</v>
      </c>
      <c r="J75" s="32" t="s">
        <v>269</v>
      </c>
      <c r="K75" s="31">
        <v>31205</v>
      </c>
      <c r="L75" s="31" t="s">
        <v>270</v>
      </c>
      <c r="M75" s="32" t="s">
        <v>224</v>
      </c>
      <c r="N75" s="32" t="s">
        <v>259</v>
      </c>
      <c r="O75" s="33" t="s">
        <v>232</v>
      </c>
      <c r="P75" s="34" t="s">
        <v>271</v>
      </c>
    </row>
    <row r="76" spans="1:16" ht="12.75" customHeight="1" thickBot="1" x14ac:dyDescent="0.25">
      <c r="A76" s="5" t="str">
        <f t="shared" si="12"/>
        <v>OEJV 0137 </v>
      </c>
      <c r="B76" s="3" t="str">
        <f t="shared" si="13"/>
        <v>I</v>
      </c>
      <c r="C76" s="5">
        <f t="shared" si="14"/>
        <v>55034.409299999999</v>
      </c>
      <c r="D76" s="4" t="str">
        <f t="shared" si="15"/>
        <v>vis</v>
      </c>
      <c r="E76" s="30" t="e">
        <f>VLOOKUP(C76,Active!C$21:E$969,3,FALSE)</f>
        <v>#N/A</v>
      </c>
      <c r="F76" s="3" t="s">
        <v>68</v>
      </c>
      <c r="G76" s="4" t="str">
        <f t="shared" si="16"/>
        <v>55034.4093</v>
      </c>
      <c r="H76" s="5">
        <f t="shared" si="17"/>
        <v>31205</v>
      </c>
      <c r="I76" s="31" t="s">
        <v>272</v>
      </c>
      <c r="J76" s="32" t="s">
        <v>273</v>
      </c>
      <c r="K76" s="31">
        <v>31205</v>
      </c>
      <c r="L76" s="31" t="s">
        <v>274</v>
      </c>
      <c r="M76" s="32" t="s">
        <v>224</v>
      </c>
      <c r="N76" s="32" t="s">
        <v>35</v>
      </c>
      <c r="O76" s="33" t="s">
        <v>232</v>
      </c>
      <c r="P76" s="34" t="s">
        <v>271</v>
      </c>
    </row>
    <row r="77" spans="1:16" ht="12.75" customHeight="1" thickBot="1" x14ac:dyDescent="0.25">
      <c r="A77" s="5" t="str">
        <f t="shared" si="12"/>
        <v>BAVM 212 </v>
      </c>
      <c r="B77" s="3" t="str">
        <f t="shared" si="13"/>
        <v>I</v>
      </c>
      <c r="C77" s="5">
        <f t="shared" si="14"/>
        <v>55042.4928</v>
      </c>
      <c r="D77" s="4" t="str">
        <f t="shared" si="15"/>
        <v>vis</v>
      </c>
      <c r="E77" s="30">
        <f>VLOOKUP(C77,Active!C$21:E$969,3,FALSE)</f>
        <v>31218.246859052826</v>
      </c>
      <c r="F77" s="3" t="s">
        <v>68</v>
      </c>
      <c r="G77" s="4" t="str">
        <f t="shared" si="16"/>
        <v>55042.4928</v>
      </c>
      <c r="H77" s="5">
        <f t="shared" si="17"/>
        <v>31218</v>
      </c>
      <c r="I77" s="31" t="s">
        <v>275</v>
      </c>
      <c r="J77" s="32" t="s">
        <v>276</v>
      </c>
      <c r="K77" s="31">
        <v>31218</v>
      </c>
      <c r="L77" s="31" t="s">
        <v>277</v>
      </c>
      <c r="M77" s="32" t="s">
        <v>224</v>
      </c>
      <c r="N77" s="35" t="s">
        <v>225</v>
      </c>
      <c r="O77" s="33" t="s">
        <v>226</v>
      </c>
      <c r="P77" s="34" t="s">
        <v>267</v>
      </c>
    </row>
    <row r="78" spans="1:16" ht="12.75" customHeight="1" thickBot="1" x14ac:dyDescent="0.25">
      <c r="A78" s="5" t="str">
        <f t="shared" si="12"/>
        <v>BAVM 212 </v>
      </c>
      <c r="B78" s="3" t="str">
        <f t="shared" si="13"/>
        <v>I</v>
      </c>
      <c r="C78" s="5">
        <f t="shared" si="14"/>
        <v>55067.365299999998</v>
      </c>
      <c r="D78" s="4" t="str">
        <f t="shared" si="15"/>
        <v>vis</v>
      </c>
      <c r="E78" s="30">
        <f>VLOOKUP(C78,Active!C$21:E$969,3,FALSE)</f>
        <v>31258.246453790071</v>
      </c>
      <c r="F78" s="3" t="s">
        <v>68</v>
      </c>
      <c r="G78" s="4" t="str">
        <f t="shared" si="16"/>
        <v>55067.3653</v>
      </c>
      <c r="H78" s="5">
        <f t="shared" si="17"/>
        <v>31258</v>
      </c>
      <c r="I78" s="31" t="s">
        <v>278</v>
      </c>
      <c r="J78" s="32" t="s">
        <v>279</v>
      </c>
      <c r="K78" s="31">
        <v>31258</v>
      </c>
      <c r="L78" s="31" t="s">
        <v>270</v>
      </c>
      <c r="M78" s="32" t="s">
        <v>224</v>
      </c>
      <c r="N78" s="35" t="s">
        <v>225</v>
      </c>
      <c r="O78" s="33" t="s">
        <v>226</v>
      </c>
      <c r="P78" s="34" t="s">
        <v>267</v>
      </c>
    </row>
    <row r="79" spans="1:16" ht="12.75" customHeight="1" thickBot="1" x14ac:dyDescent="0.25">
      <c r="A79" s="5" t="str">
        <f t="shared" si="12"/>
        <v>BAVM 225 </v>
      </c>
      <c r="B79" s="3" t="str">
        <f t="shared" si="13"/>
        <v>I</v>
      </c>
      <c r="C79" s="5">
        <f t="shared" si="14"/>
        <v>55790.547100000003</v>
      </c>
      <c r="D79" s="4" t="str">
        <f t="shared" si="15"/>
        <v>vis</v>
      </c>
      <c r="E79" s="30">
        <f>VLOOKUP(C79,Active!C$21:E$969,3,FALSE)</f>
        <v>32421.256964247466</v>
      </c>
      <c r="F79" s="3" t="s">
        <v>68</v>
      </c>
      <c r="G79" s="4" t="str">
        <f t="shared" si="16"/>
        <v>55790.5471</v>
      </c>
      <c r="H79" s="5">
        <f t="shared" si="17"/>
        <v>32421</v>
      </c>
      <c r="I79" s="31" t="s">
        <v>289</v>
      </c>
      <c r="J79" s="32" t="s">
        <v>290</v>
      </c>
      <c r="K79" s="31">
        <v>32421</v>
      </c>
      <c r="L79" s="31" t="s">
        <v>291</v>
      </c>
      <c r="M79" s="32" t="s">
        <v>224</v>
      </c>
      <c r="N79" s="35" t="s">
        <v>225</v>
      </c>
      <c r="O79" s="33" t="s">
        <v>226</v>
      </c>
      <c r="P79" s="34" t="s">
        <v>292</v>
      </c>
    </row>
    <row r="80" spans="1:16" ht="12.75" customHeight="1" thickBot="1" x14ac:dyDescent="0.25">
      <c r="A80" s="5" t="str">
        <f t="shared" si="12"/>
        <v>BAVM 225 </v>
      </c>
      <c r="B80" s="3" t="str">
        <f t="shared" si="13"/>
        <v>I</v>
      </c>
      <c r="C80" s="5">
        <f t="shared" si="14"/>
        <v>55797.388099999996</v>
      </c>
      <c r="D80" s="4" t="str">
        <f t="shared" si="15"/>
        <v>vis</v>
      </c>
      <c r="E80" s="30">
        <f>VLOOKUP(C80,Active!C$21:E$969,3,FALSE)</f>
        <v>32432.258561497329</v>
      </c>
      <c r="F80" s="3" t="s">
        <v>68</v>
      </c>
      <c r="G80" s="4" t="str">
        <f t="shared" si="16"/>
        <v>55797.3881</v>
      </c>
      <c r="H80" s="5">
        <f t="shared" si="17"/>
        <v>32432</v>
      </c>
      <c r="I80" s="31" t="s">
        <v>297</v>
      </c>
      <c r="J80" s="32" t="s">
        <v>298</v>
      </c>
      <c r="K80" s="31">
        <v>32432</v>
      </c>
      <c r="L80" s="31" t="s">
        <v>299</v>
      </c>
      <c r="M80" s="32" t="s">
        <v>224</v>
      </c>
      <c r="N80" s="35" t="s">
        <v>225</v>
      </c>
      <c r="O80" s="33" t="s">
        <v>226</v>
      </c>
      <c r="P80" s="34" t="s">
        <v>292</v>
      </c>
    </row>
    <row r="81" spans="1:16" ht="12.75" customHeight="1" thickBot="1" x14ac:dyDescent="0.25">
      <c r="A81" s="5" t="str">
        <f t="shared" si="12"/>
        <v>BAVM 225 </v>
      </c>
      <c r="B81" s="3" t="str">
        <f t="shared" si="13"/>
        <v>I</v>
      </c>
      <c r="C81" s="5">
        <f t="shared" si="14"/>
        <v>55802.361700000001</v>
      </c>
      <c r="D81" s="4" t="str">
        <f t="shared" si="15"/>
        <v>vis</v>
      </c>
      <c r="E81" s="30">
        <f>VLOOKUP(C81,Active!C$21:E$969,3,FALSE)</f>
        <v>32440.257033077803</v>
      </c>
      <c r="F81" s="3" t="s">
        <v>68</v>
      </c>
      <c r="G81" s="4" t="str">
        <f t="shared" si="16"/>
        <v>55802.3617</v>
      </c>
      <c r="H81" s="5">
        <f t="shared" si="17"/>
        <v>32440</v>
      </c>
      <c r="I81" s="31" t="s">
        <v>300</v>
      </c>
      <c r="J81" s="32" t="s">
        <v>301</v>
      </c>
      <c r="K81" s="31">
        <v>32440</v>
      </c>
      <c r="L81" s="31" t="s">
        <v>291</v>
      </c>
      <c r="M81" s="32" t="s">
        <v>224</v>
      </c>
      <c r="N81" s="35" t="s">
        <v>225</v>
      </c>
      <c r="O81" s="33" t="s">
        <v>226</v>
      </c>
      <c r="P81" s="34" t="s">
        <v>292</v>
      </c>
    </row>
    <row r="82" spans="1:16" ht="12.75" customHeight="1" thickBot="1" x14ac:dyDescent="0.25">
      <c r="A82" s="5" t="str">
        <f t="shared" si="12"/>
        <v>BAVM 225 </v>
      </c>
      <c r="B82" s="3" t="str">
        <f t="shared" si="13"/>
        <v>I</v>
      </c>
      <c r="C82" s="5">
        <f t="shared" si="14"/>
        <v>55805.471599999997</v>
      </c>
      <c r="D82" s="4" t="str">
        <f t="shared" si="15"/>
        <v>vis</v>
      </c>
      <c r="E82" s="30">
        <f>VLOOKUP(C82,Active!C$21:E$969,3,FALSE)</f>
        <v>32445.258329275337</v>
      </c>
      <c r="F82" s="3" t="s">
        <v>68</v>
      </c>
      <c r="G82" s="4" t="str">
        <f t="shared" si="16"/>
        <v>55805.4716</v>
      </c>
      <c r="H82" s="5">
        <f t="shared" si="17"/>
        <v>32445</v>
      </c>
      <c r="I82" s="31" t="s">
        <v>302</v>
      </c>
      <c r="J82" s="32" t="s">
        <v>303</v>
      </c>
      <c r="K82" s="31">
        <v>32445</v>
      </c>
      <c r="L82" s="31" t="s">
        <v>304</v>
      </c>
      <c r="M82" s="32" t="s">
        <v>224</v>
      </c>
      <c r="N82" s="35" t="s">
        <v>225</v>
      </c>
      <c r="O82" s="33" t="s">
        <v>226</v>
      </c>
      <c r="P82" s="34" t="s">
        <v>292</v>
      </c>
    </row>
    <row r="83" spans="1:16" x14ac:dyDescent="0.2">
      <c r="B83" s="3"/>
      <c r="E83" s="30"/>
      <c r="F83" s="3"/>
    </row>
    <row r="84" spans="1:16" x14ac:dyDescent="0.2">
      <c r="B84" s="3"/>
      <c r="E84" s="30"/>
      <c r="F84" s="3"/>
    </row>
    <row r="85" spans="1:16" x14ac:dyDescent="0.2">
      <c r="B85" s="3"/>
      <c r="F85" s="3"/>
    </row>
    <row r="86" spans="1:16" x14ac:dyDescent="0.2">
      <c r="B86" s="3"/>
      <c r="F86" s="3"/>
    </row>
    <row r="87" spans="1:16" x14ac:dyDescent="0.2">
      <c r="B87" s="3"/>
      <c r="F87" s="3"/>
    </row>
    <row r="88" spans="1:16" x14ac:dyDescent="0.2">
      <c r="B88" s="3"/>
      <c r="F88" s="3"/>
    </row>
    <row r="89" spans="1:16" x14ac:dyDescent="0.2">
      <c r="B89" s="3"/>
      <c r="F89" s="3"/>
    </row>
    <row r="90" spans="1:16" x14ac:dyDescent="0.2">
      <c r="B90" s="3"/>
      <c r="F90" s="3"/>
    </row>
    <row r="91" spans="1:16" x14ac:dyDescent="0.2">
      <c r="B91" s="3"/>
      <c r="F91" s="3"/>
    </row>
    <row r="92" spans="1:16" x14ac:dyDescent="0.2">
      <c r="B92" s="3"/>
      <c r="F92" s="3"/>
    </row>
    <row r="93" spans="1:16" x14ac:dyDescent="0.2">
      <c r="B93" s="3"/>
      <c r="F93" s="3"/>
    </row>
    <row r="94" spans="1:16" x14ac:dyDescent="0.2">
      <c r="B94" s="3"/>
      <c r="F94" s="3"/>
    </row>
    <row r="95" spans="1:16" x14ac:dyDescent="0.2">
      <c r="B95" s="3"/>
      <c r="F95" s="3"/>
    </row>
    <row r="96" spans="1:1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</sheetData>
  <phoneticPr fontId="7" type="noConversion"/>
  <hyperlinks>
    <hyperlink ref="P43" r:id="rId1" display="http://www.konkoly.hu/cgi-bin/IBVS?4888"/>
    <hyperlink ref="P44" r:id="rId2" display="http://www.konkoly.hu/cgi-bin/IBVS?4888"/>
    <hyperlink ref="P45" r:id="rId3" display="http://www.konkoly.hu/cgi-bin/IBVS?5263"/>
    <hyperlink ref="P46" r:id="rId4" display="http://www.konkoly.hu/cgi-bin/IBVS?5713"/>
    <hyperlink ref="P47" r:id="rId5" display="http://www.bav-astro.de/sfs/BAVM_link.php?BAVMnr=178"/>
    <hyperlink ref="P48" r:id="rId6" display="http://var.astro.cz/oejv/issues/oejv0074.pdf"/>
    <hyperlink ref="P49" r:id="rId7" display="http://www.bav-astro.de/sfs/BAVM_link.php?BAVMnr=183"/>
    <hyperlink ref="P50" r:id="rId8" display="http://var.astro.cz/oejv/issues/oejv0074.pdf"/>
    <hyperlink ref="P51" r:id="rId9" display="http://var.astro.cz/oejv/issues/oejv0074.pdf"/>
    <hyperlink ref="P69" r:id="rId10" display="http://www.bav-astro.de/sfs/BAVM_link.php?BAVMnr=193"/>
    <hyperlink ref="P70" r:id="rId11" display="http://www.bav-astro.de/sfs/BAVM_link.php?BAVMnr=193"/>
    <hyperlink ref="P71" r:id="rId12" display="http://www.bav-astro.de/sfs/BAVM_link.php?BAVMnr=203"/>
    <hyperlink ref="P72" r:id="rId13" display="http://var.astro.cz/oejv/issues/oejv0094.pdf"/>
    <hyperlink ref="P73" r:id="rId14" display="http://var.astro.cz/oejv/issues/oejv0094.pdf"/>
    <hyperlink ref="P74" r:id="rId15" display="http://www.bav-astro.de/sfs/BAVM_link.php?BAVMnr=212"/>
    <hyperlink ref="P75" r:id="rId16" display="http://var.astro.cz/oejv/issues/oejv0137.pdf"/>
    <hyperlink ref="P76" r:id="rId17" display="http://var.astro.cz/oejv/issues/oejv0137.pdf"/>
    <hyperlink ref="P77" r:id="rId18" display="http://www.bav-astro.de/sfs/BAVM_link.php?BAVMnr=212"/>
    <hyperlink ref="P78" r:id="rId19" display="http://www.bav-astro.de/sfs/BAVM_link.php?BAVMnr=212"/>
    <hyperlink ref="P52" r:id="rId20" display="http://var.astro.cz/oejv/issues/oejv0137.pdf"/>
    <hyperlink ref="P53" r:id="rId21" display="http://var.astro.cz/oejv/issues/oejv0137.pdf"/>
    <hyperlink ref="P54" r:id="rId22" display="http://www.bav-astro.de/sfs/BAVM_link.php?BAVMnr=215"/>
    <hyperlink ref="P79" r:id="rId23" display="http://www.bav-astro.de/sfs/BAVM_link.php?BAVMnr=225"/>
    <hyperlink ref="P55" r:id="rId24" display="http://var.astro.cz/oejv/issues/oejv0160.pdf"/>
    <hyperlink ref="P80" r:id="rId25" display="http://www.bav-astro.de/sfs/BAVM_link.php?BAVMnr=225"/>
    <hyperlink ref="P81" r:id="rId26" display="http://www.bav-astro.de/sfs/BAVM_link.php?BAVMnr=225"/>
    <hyperlink ref="P82" r:id="rId27" display="http://www.bav-astro.de/sfs/BAVM_link.php?BAVMnr=225"/>
    <hyperlink ref="P56" r:id="rId28" display="http://www.bav-astro.de/sfs/BAVM_link.php?BAVMnr=232"/>
    <hyperlink ref="P57" r:id="rId29" display="http://var.astro.cz/oejv/issues/oejv0160.pdf"/>
    <hyperlink ref="P58" r:id="rId30" display="http://var.astro.cz/oejv/issues/oejv0160.pdf"/>
    <hyperlink ref="P59" r:id="rId31" display="http://var.astro.cz/oejv/issues/oejv0160.pdf"/>
    <hyperlink ref="P60" r:id="rId32" display="http://www.bav-astro.de/sfs/BAVM_link.php?BAVMnr=234"/>
    <hyperlink ref="P61" r:id="rId33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2024-03-06T06:01:53Z</dcterms:modified>
</cp:coreProperties>
</file>