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7D71A7-FBC2-4E14-80D4-FD850D794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Q137" i="1"/>
  <c r="Q132" i="1"/>
  <c r="Q136" i="1"/>
  <c r="D9" i="1"/>
  <c r="C9" i="1"/>
  <c r="F16" i="1"/>
  <c r="F17" i="1" s="1"/>
  <c r="E61" i="1"/>
  <c r="F61" i="1"/>
  <c r="E105" i="1"/>
  <c r="F10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26" i="1"/>
  <c r="Q130" i="1"/>
  <c r="Q131" i="1"/>
  <c r="Q133" i="1"/>
  <c r="Q134" i="1"/>
  <c r="Q135" i="1"/>
  <c r="Q22" i="1"/>
  <c r="G122" i="2"/>
  <c r="C122" i="2"/>
  <c r="G121" i="2"/>
  <c r="C121" i="2"/>
  <c r="G120" i="2"/>
  <c r="C120" i="2"/>
  <c r="G119" i="2"/>
  <c r="C119" i="2"/>
  <c r="G118" i="2"/>
  <c r="C118" i="2"/>
  <c r="G38" i="2"/>
  <c r="C38" i="2"/>
  <c r="G37" i="2"/>
  <c r="C37" i="2"/>
  <c r="G36" i="2"/>
  <c r="C36" i="2"/>
  <c r="G117" i="2"/>
  <c r="C117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38" i="2"/>
  <c r="B38" i="2"/>
  <c r="D38" i="2"/>
  <c r="A38" i="2"/>
  <c r="H37" i="2"/>
  <c r="D37" i="2"/>
  <c r="B37" i="2"/>
  <c r="A37" i="2"/>
  <c r="H36" i="2"/>
  <c r="B36" i="2"/>
  <c r="D36" i="2"/>
  <c r="A36" i="2"/>
  <c r="H117" i="2"/>
  <c r="D117" i="2"/>
  <c r="B117" i="2"/>
  <c r="A117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B108" i="2"/>
  <c r="F108" i="2"/>
  <c r="D108" i="2"/>
  <c r="A108" i="2"/>
  <c r="H107" i="2"/>
  <c r="F107" i="2"/>
  <c r="D107" i="2"/>
  <c r="B107" i="2"/>
  <c r="A107" i="2"/>
  <c r="H106" i="2"/>
  <c r="F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C17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C8" i="1"/>
  <c r="C7" i="1"/>
  <c r="Q21" i="1"/>
  <c r="E55" i="2"/>
  <c r="E74" i="2"/>
  <c r="E69" i="2"/>
  <c r="E64" i="2"/>
  <c r="E66" i="2"/>
  <c r="E77" i="2"/>
  <c r="E124" i="1"/>
  <c r="F124" i="1"/>
  <c r="E88" i="2"/>
  <c r="E32" i="2"/>
  <c r="E121" i="2"/>
  <c r="E77" i="1"/>
  <c r="F77" i="1"/>
  <c r="G95" i="1"/>
  <c r="H95" i="1"/>
  <c r="E53" i="1"/>
  <c r="F53" i="1"/>
  <c r="G118" i="1"/>
  <c r="I118" i="1"/>
  <c r="E16" i="2"/>
  <c r="E93" i="1"/>
  <c r="F93" i="1"/>
  <c r="E116" i="1"/>
  <c r="E110" i="2"/>
  <c r="E35" i="2"/>
  <c r="E100" i="1"/>
  <c r="F100" i="1"/>
  <c r="E69" i="1"/>
  <c r="F69" i="1"/>
  <c r="G37" i="1"/>
  <c r="H37" i="1"/>
  <c r="E137" i="1"/>
  <c r="F137" i="1"/>
  <c r="E132" i="1"/>
  <c r="F132" i="1"/>
  <c r="E117" i="1"/>
  <c r="F117" i="1"/>
  <c r="G119" i="1"/>
  <c r="I119" i="1"/>
  <c r="E125" i="1"/>
  <c r="F125" i="1"/>
  <c r="G127" i="1"/>
  <c r="I127" i="1"/>
  <c r="E134" i="1"/>
  <c r="F134" i="1"/>
  <c r="E21" i="1"/>
  <c r="F21" i="1"/>
  <c r="E25" i="1"/>
  <c r="F25" i="1"/>
  <c r="E29" i="1"/>
  <c r="F29" i="1"/>
  <c r="E33" i="1"/>
  <c r="F33" i="1"/>
  <c r="G33" i="1"/>
  <c r="H33" i="1"/>
  <c r="E37" i="1"/>
  <c r="F37" i="1"/>
  <c r="E41" i="1"/>
  <c r="F41" i="1"/>
  <c r="G41" i="1"/>
  <c r="H41" i="1"/>
  <c r="E45" i="1"/>
  <c r="F45" i="1"/>
  <c r="G45" i="1"/>
  <c r="H45" i="1"/>
  <c r="E49" i="1"/>
  <c r="F49" i="1"/>
  <c r="G32" i="1"/>
  <c r="H32" i="1"/>
  <c r="G40" i="1"/>
  <c r="H40" i="1"/>
  <c r="E54" i="1"/>
  <c r="F54" i="1"/>
  <c r="G54" i="1"/>
  <c r="H54" i="1"/>
  <c r="E62" i="1"/>
  <c r="F62" i="1"/>
  <c r="E70" i="1"/>
  <c r="F70" i="1"/>
  <c r="E78" i="1"/>
  <c r="F78" i="1"/>
  <c r="E86" i="1"/>
  <c r="F86" i="1"/>
  <c r="G86" i="1"/>
  <c r="H86" i="1"/>
  <c r="E94" i="1"/>
  <c r="F94" i="1"/>
  <c r="E106" i="1"/>
  <c r="F106" i="1"/>
  <c r="G114" i="1"/>
  <c r="I114" i="1"/>
  <c r="E120" i="1"/>
  <c r="G122" i="1"/>
  <c r="I122" i="1"/>
  <c r="E128" i="1"/>
  <c r="F128" i="1"/>
  <c r="G25" i="1"/>
  <c r="H25" i="1"/>
  <c r="G49" i="1"/>
  <c r="H49" i="1"/>
  <c r="E57" i="1"/>
  <c r="F57" i="1"/>
  <c r="G59" i="1"/>
  <c r="H59" i="1"/>
  <c r="E65" i="1"/>
  <c r="E73" i="1"/>
  <c r="F73" i="1"/>
  <c r="E81" i="1"/>
  <c r="F81" i="1"/>
  <c r="G83" i="1"/>
  <c r="H83" i="1"/>
  <c r="E89" i="1"/>
  <c r="F89" i="1"/>
  <c r="G91" i="1"/>
  <c r="H91" i="1"/>
  <c r="E97" i="1"/>
  <c r="F97" i="1"/>
  <c r="G97" i="1"/>
  <c r="H97" i="1"/>
  <c r="E109" i="1"/>
  <c r="F109" i="1"/>
  <c r="G137" i="1"/>
  <c r="K137" i="1"/>
  <c r="G132" i="1"/>
  <c r="K132" i="1"/>
  <c r="E115" i="1"/>
  <c r="F115" i="1"/>
  <c r="G115" i="1"/>
  <c r="I115" i="1"/>
  <c r="G117" i="1"/>
  <c r="I117" i="1"/>
  <c r="E123" i="1"/>
  <c r="F123" i="1"/>
  <c r="G125" i="1"/>
  <c r="I125" i="1"/>
  <c r="E131" i="1"/>
  <c r="F131" i="1"/>
  <c r="G134" i="1"/>
  <c r="K134" i="1"/>
  <c r="E22" i="1"/>
  <c r="F22" i="1"/>
  <c r="E26" i="1"/>
  <c r="F26" i="1"/>
  <c r="E30" i="1"/>
  <c r="F30" i="1"/>
  <c r="E34" i="1"/>
  <c r="F34" i="1"/>
  <c r="G34" i="1"/>
  <c r="H34" i="1"/>
  <c r="E38" i="1"/>
  <c r="F38" i="1"/>
  <c r="E42" i="1"/>
  <c r="F42" i="1"/>
  <c r="E46" i="1"/>
  <c r="F46" i="1"/>
  <c r="E50" i="1"/>
  <c r="F50" i="1"/>
  <c r="G26" i="1"/>
  <c r="H26" i="1"/>
  <c r="G42" i="1"/>
  <c r="H42" i="1"/>
  <c r="G50" i="1"/>
  <c r="H50" i="1"/>
  <c r="E60" i="1"/>
  <c r="F60" i="1"/>
  <c r="G62" i="1"/>
  <c r="H62" i="1"/>
  <c r="E68" i="1"/>
  <c r="F68" i="1"/>
  <c r="G70" i="1"/>
  <c r="H70" i="1"/>
  <c r="E76" i="1"/>
  <c r="F76" i="1"/>
  <c r="G78" i="1"/>
  <c r="H78" i="1"/>
  <c r="E84" i="1"/>
  <c r="F84" i="1"/>
  <c r="G84" i="1"/>
  <c r="H84" i="1"/>
  <c r="E92" i="1"/>
  <c r="G94" i="1"/>
  <c r="H94" i="1"/>
  <c r="G21" i="1"/>
  <c r="H21" i="1"/>
  <c r="E104" i="1"/>
  <c r="F104" i="1"/>
  <c r="G104" i="1"/>
  <c r="I104" i="1"/>
  <c r="G106" i="1"/>
  <c r="I106" i="1"/>
  <c r="E112" i="1"/>
  <c r="E118" i="1"/>
  <c r="F118" i="1"/>
  <c r="E126" i="1"/>
  <c r="F126" i="1"/>
  <c r="G126" i="1"/>
  <c r="J126" i="1"/>
  <c r="G128" i="1"/>
  <c r="I128" i="1"/>
  <c r="E135" i="1"/>
  <c r="F135" i="1"/>
  <c r="G135" i="1"/>
  <c r="K135" i="1"/>
  <c r="G35" i="1"/>
  <c r="H35" i="1"/>
  <c r="G43" i="1"/>
  <c r="H43" i="1"/>
  <c r="G51" i="1"/>
  <c r="H51" i="1"/>
  <c r="E55" i="1"/>
  <c r="F55" i="1"/>
  <c r="G55" i="1"/>
  <c r="H55" i="1"/>
  <c r="G57" i="1"/>
  <c r="H57" i="1"/>
  <c r="E63" i="1"/>
  <c r="F63" i="1"/>
  <c r="E71" i="1"/>
  <c r="F71" i="1"/>
  <c r="G71" i="1"/>
  <c r="H71" i="1"/>
  <c r="G73" i="1"/>
  <c r="H73" i="1"/>
  <c r="E79" i="1"/>
  <c r="F79" i="1"/>
  <c r="G79" i="1"/>
  <c r="H79" i="1"/>
  <c r="G81" i="1"/>
  <c r="H81" i="1"/>
  <c r="E87" i="1"/>
  <c r="F87" i="1"/>
  <c r="G89" i="1"/>
  <c r="H89" i="1"/>
  <c r="E95" i="1"/>
  <c r="F95" i="1"/>
  <c r="G22" i="1"/>
  <c r="H22" i="1"/>
  <c r="E107" i="1"/>
  <c r="F107" i="1"/>
  <c r="G109" i="1"/>
  <c r="I109" i="1"/>
  <c r="E113" i="1"/>
  <c r="F113" i="1"/>
  <c r="G113" i="1"/>
  <c r="I113" i="1"/>
  <c r="E121" i="1"/>
  <c r="F121" i="1"/>
  <c r="G121" i="1"/>
  <c r="I121" i="1"/>
  <c r="G123" i="1"/>
  <c r="I123" i="1"/>
  <c r="E129" i="1"/>
  <c r="G131" i="1"/>
  <c r="K131" i="1"/>
  <c r="E23" i="1"/>
  <c r="F23" i="1"/>
  <c r="E27" i="1"/>
  <c r="F27" i="1"/>
  <c r="G27" i="1"/>
  <c r="H27" i="1"/>
  <c r="E31" i="1"/>
  <c r="F31" i="1"/>
  <c r="E35" i="1"/>
  <c r="F35" i="1"/>
  <c r="E39" i="1"/>
  <c r="F39" i="1"/>
  <c r="G39" i="1"/>
  <c r="H39" i="1"/>
  <c r="E43" i="1"/>
  <c r="F43" i="1"/>
  <c r="E47" i="1"/>
  <c r="F47" i="1"/>
  <c r="E51" i="1"/>
  <c r="F51" i="1"/>
  <c r="G36" i="1"/>
  <c r="H36" i="1"/>
  <c r="G44" i="1"/>
  <c r="H44" i="1"/>
  <c r="E58" i="1"/>
  <c r="F58" i="1"/>
  <c r="G58" i="1"/>
  <c r="H58" i="1"/>
  <c r="G60" i="1"/>
  <c r="H60" i="1"/>
  <c r="E66" i="1"/>
  <c r="G68" i="1"/>
  <c r="H68" i="1"/>
  <c r="E74" i="1"/>
  <c r="G76" i="1"/>
  <c r="H76" i="1"/>
  <c r="E82" i="1"/>
  <c r="E90" i="1"/>
  <c r="F90" i="1"/>
  <c r="G90" i="1"/>
  <c r="H90" i="1"/>
  <c r="E98" i="1"/>
  <c r="F98" i="1"/>
  <c r="G98" i="1"/>
  <c r="H98" i="1"/>
  <c r="E101" i="1"/>
  <c r="F101" i="1"/>
  <c r="E110" i="1"/>
  <c r="F110" i="1"/>
  <c r="G110" i="1"/>
  <c r="I110" i="1"/>
  <c r="E119" i="1"/>
  <c r="F119" i="1"/>
  <c r="E127" i="1"/>
  <c r="F127" i="1"/>
  <c r="E136" i="1"/>
  <c r="F136" i="1"/>
  <c r="G136" i="1"/>
  <c r="K136" i="1"/>
  <c r="E24" i="1"/>
  <c r="F24" i="1"/>
  <c r="G24" i="1"/>
  <c r="H24" i="1"/>
  <c r="E28" i="1"/>
  <c r="F28" i="1"/>
  <c r="G28" i="1"/>
  <c r="H28" i="1"/>
  <c r="E32" i="1"/>
  <c r="F32" i="1"/>
  <c r="E36" i="1"/>
  <c r="F36" i="1"/>
  <c r="E40" i="1"/>
  <c r="F40" i="1"/>
  <c r="E44" i="1"/>
  <c r="F44" i="1"/>
  <c r="E48" i="1"/>
  <c r="F48" i="1"/>
  <c r="G48" i="1"/>
  <c r="H48" i="1"/>
  <c r="E52" i="1"/>
  <c r="F52" i="1"/>
  <c r="G52" i="1"/>
  <c r="H52" i="1"/>
  <c r="G23" i="1"/>
  <c r="H23" i="1"/>
  <c r="G30" i="1"/>
  <c r="H30" i="1"/>
  <c r="G38" i="1"/>
  <c r="H38" i="1"/>
  <c r="G46" i="1"/>
  <c r="H46" i="1"/>
  <c r="E56" i="1"/>
  <c r="F56" i="1"/>
  <c r="G56" i="1"/>
  <c r="H56" i="1"/>
  <c r="E64" i="1"/>
  <c r="E72" i="1"/>
  <c r="F72" i="1"/>
  <c r="G72" i="1"/>
  <c r="H72" i="1"/>
  <c r="E80" i="1"/>
  <c r="E88" i="1"/>
  <c r="E96" i="1"/>
  <c r="F96" i="1"/>
  <c r="G96" i="1"/>
  <c r="H96" i="1"/>
  <c r="G101" i="1"/>
  <c r="I101" i="1"/>
  <c r="E108" i="1"/>
  <c r="F108" i="1"/>
  <c r="G108" i="1"/>
  <c r="I108" i="1"/>
  <c r="E114" i="1"/>
  <c r="F114" i="1"/>
  <c r="E122" i="1"/>
  <c r="F122" i="1"/>
  <c r="G124" i="1"/>
  <c r="I124" i="1"/>
  <c r="E130" i="1"/>
  <c r="F130" i="1"/>
  <c r="G130" i="1"/>
  <c r="K130" i="1"/>
  <c r="G31" i="1"/>
  <c r="H31" i="1"/>
  <c r="G47" i="1"/>
  <c r="H47" i="1"/>
  <c r="G53" i="1"/>
  <c r="H53" i="1"/>
  <c r="E59" i="1"/>
  <c r="F59" i="1"/>
  <c r="G61" i="1"/>
  <c r="H61" i="1"/>
  <c r="E67" i="1"/>
  <c r="G69" i="1"/>
  <c r="H69" i="1"/>
  <c r="E75" i="1"/>
  <c r="F75" i="1"/>
  <c r="G75" i="1"/>
  <c r="H75" i="1"/>
  <c r="G77" i="1"/>
  <c r="H77" i="1"/>
  <c r="E83" i="1"/>
  <c r="F83" i="1"/>
  <c r="E91" i="1"/>
  <c r="F91" i="1"/>
  <c r="G93" i="1"/>
  <c r="H93" i="1"/>
  <c r="E99" i="1"/>
  <c r="E102" i="1"/>
  <c r="F102" i="1"/>
  <c r="G102" i="1"/>
  <c r="I102" i="1"/>
  <c r="G105" i="1"/>
  <c r="I105" i="1"/>
  <c r="E111" i="1"/>
  <c r="F111" i="1"/>
  <c r="G111" i="1"/>
  <c r="I111" i="1"/>
  <c r="E103" i="1"/>
  <c r="F103" i="1"/>
  <c r="E80" i="2"/>
  <c r="E87" i="2"/>
  <c r="E94" i="2"/>
  <c r="E98" i="2"/>
  <c r="E102" i="2"/>
  <c r="E106" i="2"/>
  <c r="E17" i="2"/>
  <c r="E22" i="2"/>
  <c r="E117" i="2"/>
  <c r="G87" i="1"/>
  <c r="H87" i="1"/>
  <c r="G29" i="1"/>
  <c r="H29" i="1"/>
  <c r="E133" i="1"/>
  <c r="F133" i="1"/>
  <c r="G133" i="1"/>
  <c r="K133" i="1"/>
  <c r="E20" i="2"/>
  <c r="E111" i="2"/>
  <c r="E115" i="2"/>
  <c r="E14" i="2"/>
  <c r="E118" i="2"/>
  <c r="G107" i="1"/>
  <c r="I107" i="1"/>
  <c r="E85" i="1"/>
  <c r="F85" i="1"/>
  <c r="G85" i="1"/>
  <c r="H85" i="1"/>
  <c r="G63" i="1"/>
  <c r="H63" i="1"/>
  <c r="F112" i="1"/>
  <c r="G112" i="1"/>
  <c r="E23" i="2"/>
  <c r="E92" i="2"/>
  <c r="E113" i="2"/>
  <c r="E12" i="2"/>
  <c r="E51" i="2"/>
  <c r="E45" i="2"/>
  <c r="F99" i="1"/>
  <c r="G99" i="1"/>
  <c r="H99" i="1"/>
  <c r="E116" i="2"/>
  <c r="F67" i="1"/>
  <c r="G67" i="1"/>
  <c r="H67" i="1"/>
  <c r="E84" i="2"/>
  <c r="E91" i="2"/>
  <c r="F74" i="1"/>
  <c r="G74" i="1"/>
  <c r="H74" i="1"/>
  <c r="F120" i="1"/>
  <c r="G120" i="1"/>
  <c r="I120" i="1"/>
  <c r="E31" i="2"/>
  <c r="E37" i="2"/>
  <c r="E71" i="2"/>
  <c r="E70" i="2"/>
  <c r="E76" i="2"/>
  <c r="E86" i="2"/>
  <c r="E11" i="2"/>
  <c r="E39" i="2"/>
  <c r="E50" i="2"/>
  <c r="E44" i="2"/>
  <c r="F64" i="1"/>
  <c r="G64" i="1"/>
  <c r="H64" i="1"/>
  <c r="E81" i="2"/>
  <c r="E101" i="2"/>
  <c r="F66" i="1"/>
  <c r="G66" i="1"/>
  <c r="H66" i="1"/>
  <c r="E83" i="2"/>
  <c r="F129" i="1"/>
  <c r="G129" i="1"/>
  <c r="I129" i="1"/>
  <c r="E38" i="2"/>
  <c r="E30" i="2"/>
  <c r="E122" i="2"/>
  <c r="E28" i="2"/>
  <c r="E120" i="2"/>
  <c r="E60" i="2"/>
  <c r="E53" i="2"/>
  <c r="E59" i="2"/>
  <c r="E63" i="2"/>
  <c r="E90" i="2"/>
  <c r="E15" i="2"/>
  <c r="F88" i="1"/>
  <c r="G88" i="1"/>
  <c r="H88" i="1"/>
  <c r="E105" i="2"/>
  <c r="E25" i="2"/>
  <c r="E34" i="2"/>
  <c r="E33" i="2"/>
  <c r="E119" i="2"/>
  <c r="E104" i="2"/>
  <c r="E48" i="2"/>
  <c r="E47" i="2"/>
  <c r="E46" i="2"/>
  <c r="E58" i="2"/>
  <c r="E85" i="2"/>
  <c r="E26" i="2"/>
  <c r="E72" i="2"/>
  <c r="F116" i="1"/>
  <c r="G116" i="1"/>
  <c r="I116" i="1"/>
  <c r="E27" i="2"/>
  <c r="F92" i="1"/>
  <c r="G92" i="1"/>
  <c r="H92" i="1"/>
  <c r="E109" i="2"/>
  <c r="E21" i="2"/>
  <c r="E29" i="2"/>
  <c r="E24" i="2"/>
  <c r="E36" i="2"/>
  <c r="E96" i="2"/>
  <c r="E43" i="2"/>
  <c r="E42" i="2"/>
  <c r="E41" i="2"/>
  <c r="E52" i="2"/>
  <c r="E75" i="2"/>
  <c r="E89" i="2"/>
  <c r="E67" i="2"/>
  <c r="E65" i="2"/>
  <c r="E13" i="2"/>
  <c r="F80" i="1"/>
  <c r="G80" i="1"/>
  <c r="H80" i="1"/>
  <c r="E97" i="2"/>
  <c r="E107" i="2"/>
  <c r="E114" i="2"/>
  <c r="E112" i="2"/>
  <c r="E19" i="2"/>
  <c r="E100" i="2"/>
  <c r="E68" i="2"/>
  <c r="E40" i="2"/>
  <c r="E62" i="2"/>
  <c r="E73" i="2"/>
  <c r="E54" i="2"/>
  <c r="E99" i="2"/>
  <c r="F82" i="1"/>
  <c r="G82" i="1"/>
  <c r="H82" i="1"/>
  <c r="F65" i="1"/>
  <c r="G65" i="1"/>
  <c r="H65" i="1"/>
  <c r="E82" i="2"/>
  <c r="E95" i="2"/>
  <c r="E103" i="2"/>
  <c r="E93" i="2"/>
  <c r="E108" i="2"/>
  <c r="E18" i="2"/>
  <c r="E56" i="2"/>
  <c r="E79" i="2"/>
  <c r="E57" i="2"/>
  <c r="E61" i="2"/>
  <c r="E49" i="2"/>
  <c r="I112" i="1"/>
  <c r="C12" i="1"/>
  <c r="C11" i="1"/>
  <c r="O138" i="1" l="1"/>
  <c r="O76" i="1"/>
  <c r="O47" i="1"/>
  <c r="O26" i="1"/>
  <c r="O90" i="1"/>
  <c r="O69" i="1"/>
  <c r="O40" i="1"/>
  <c r="O134" i="1"/>
  <c r="O78" i="1"/>
  <c r="O57" i="1"/>
  <c r="O100" i="1"/>
  <c r="O122" i="1"/>
  <c r="O115" i="1"/>
  <c r="O44" i="1"/>
  <c r="O72" i="1"/>
  <c r="O67" i="1"/>
  <c r="O135" i="1"/>
  <c r="O84" i="1"/>
  <c r="O55" i="1"/>
  <c r="O34" i="1"/>
  <c r="O98" i="1"/>
  <c r="O77" i="1"/>
  <c r="O48" i="1"/>
  <c r="O137" i="1"/>
  <c r="O86" i="1"/>
  <c r="O65" i="1"/>
  <c r="O127" i="1"/>
  <c r="O106" i="1"/>
  <c r="O107" i="1"/>
  <c r="O123" i="1"/>
  <c r="O129" i="1"/>
  <c r="O58" i="1"/>
  <c r="O46" i="1"/>
  <c r="O43" i="1"/>
  <c r="O31" i="1"/>
  <c r="O74" i="1"/>
  <c r="O24" i="1"/>
  <c r="O62" i="1"/>
  <c r="O124" i="1"/>
  <c r="O111" i="1"/>
  <c r="O28" i="1"/>
  <c r="O92" i="1"/>
  <c r="O63" i="1"/>
  <c r="O42" i="1"/>
  <c r="O22" i="1"/>
  <c r="O85" i="1"/>
  <c r="O56" i="1"/>
  <c r="O30" i="1"/>
  <c r="O94" i="1"/>
  <c r="O73" i="1"/>
  <c r="O105" i="1"/>
  <c r="O114" i="1"/>
  <c r="O103" i="1"/>
  <c r="O51" i="1"/>
  <c r="O27" i="1"/>
  <c r="O37" i="1"/>
  <c r="O108" i="1"/>
  <c r="O36" i="1"/>
  <c r="O126" i="1"/>
  <c r="O71" i="1"/>
  <c r="O50" i="1"/>
  <c r="O29" i="1"/>
  <c r="O93" i="1"/>
  <c r="O64" i="1"/>
  <c r="O38" i="1"/>
  <c r="O131" i="1"/>
  <c r="O81" i="1"/>
  <c r="O121" i="1"/>
  <c r="O35" i="1"/>
  <c r="O119" i="1"/>
  <c r="O83" i="1"/>
  <c r="O59" i="1"/>
  <c r="O132" i="1"/>
  <c r="O25" i="1"/>
  <c r="O109" i="1"/>
  <c r="O125" i="1"/>
  <c r="O52" i="1"/>
  <c r="O23" i="1"/>
  <c r="O87" i="1"/>
  <c r="O66" i="1"/>
  <c r="O45" i="1"/>
  <c r="O136" i="1"/>
  <c r="O80" i="1"/>
  <c r="O54" i="1"/>
  <c r="O33" i="1"/>
  <c r="O97" i="1"/>
  <c r="O116" i="1"/>
  <c r="O99" i="1"/>
  <c r="O75" i="1"/>
  <c r="O117" i="1"/>
  <c r="O112" i="1"/>
  <c r="O60" i="1"/>
  <c r="O95" i="1"/>
  <c r="O53" i="1"/>
  <c r="O41" i="1"/>
  <c r="O102" i="1"/>
  <c r="O91" i="1"/>
  <c r="O68" i="1"/>
  <c r="O39" i="1"/>
  <c r="O133" i="1"/>
  <c r="O82" i="1"/>
  <c r="O61" i="1"/>
  <c r="O32" i="1"/>
  <c r="O96" i="1"/>
  <c r="O70" i="1"/>
  <c r="O49" i="1"/>
  <c r="O110" i="1"/>
  <c r="O21" i="1"/>
  <c r="O113" i="1"/>
  <c r="O128" i="1"/>
  <c r="O101" i="1"/>
  <c r="C15" i="1"/>
  <c r="O118" i="1"/>
  <c r="O120" i="1"/>
  <c r="O79" i="1"/>
  <c r="O130" i="1"/>
  <c r="O89" i="1"/>
  <c r="O104" i="1"/>
  <c r="O8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<sst xmlns="http://schemas.openxmlformats.org/spreadsheetml/2006/main" count="1107" uniqueCount="410">
  <si>
    <t>IBVS 6230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</si>
  <si>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</si>
  <si>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</si>
  <si>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</si>
  <si>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</si>
  <si>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</si>
  <si>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</si>
  <si>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</si>
  <si>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</si>
  <si>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</si>
  <si>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</si>
  <si>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</si>
  <si>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</si>
  <si>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</si>
  <si>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</si>
  <si>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</si>
  <si>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</si>
  <si>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</si>
  <si>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</si>
  <si>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</si>
  <si>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</si>
  <si>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</si>
  <si>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</si>
  <si>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</si>
  <si>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</si>
  <si>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</si>
  <si>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</si>
  <si>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</si>
  <si>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</si>
  <si>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</si>
  <si>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Peter H</t>
  </si>
  <si>
    <t>BBSAG Bull.93</t>
  </si>
  <si>
    <t>B</t>
  </si>
  <si>
    <t>Vandenbroere J</t>
  </si>
  <si>
    <t>BBSAG Bull.96</t>
  </si>
  <si>
    <t>BBSAG Bull.98</t>
  </si>
  <si>
    <t>BBSAG Bull.99</t>
  </si>
  <si>
    <t>BBSAG Bull.102</t>
  </si>
  <si>
    <t>BBSAG Bull.105</t>
  </si>
  <si>
    <t>BBSAG Bull.107</t>
  </si>
  <si>
    <t>BBSAG Bull.110</t>
  </si>
  <si>
    <t>BBSAG Bull.113</t>
  </si>
  <si>
    <t>BBSAG Bull.115</t>
  </si>
  <si>
    <t>Diethelm R</t>
  </si>
  <si>
    <t>BBSAG Bull.116</t>
  </si>
  <si>
    <t>bad?</t>
  </si>
  <si>
    <t># of data points:</t>
  </si>
  <si>
    <t>EA/SD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</si>
  <si>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</si>
  <si>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</si>
  <si>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</si>
  <si>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</si>
  <si>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</si>
  <si>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</si>
  <si>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</si>
  <si>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</si>
  <si>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</si>
  <si>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</si>
  <si>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</si>
  <si>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</si>
  <si>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2426089.554 </t>
  </si>
  <si>
    <t> 23.04.1930 01:17 </t>
  </si>
  <si>
    <t> 0.001 </t>
  </si>
  <si>
    <t>P </t>
  </si>
  <si>
    <t> K.Häussler </t>
  </si>
  <si>
    <t> MHAR 8.25 </t>
  </si>
  <si>
    <t>2426498.468 </t>
  </si>
  <si>
    <t> 05.06.1931 23:13 </t>
  </si>
  <si>
    <t>2427243.469 </t>
  </si>
  <si>
    <t> 19.06.1933 23:15 </t>
  </si>
  <si>
    <t> 0.030 </t>
  </si>
  <si>
    <t>2427249.469 </t>
  </si>
  <si>
    <t> 25.06.1933 23:15 </t>
  </si>
  <si>
    <t> 0.029 </t>
  </si>
  <si>
    <t>2427309.430 </t>
  </si>
  <si>
    <t> 24.08.1933 22:19 </t>
  </si>
  <si>
    <t> -0.019 </t>
  </si>
  <si>
    <t>2430289.368 </t>
  </si>
  <si>
    <t> 21.10.1941 20:49 </t>
  </si>
  <si>
    <t> 0.046 </t>
  </si>
  <si>
    <t>2432445.355 </t>
  </si>
  <si>
    <t> 16.09.1947 20:31 </t>
  </si>
  <si>
    <t> -0.002 </t>
  </si>
  <si>
    <t>2432617.648 </t>
  </si>
  <si>
    <t> 07.03.1948 03:33 </t>
  </si>
  <si>
    <t> -0.021 </t>
  </si>
  <si>
    <t>2432775.417 </t>
  </si>
  <si>
    <t> 11.08.1948 22:00 </t>
  </si>
  <si>
    <t> 0.011 </t>
  </si>
  <si>
    <t>2432805.403 </t>
  </si>
  <si>
    <t> 10.09.1948 21:40 </t>
  </si>
  <si>
    <t> -0.008 </t>
  </si>
  <si>
    <t>2432830.307 </t>
  </si>
  <si>
    <t> 05.10.1948 19:22 </t>
  </si>
  <si>
    <t> 0.035 </t>
  </si>
  <si>
    <t>2433153.434 </t>
  </si>
  <si>
    <t> 24.08.1949 22:24 </t>
  </si>
  <si>
    <t> -0.029 </t>
  </si>
  <si>
    <t>2433417.534 </t>
  </si>
  <si>
    <t> 16.05.1950 00:48 </t>
  </si>
  <si>
    <t> 0.032 </t>
  </si>
  <si>
    <t>2433538.357 </t>
  </si>
  <si>
    <t> 13.09.1950 20:34 </t>
  </si>
  <si>
    <t> -0.020 </t>
  </si>
  <si>
    <t>2433892.403 </t>
  </si>
  <si>
    <t> 02.09.1951 21:40 </t>
  </si>
  <si>
    <t> -0.027 </t>
  </si>
  <si>
    <t>2433917.311 </t>
  </si>
  <si>
    <t> 27.09.1951 19:27 </t>
  </si>
  <si>
    <t> 0.020 </t>
  </si>
  <si>
    <t>2434607.405 </t>
  </si>
  <si>
    <t> 17.08.1953 21:43 </t>
  </si>
  <si>
    <t>2434631.385 </t>
  </si>
  <si>
    <t> 10.09.1953 21:14 </t>
  </si>
  <si>
    <t> -0.012 </t>
  </si>
  <si>
    <t>2435243.503 </t>
  </si>
  <si>
    <t> 16.05.1955 00:04 </t>
  </si>
  <si>
    <t> 0.015 </t>
  </si>
  <si>
    <t>2435370.339 </t>
  </si>
  <si>
    <t> 19.09.1955 20:08 </t>
  </si>
  <si>
    <t> -0.026 </t>
  </si>
  <si>
    <t>2435779.286 </t>
  </si>
  <si>
    <t> 01.11.1956 18:51 </t>
  </si>
  <si>
    <t> 0.003 </t>
  </si>
  <si>
    <t>2436024.451 </t>
  </si>
  <si>
    <t> 04.07.1957 22:49 </t>
  </si>
  <si>
    <t> -0.011 </t>
  </si>
  <si>
    <t>2436372.514 </t>
  </si>
  <si>
    <t> 18.06.1958 00:20 </t>
  </si>
  <si>
    <t> 0.000 </t>
  </si>
  <si>
    <t>2436378.489 </t>
  </si>
  <si>
    <t> 23.06.1958 23:44 </t>
  </si>
  <si>
    <t>2436457.376 </t>
  </si>
  <si>
    <t> 10.09.1958 21:01 </t>
  </si>
  <si>
    <t>2436487.372 </t>
  </si>
  <si>
    <t> 10.10.1958 20:55 </t>
  </si>
  <si>
    <t> -0.016 </t>
  </si>
  <si>
    <t>2436542.260 </t>
  </si>
  <si>
    <t> 04.12.1958 18:14 </t>
  </si>
  <si>
    <t> 0.007 </t>
  </si>
  <si>
    <t>2437014.642 </t>
  </si>
  <si>
    <t> 21.03.1960 03:24 </t>
  </si>
  <si>
    <t> J.Weber </t>
  </si>
  <si>
    <t> JO 45.29 </t>
  </si>
  <si>
    <t>2437051.513 </t>
  </si>
  <si>
    <t> 27.04.1960 00:18 </t>
  </si>
  <si>
    <t> 0.041 </t>
  </si>
  <si>
    <t>2437087.474 </t>
  </si>
  <si>
    <t> 01.06.1960 23:22 </t>
  </si>
  <si>
    <t> -0.004 </t>
  </si>
  <si>
    <t>2437099.461 </t>
  </si>
  <si>
    <t> 13.06.1960 23:03 </t>
  </si>
  <si>
    <t> -0.018 </t>
  </si>
  <si>
    <t>2437105.457 </t>
  </si>
  <si>
    <t> 19.06.1960 22:58 </t>
  </si>
  <si>
    <t> -0.023 </t>
  </si>
  <si>
    <t>2437105.504 </t>
  </si>
  <si>
    <t> 20.06.1960 00:05 </t>
  </si>
  <si>
    <t> 0.024 </t>
  </si>
  <si>
    <t>2437117.454 </t>
  </si>
  <si>
    <t> 01.07.1960 22:53 </t>
  </si>
  <si>
    <t> -0.028 </t>
  </si>
  <si>
    <t>2437165.460 </t>
  </si>
  <si>
    <t> 18.08.1960 23:02 </t>
  </si>
  <si>
    <t>2437172.376 </t>
  </si>
  <si>
    <t> 25.08.1960 21:01 </t>
  </si>
  <si>
    <t>2437201.465 </t>
  </si>
  <si>
    <t> 23.09.1960 23:09 </t>
  </si>
  <si>
    <t> -0.030 </t>
  </si>
  <si>
    <t>2437202.379 </t>
  </si>
  <si>
    <t> 24.09.1960 21:05 </t>
  </si>
  <si>
    <t> 0.027 </t>
  </si>
  <si>
    <t>2437202.400 </t>
  </si>
  <si>
    <t> 24.09.1960 21:36 </t>
  </si>
  <si>
    <t> 0.048 </t>
  </si>
  <si>
    <t>2437441.571 </t>
  </si>
  <si>
    <t> 22.05.1961 01:42 </t>
  </si>
  <si>
    <t>2437556.403 </t>
  </si>
  <si>
    <t> 13.09.1961 21:40 </t>
  </si>
  <si>
    <t>2437574.428 </t>
  </si>
  <si>
    <t> 01.10.1961 22:16 </t>
  </si>
  <si>
    <t> 0.021 </t>
  </si>
  <si>
    <t>2437581.285 </t>
  </si>
  <si>
    <t> 08.10.1961 18:50 </t>
  </si>
  <si>
    <t>2437605.293 </t>
  </si>
  <si>
    <t> 01.11.1961 19:01 </t>
  </si>
  <si>
    <t>2437814.484 </t>
  </si>
  <si>
    <t> 29.05.1962 23:36 </t>
  </si>
  <si>
    <t>2437874.448 </t>
  </si>
  <si>
    <t> 28.07.1962 22:45 </t>
  </si>
  <si>
    <t>2437886.459 </t>
  </si>
  <si>
    <t> 09.08.1962 23:00 </t>
  </si>
  <si>
    <t> 0.005 </t>
  </si>
  <si>
    <t>2438504.550 </t>
  </si>
  <si>
    <t> 19.04.1964 01:12 </t>
  </si>
  <si>
    <t> 0.004 </t>
  </si>
  <si>
    <t>2438528.558 </t>
  </si>
  <si>
    <t> 13.05.1964 01:23 </t>
  </si>
  <si>
    <t> 0.009 </t>
  </si>
  <si>
    <t>2438553.423 </t>
  </si>
  <si>
    <t> 06.06.1964 22:09 </t>
  </si>
  <si>
    <t> 0.013 </t>
  </si>
  <si>
    <t>2438558.538 </t>
  </si>
  <si>
    <t> 12.06.1964 00:54 </t>
  </si>
  <si>
    <t>2438559.411 </t>
  </si>
  <si>
    <t> 12.06.1964 21:51 </t>
  </si>
  <si>
    <t> -0.000 </t>
  </si>
  <si>
    <t>2438583.405 </t>
  </si>
  <si>
    <t> 06.07.1964 21:43 </t>
  </si>
  <si>
    <t> -0.010 </t>
  </si>
  <si>
    <t>2438594.526 </t>
  </si>
  <si>
    <t> 18.07.1964 00:37 </t>
  </si>
  <si>
    <t> -0.033 </t>
  </si>
  <si>
    <t>2438674.316 </t>
  </si>
  <si>
    <t> 05.10.1964 19:35 </t>
  </si>
  <si>
    <t> 0.031 </t>
  </si>
  <si>
    <t>2438680.309 </t>
  </si>
  <si>
    <t> 11.10.1964 19:24 </t>
  </si>
  <si>
    <t> 0.023 </t>
  </si>
  <si>
    <t>2438937.487 </t>
  </si>
  <si>
    <t> 25.06.1965 23:41 </t>
  </si>
  <si>
    <t>2439034.334 </t>
  </si>
  <si>
    <t> 30.09.1965 20:00 </t>
  </si>
  <si>
    <t> -0.005 </t>
  </si>
  <si>
    <t>2439058.308 </t>
  </si>
  <si>
    <t> 24.10.1965 19:23 </t>
  </si>
  <si>
    <t> -0.035 </t>
  </si>
  <si>
    <t>2439443.235 </t>
  </si>
  <si>
    <t> 13.11.1966 17:38 </t>
  </si>
  <si>
    <t> -0.022 </t>
  </si>
  <si>
    <t>2439536.663 </t>
  </si>
  <si>
    <t> 15.02.1967 03:54 </t>
  </si>
  <si>
    <t> -0.037 </t>
  </si>
  <si>
    <t>2439670.466 </t>
  </si>
  <si>
    <t> 28.06.1967 23:11 </t>
  </si>
  <si>
    <t>2439682.449 </t>
  </si>
  <si>
    <t> 10.07.1967 22:46 </t>
  </si>
  <si>
    <t>2439945.616 </t>
  </si>
  <si>
    <t> 30.03.1968 02:47 </t>
  </si>
  <si>
    <t>2439964.517 </t>
  </si>
  <si>
    <t> 18.04.1968 00:24 </t>
  </si>
  <si>
    <t> 0.039 </t>
  </si>
  <si>
    <t>2439994.495 </t>
  </si>
  <si>
    <t> 17.05.1968 23:52 </t>
  </si>
  <si>
    <t>2440030.472 </t>
  </si>
  <si>
    <t> 22.06.1968 23:19 </t>
  </si>
  <si>
    <t> -0.015 </t>
  </si>
  <si>
    <t>2440097.358 </t>
  </si>
  <si>
    <t> 28.08.1968 20:35 </t>
  </si>
  <si>
    <t>2440127.340 </t>
  </si>
  <si>
    <t> 27.09.1968 20:09 </t>
  </si>
  <si>
    <t>2440151.324 </t>
  </si>
  <si>
    <t> 21.10.1968 19:46 </t>
  </si>
  <si>
    <t> -0.039 </t>
  </si>
  <si>
    <t>2440500.298 </t>
  </si>
  <si>
    <t> 05.10.1969 19:09 </t>
  </si>
  <si>
    <t> 0.026 </t>
  </si>
  <si>
    <t>2440745.445 </t>
  </si>
  <si>
    <t> 07.06.1970 22:40 </t>
  </si>
  <si>
    <t> -0.006 </t>
  </si>
  <si>
    <t>2440775.460 </t>
  </si>
  <si>
    <t> 07.07.1970 23:02 </t>
  </si>
  <si>
    <t>2440854.337 </t>
  </si>
  <si>
    <t> 24.09.1970 20:05 </t>
  </si>
  <si>
    <t> 0.012 </t>
  </si>
  <si>
    <t>2441208.387 </t>
  </si>
  <si>
    <t> 13.09.1971 21:17 </t>
  </si>
  <si>
    <t> 0.010 </t>
  </si>
  <si>
    <t>2441214.385 </t>
  </si>
  <si>
    <t> 19.09.1971 21:14 </t>
  </si>
  <si>
    <t>2441593.308 </t>
  </si>
  <si>
    <t> 02.10.1972 19:23 </t>
  </si>
  <si>
    <t> 0.016 </t>
  </si>
  <si>
    <t>2441599.283 </t>
  </si>
  <si>
    <t> 08.10.1972 18:47 </t>
  </si>
  <si>
    <t>2447827.327 </t>
  </si>
  <si>
    <t> 27.10.1989 19:50 </t>
  </si>
  <si>
    <t>V </t>
  </si>
  <si>
    <t> H.Peter </t>
  </si>
  <si>
    <t> BBS 93 </t>
  </si>
  <si>
    <t>2448085.499 </t>
  </si>
  <si>
    <t> 12.07.1990 23:58 </t>
  </si>
  <si>
    <t> 0.097 </t>
  </si>
  <si>
    <t> J.Vandenbroere </t>
  </si>
  <si>
    <t> BBS 96 </t>
  </si>
  <si>
    <t>2448127.489 </t>
  </si>
  <si>
    <t> 23.08.1990 23:44 </t>
  </si>
  <si>
    <t> 0.081 </t>
  </si>
  <si>
    <t>2448163.374 </t>
  </si>
  <si>
    <t> 28.09.1990 20:58 </t>
  </si>
  <si>
    <t> -0.040 </t>
  </si>
  <si>
    <t>2448488.404 </t>
  </si>
  <si>
    <t> 19.08.1991 21:41 </t>
  </si>
  <si>
    <t> 0.085 </t>
  </si>
  <si>
    <t> BBS 98 </t>
  </si>
  <si>
    <t>2448500.398 </t>
  </si>
  <si>
    <t> 31.08.1991 21:33 </t>
  </si>
  <si>
    <t> 0.077 </t>
  </si>
  <si>
    <t>2448506.419 </t>
  </si>
  <si>
    <t> 06.09.1991 22:03 </t>
  </si>
  <si>
    <t> BBS 99 </t>
  </si>
  <si>
    <t>2448512.406 </t>
  </si>
  <si>
    <t> 12.09.1991 21:44 </t>
  </si>
  <si>
    <t> 0.083 </t>
  </si>
  <si>
    <t>2448518.399 </t>
  </si>
  <si>
    <t> 18.09.1991 21:34 </t>
  </si>
  <si>
    <t> 0.075 </t>
  </si>
  <si>
    <t>2448561.248 </t>
  </si>
  <si>
    <t> 31.10.1991 17:57 </t>
  </si>
  <si>
    <t> 0.061 </t>
  </si>
  <si>
    <t>2448891.285 </t>
  </si>
  <si>
    <t> 25.09.1992 18:50 </t>
  </si>
  <si>
    <t> 0.049 </t>
  </si>
  <si>
    <t> BBS 102 </t>
  </si>
  <si>
    <t>2449221.368 </t>
  </si>
  <si>
    <t> 21.08.1993 20:49 </t>
  </si>
  <si>
    <t> 0.082 </t>
  </si>
  <si>
    <t> BBS 105 </t>
  </si>
  <si>
    <t>2449251.364 </t>
  </si>
  <si>
    <t> 20.09.1993 20:44 </t>
  </si>
  <si>
    <t> 0.074 </t>
  </si>
  <si>
    <t>2449545.426 </t>
  </si>
  <si>
    <t> 11.07.1994 22:13 </t>
  </si>
  <si>
    <t> 0.092 </t>
  </si>
  <si>
    <t> BBS 107 </t>
  </si>
  <si>
    <t>2449569.418 </t>
  </si>
  <si>
    <t> 04.08.1994 22:01 </t>
  </si>
  <si>
    <t>2449581.424 </t>
  </si>
  <si>
    <t> 16.08.1994 22:10 </t>
  </si>
  <si>
    <t>2449605.416 </t>
  </si>
  <si>
    <t> 09.09.1994 21:59 </t>
  </si>
  <si>
    <t> 0.073 </t>
  </si>
  <si>
    <t>2449905.468 </t>
  </si>
  <si>
    <t> 06.07.1995 23:13 </t>
  </si>
  <si>
    <t> 0.080 </t>
  </si>
  <si>
    <t> BBS 110 </t>
  </si>
  <si>
    <t>2449917.486 </t>
  </si>
  <si>
    <t> 18.07.1995 23:39 </t>
  </si>
  <si>
    <t>2449929.477 </t>
  </si>
  <si>
    <t> 30.07.1995 23:26 </t>
  </si>
  <si>
    <t> 0.086 </t>
  </si>
  <si>
    <t>2449990.350 </t>
  </si>
  <si>
    <t> 29.09.1995 20:24 </t>
  </si>
  <si>
    <t> 0.093 </t>
  </si>
  <si>
    <t>2450008.348 </t>
  </si>
  <si>
    <t> 17.10.1995 20:21 </t>
  </si>
  <si>
    <t> 0.088 </t>
  </si>
  <si>
    <t>2450314.395 </t>
  </si>
  <si>
    <t> 18.08.1996 21:28 </t>
  </si>
  <si>
    <t> 0.089 </t>
  </si>
  <si>
    <t> BBS 113 </t>
  </si>
  <si>
    <t>2450332.392 </t>
  </si>
  <si>
    <t> 05.09.1996 21:24 </t>
  </si>
  <si>
    <t> 0.084 </t>
  </si>
  <si>
    <t>2450638.454 </t>
  </si>
  <si>
    <t> 08.07.1997 22:53 </t>
  </si>
  <si>
    <t> 0.100 </t>
  </si>
  <si>
    <t> BBS 115 </t>
  </si>
  <si>
    <t>2450650.4507 </t>
  </si>
  <si>
    <t> 20.07.1997 22:49 </t>
  </si>
  <si>
    <t> 0.0950 </t>
  </si>
  <si>
    <t>E </t>
  </si>
  <si>
    <t>?</t>
  </si>
  <si>
    <t> R.Diethelm </t>
  </si>
  <si>
    <t>2450692.452 </t>
  </si>
  <si>
    <t> 31.08.1997 22:50 </t>
  </si>
  <si>
    <t> 0.090 </t>
  </si>
  <si>
    <t>2450717.320 </t>
  </si>
  <si>
    <t> 25.09.1997 19:40 </t>
  </si>
  <si>
    <t> BBS 116 </t>
  </si>
  <si>
    <t>2450747.316 </t>
  </si>
  <si>
    <t> 25.10.1997 19:35 </t>
  </si>
  <si>
    <t>2453612.3465 </t>
  </si>
  <si>
    <t> 29.08.2005 20:18 </t>
  </si>
  <si>
    <t> 0.1209 </t>
  </si>
  <si>
    <t> M. Zejda et al. </t>
  </si>
  <si>
    <t>IBVS 5741 </t>
  </si>
  <si>
    <t>2454314.4553 </t>
  </si>
  <si>
    <t> 01.08.2007 22:55 </t>
  </si>
  <si>
    <t> 0.1251 </t>
  </si>
  <si>
    <t>C </t>
  </si>
  <si>
    <t>o</t>
  </si>
  <si>
    <t> H.Jungbluth </t>
  </si>
  <si>
    <t>BAVM 193 </t>
  </si>
  <si>
    <t>2455859.2706 </t>
  </si>
  <si>
    <t> 24.10.2011 18:29 </t>
  </si>
  <si>
    <t> 0.1387 </t>
  </si>
  <si>
    <t> M.Wischnewski </t>
  </si>
  <si>
    <t>BAVM 225 </t>
  </si>
  <si>
    <t>2455862.2764 </t>
  </si>
  <si>
    <t> 27.10.2011 18:38 </t>
  </si>
  <si>
    <t> 0.1441 </t>
  </si>
  <si>
    <t>2455877.2773 </t>
  </si>
  <si>
    <t> 11.11.2011 18:39 </t>
  </si>
  <si>
    <t> 0.1428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</si>
  <si>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</si>
  <si>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</si>
  <si>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</si>
  <si>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</si>
  <si>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</si>
  <si>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</si>
  <si>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</si>
  <si>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</si>
  <si>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</si>
  <si>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</si>
  <si>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</si>
  <si>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OEJV 0179</t>
  </si>
  <si>
    <t>RHN 2020</t>
  </si>
  <si>
    <t>DL Sge / GSC 1594-2470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</si>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</sst>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1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3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8" fillId="0" borderId="10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/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Sge - O-C Diagr.</a:t>
            </a:r>
          </a:p>
        </c:rich>
      </c:tx>
      <c:layout>
        <c:manualLayout>
          <c:xMode val="edge"/>
          <c:yMode val="edge"/>
          <c:x val="0.3605447533344046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5"/>
          <c:w val="0.801021738516652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1.0000000002037268E-3</c:v>
                </c:pt>
                <c:pt idx="2">
                  <c:v>-3.0761999987589661E-3</c:v>
                </c:pt>
                <c:pt idx="3">
                  <c:v>2.9772400001093047E-2</c:v>
                </c:pt>
                <c:pt idx="4">
                  <c:v>2.8878200002509402E-2</c:v>
                </c:pt>
                <c:pt idx="5">
                  <c:v>-1.9063799998548348E-2</c:v>
                </c:pt>
                <c:pt idx="6">
                  <c:v>4.6330599998327671E-2</c:v>
                </c:pt>
                <c:pt idx="7">
                  <c:v>-2.2284000006038696E-3</c:v>
                </c:pt>
                <c:pt idx="8">
                  <c:v>-2.061899999898742E-2</c:v>
                </c:pt>
                <c:pt idx="9">
                  <c:v>1.0590600002615247E-2</c:v>
                </c:pt>
                <c:pt idx="10">
                  <c:v>-7.8804000004311092E-3</c:v>
                </c:pt>
                <c:pt idx="11">
                  <c:v>3.5272200002509635E-2</c:v>
                </c:pt>
                <c:pt idx="12">
                  <c:v>-2.8743999995640479E-2</c:v>
                </c:pt>
                <c:pt idx="13">
                  <c:v>3.1911199999740347E-2</c:v>
                </c:pt>
                <c:pt idx="14">
                  <c:v>-2.0243399994797073E-2</c:v>
                </c:pt>
                <c:pt idx="15">
                  <c:v>-2.700120000372408E-2</c:v>
                </c:pt>
                <c:pt idx="16">
                  <c:v>2.0151400000031572E-2</c:v>
                </c:pt>
                <c:pt idx="17">
                  <c:v>1.131840000016382E-2</c:v>
                </c:pt>
                <c:pt idx="18">
                  <c:v>-1.2258399998245295E-2</c:v>
                </c:pt>
                <c:pt idx="19">
                  <c:v>1.4533199995639734E-2</c:v>
                </c:pt>
                <c:pt idx="20">
                  <c:v>-2.5515599998470861E-2</c:v>
                </c:pt>
                <c:pt idx="21">
                  <c:v>3.408199998375494E-3</c:v>
                </c:pt>
                <c:pt idx="22">
                  <c:v>-1.0983400003169663E-2</c:v>
                </c:pt>
                <c:pt idx="23">
                  <c:v>1.5300000086426735E-4</c:v>
                </c:pt>
                <c:pt idx="24">
                  <c:v>-2.5741199999174569E-2</c:v>
                </c:pt>
                <c:pt idx="25">
                  <c:v>-7.6364000051398762E-3</c:v>
                </c:pt>
                <c:pt idx="26">
                  <c:v>-1.6107399998873007E-2</c:v>
                </c:pt>
                <c:pt idx="27">
                  <c:v>6.5742000006139278E-3</c:v>
                </c:pt>
                <c:pt idx="28">
                  <c:v>3.2473599996592384E-2</c:v>
                </c:pt>
                <c:pt idx="29">
                  <c:v>4.0837799999280833E-2</c:v>
                </c:pt>
                <c:pt idx="30">
                  <c:v>-3.527399996528402E-3</c:v>
                </c:pt>
                <c:pt idx="31">
                  <c:v>-1.8315799992706161E-2</c:v>
                </c:pt>
                <c:pt idx="32">
                  <c:v>-2.320999999938067E-2</c:v>
                </c:pt>
                <c:pt idx="33">
                  <c:v>2.3789999999280553E-2</c:v>
                </c:pt>
                <c:pt idx="34">
                  <c:v>-2.7998400000797119E-2</c:v>
                </c:pt>
                <c:pt idx="35">
                  <c:v>-2.915200000279583E-2</c:v>
                </c:pt>
                <c:pt idx="36">
                  <c:v>2.8683199998340569E-2</c:v>
                </c:pt>
                <c:pt idx="37">
                  <c:v>-2.9517200004193E-2</c:v>
                </c:pt>
                <c:pt idx="38">
                  <c:v>2.7212200002395548E-2</c:v>
                </c:pt>
                <c:pt idx="39">
                  <c:v>4.8212200003035832E-2</c:v>
                </c:pt>
                <c:pt idx="40">
                  <c:v>4.071480000129668E-2</c:v>
                </c:pt>
                <c:pt idx="41">
                  <c:v>-1.5456000037374906E-3</c:v>
                </c:pt>
                <c:pt idx="42">
                  <c:v>2.0771800001966767E-2</c:v>
                </c:pt>
                <c:pt idx="43">
                  <c:v>1.9607000001997221E-2</c:v>
                </c:pt>
                <c:pt idx="44">
                  <c:v>2.4030199994740542E-2</c:v>
                </c:pt>
                <c:pt idx="45">
                  <c:v>4.1003799997270107E-2</c:v>
                </c:pt>
                <c:pt idx="46">
                  <c:v>-3.9382000031764619E-3</c:v>
                </c:pt>
                <c:pt idx="47">
                  <c:v>5.2734000055352226E-3</c:v>
                </c:pt>
                <c:pt idx="48">
                  <c:v>4.1708000062499195E-3</c:v>
                </c:pt>
                <c:pt idx="49">
                  <c:v>8.5939999989932403E-3</c:v>
                </c:pt>
                <c:pt idx="50">
                  <c:v>1.2746600004902575E-2</c:v>
                </c:pt>
                <c:pt idx="51">
                  <c:v>-1.5876999997999519E-2</c:v>
                </c:pt>
                <c:pt idx="52">
                  <c:v>-1.4759999612579122E-4</c:v>
                </c:pt>
                <c:pt idx="53">
                  <c:v>-9.7243999989586882E-3</c:v>
                </c:pt>
                <c:pt idx="54">
                  <c:v>-3.3242199999222066E-2</c:v>
                </c:pt>
                <c:pt idx="55">
                  <c:v>3.0592000002798159E-2</c:v>
                </c:pt>
                <c:pt idx="56">
                  <c:v>2.2697799999150448E-2</c:v>
                </c:pt>
                <c:pt idx="57">
                  <c:v>1.9517799999448471E-2</c:v>
                </c:pt>
                <c:pt idx="58">
                  <c:v>-5.0599999958649278E-3</c:v>
                </c:pt>
                <c:pt idx="59">
                  <c:v>-3.4636800002772361E-2</c:v>
                </c:pt>
                <c:pt idx="60">
                  <c:v>-2.2136200001114048E-2</c:v>
                </c:pt>
                <c:pt idx="61">
                  <c:v>-3.6631599999964237E-2</c:v>
                </c:pt>
                <c:pt idx="62">
                  <c:v>3.2154799999261741E-2</c:v>
                </c:pt>
                <c:pt idx="63">
                  <c:v>1.3366400002269074E-2</c:v>
                </c:pt>
                <c:pt idx="64">
                  <c:v>-1.7078000018955208E-3</c:v>
                </c:pt>
                <c:pt idx="65">
                  <c:v>3.9339000002655666E-2</c:v>
                </c:pt>
                <c:pt idx="66">
                  <c:v>1.2868000005255453E-2</c:v>
                </c:pt>
                <c:pt idx="67">
                  <c:v>-1.549719999457011E-2</c:v>
                </c:pt>
                <c:pt idx="68">
                  <c:v>3.3960000000661239E-3</c:v>
                </c:pt>
                <c:pt idx="69">
                  <c:v>-1.9075000003795139E-2</c:v>
                </c:pt>
                <c:pt idx="70">
                  <c:v>-3.8651800001389347E-2</c:v>
                </c:pt>
                <c:pt idx="71">
                  <c:v>2.6214000004983973E-2</c:v>
                </c:pt>
                <c:pt idx="72">
                  <c:v>-6.1776000002282672E-3</c:v>
                </c:pt>
                <c:pt idx="73">
                  <c:v>4.3513999989954755E-3</c:v>
                </c:pt>
                <c:pt idx="74">
                  <c:v>1.2456199998268858E-2</c:v>
                </c:pt>
                <c:pt idx="75">
                  <c:v>9.6984000047086738E-3</c:v>
                </c:pt>
                <c:pt idx="76">
                  <c:v>6.8041999984416179E-3</c:v>
                </c:pt>
                <c:pt idx="77">
                  <c:v>1.6198999997868668E-2</c:v>
                </c:pt>
                <c:pt idx="78">
                  <c:v>-9.6951999948942102E-3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0-41A3-BFC0-69BCBFB26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0">
                  <c:v>9.6945200006302912E-2</c:v>
                </c:pt>
                <c:pt idx="81">
                  <c:v>8.0685799999628216E-2</c:v>
                </c:pt>
                <c:pt idx="83">
                  <c:v>8.4763200000452343E-2</c:v>
                </c:pt>
                <c:pt idx="84">
                  <c:v>7.6974800002062693E-2</c:v>
                </c:pt>
                <c:pt idx="85">
                  <c:v>9.7080600004119333E-2</c:v>
                </c:pt>
                <c:pt idx="86">
                  <c:v>8.3186400006525218E-2</c:v>
                </c:pt>
                <c:pt idx="87">
                  <c:v>7.5292200002877507E-2</c:v>
                </c:pt>
                <c:pt idx="88">
                  <c:v>6.0762200002500322E-2</c:v>
                </c:pt>
                <c:pt idx="89">
                  <c:v>4.8581200004264247E-2</c:v>
                </c:pt>
                <c:pt idx="90">
                  <c:v>8.240020000084769E-2</c:v>
                </c:pt>
                <c:pt idx="91">
                  <c:v>7.3929200007114559E-2</c:v>
                </c:pt>
                <c:pt idx="92">
                  <c:v>9.2113400001835544E-2</c:v>
                </c:pt>
                <c:pt idx="93">
                  <c:v>8.0536599998595193E-2</c:v>
                </c:pt>
                <c:pt idx="94">
                  <c:v>8.4748199995374307E-2</c:v>
                </c:pt>
                <c:pt idx="95">
                  <c:v>7.3171399999409914E-2</c:v>
                </c:pt>
                <c:pt idx="96">
                  <c:v>8.0461400000785943E-2</c:v>
                </c:pt>
                <c:pt idx="97">
                  <c:v>9.6673000000009779E-2</c:v>
                </c:pt>
                <c:pt idx="98">
                  <c:v>8.5884600004646927E-2</c:v>
                </c:pt>
                <c:pt idx="99">
                  <c:v>9.2671999998856336E-2</c:v>
                </c:pt>
                <c:pt idx="100">
                  <c:v>8.7989399995421991E-2</c:v>
                </c:pt>
                <c:pt idx="101">
                  <c:v>8.9385199993557762E-2</c:v>
                </c:pt>
                <c:pt idx="102">
                  <c:v>8.3702600000833627E-2</c:v>
                </c:pt>
                <c:pt idx="103">
                  <c:v>0.10009839999838732</c:v>
                </c:pt>
                <c:pt idx="104">
                  <c:v>9.4310000000405125E-2</c:v>
                </c:pt>
                <c:pt idx="106">
                  <c:v>9.0050599996175151E-2</c:v>
                </c:pt>
                <c:pt idx="107">
                  <c:v>9.7203199999057688E-2</c:v>
                </c:pt>
                <c:pt idx="108">
                  <c:v>8.87321999980486E-2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0-41A3-BFC0-69BCBFB26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05">
                  <c:v>9.5010000004549511E-2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0-41A3-BFC0-69BCBFB26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9">
                  <c:v>0.12088699999731034</c:v>
                </c:pt>
                <c:pt idx="110">
                  <c:v>0.12506560000474565</c:v>
                </c:pt>
                <c:pt idx="111">
                  <c:v>0.13693220000277506</c:v>
                </c:pt>
                <c:pt idx="112">
                  <c:v>0.13874439999926835</c:v>
                </c:pt>
                <c:pt idx="113">
                  <c:v>0.14409729999897536</c:v>
                </c:pt>
                <c:pt idx="114">
                  <c:v>0.14276180000160821</c:v>
                </c:pt>
                <c:pt idx="115">
                  <c:v>0.14996750000136672</c:v>
                </c:pt>
                <c:pt idx="116">
                  <c:v>0.16473100000439445</c:v>
                </c:pt>
                <c:pt idx="117">
                  <c:v>0.16993720000027679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0-41A3-BFC0-69BCBFB26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0-41A3-BFC0-69BCBFB26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0-41A3-BFC0-69BCBFB26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0-41A3-BFC0-69BCBFB26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-0.11538620202231442</c:v>
                </c:pt>
                <c:pt idx="1">
                  <c:v>-0.11538620202231442</c:v>
                </c:pt>
                <c:pt idx="2">
                  <c:v>-0.11189188109020058</c:v>
                </c:pt>
                <c:pt idx="3">
                  <c:v>-0.10552591696020701</c:v>
                </c:pt>
                <c:pt idx="4">
                  <c:v>-0.10547463761738773</c:v>
                </c:pt>
                <c:pt idx="5">
                  <c:v>-0.10496184418919492</c:v>
                </c:pt>
                <c:pt idx="6">
                  <c:v>-7.9497987669220643E-2</c:v>
                </c:pt>
                <c:pt idx="7">
                  <c:v>-6.1074052356293353E-2</c:v>
                </c:pt>
                <c:pt idx="8">
                  <c:v>-5.9601602655339717E-2</c:v>
                </c:pt>
                <c:pt idx="9">
                  <c:v>-5.8253688501232914E-2</c:v>
                </c:pt>
                <c:pt idx="10">
                  <c:v>-5.7997291787136508E-2</c:v>
                </c:pt>
                <c:pt idx="11">
                  <c:v>-5.7784848795456631E-2</c:v>
                </c:pt>
                <c:pt idx="12">
                  <c:v>-5.5023089903618226E-2</c:v>
                </c:pt>
                <c:pt idx="13">
                  <c:v>-5.2766798819569874E-2</c:v>
                </c:pt>
                <c:pt idx="14">
                  <c:v>-5.1733886342781504E-2</c:v>
                </c:pt>
                <c:pt idx="15">
                  <c:v>-4.8708405116443934E-2</c:v>
                </c:pt>
                <c:pt idx="16">
                  <c:v>-4.8495962124764064E-2</c:v>
                </c:pt>
                <c:pt idx="17">
                  <c:v>-4.2598837700546774E-2</c:v>
                </c:pt>
                <c:pt idx="18">
                  <c:v>-4.2393720329269649E-2</c:v>
                </c:pt>
                <c:pt idx="19">
                  <c:v>-3.7163227361703008E-2</c:v>
                </c:pt>
                <c:pt idx="20">
                  <c:v>-3.6079035542095364E-2</c:v>
                </c:pt>
                <c:pt idx="21">
                  <c:v>-3.2584714609981524E-2</c:v>
                </c:pt>
                <c:pt idx="22">
                  <c:v>-3.0489587174793761E-2</c:v>
                </c:pt>
                <c:pt idx="23">
                  <c:v>-2.7515385291275479E-2</c:v>
                </c:pt>
                <c:pt idx="24">
                  <c:v>-2.7464105948456205E-2</c:v>
                </c:pt>
                <c:pt idx="25">
                  <c:v>-2.6790148871402797E-2</c:v>
                </c:pt>
                <c:pt idx="26">
                  <c:v>-2.6533752157306384E-2</c:v>
                </c:pt>
                <c:pt idx="27">
                  <c:v>-2.6064912451530114E-2</c:v>
                </c:pt>
                <c:pt idx="28">
                  <c:v>-2.2028495609612439E-2</c:v>
                </c:pt>
                <c:pt idx="29">
                  <c:v>-2.1713493932294006E-2</c:v>
                </c:pt>
                <c:pt idx="30">
                  <c:v>-2.1405817875378319E-2</c:v>
                </c:pt>
                <c:pt idx="31">
                  <c:v>-2.1303259189739757E-2</c:v>
                </c:pt>
                <c:pt idx="32">
                  <c:v>-2.1251979846920468E-2</c:v>
                </c:pt>
                <c:pt idx="33">
                  <c:v>-2.1251979846920468E-2</c:v>
                </c:pt>
                <c:pt idx="34">
                  <c:v>-2.1149421161281906E-2</c:v>
                </c:pt>
                <c:pt idx="35">
                  <c:v>-2.073918641872767E-2</c:v>
                </c:pt>
                <c:pt idx="36">
                  <c:v>-2.0680581455505637E-2</c:v>
                </c:pt>
                <c:pt idx="37">
                  <c:v>-2.0431510361811983E-2</c:v>
                </c:pt>
                <c:pt idx="38">
                  <c:v>-2.0424184741409224E-2</c:v>
                </c:pt>
                <c:pt idx="39">
                  <c:v>-2.0424184741409224E-2</c:v>
                </c:pt>
                <c:pt idx="40">
                  <c:v>-1.8380336649040749E-2</c:v>
                </c:pt>
                <c:pt idx="41">
                  <c:v>-1.7398703515071667E-2</c:v>
                </c:pt>
                <c:pt idx="42">
                  <c:v>-1.7244865486613817E-2</c:v>
                </c:pt>
                <c:pt idx="43">
                  <c:v>-1.7186260523391783E-2</c:v>
                </c:pt>
                <c:pt idx="44">
                  <c:v>-1.6981143152114658E-2</c:v>
                </c:pt>
                <c:pt idx="45">
                  <c:v>-1.5193691773842596E-2</c:v>
                </c:pt>
                <c:pt idx="46">
                  <c:v>-1.4680898345649784E-2</c:v>
                </c:pt>
                <c:pt idx="47">
                  <c:v>-1.4578339660011222E-2</c:v>
                </c:pt>
                <c:pt idx="48">
                  <c:v>-9.2965673496253065E-3</c:v>
                </c:pt>
                <c:pt idx="49">
                  <c:v>-9.0914499783481817E-3</c:v>
                </c:pt>
                <c:pt idx="50">
                  <c:v>-8.8790069866682975E-3</c:v>
                </c:pt>
                <c:pt idx="51">
                  <c:v>-8.8350532642517826E-3</c:v>
                </c:pt>
                <c:pt idx="52">
                  <c:v>-8.8277276438490232E-3</c:v>
                </c:pt>
                <c:pt idx="53">
                  <c:v>-8.6226102725718984E-3</c:v>
                </c:pt>
                <c:pt idx="54">
                  <c:v>-8.5273772073360954E-3</c:v>
                </c:pt>
                <c:pt idx="55">
                  <c:v>-7.8460945098799278E-3</c:v>
                </c:pt>
                <c:pt idx="56">
                  <c:v>-7.7948151670606536E-3</c:v>
                </c:pt>
                <c:pt idx="57">
                  <c:v>-5.597129046234342E-3</c:v>
                </c:pt>
                <c:pt idx="58">
                  <c:v>-4.7693339407230834E-3</c:v>
                </c:pt>
                <c:pt idx="59">
                  <c:v>-4.5642165694459724E-3</c:v>
                </c:pt>
                <c:pt idx="60">
                  <c:v>-1.2750130086092437E-3</c:v>
                </c:pt>
                <c:pt idx="61">
                  <c:v>-4.7652038470900882E-4</c:v>
                </c:pt>
                <c:pt idx="62">
                  <c:v>6.6627639812066874E-4</c:v>
                </c:pt>
                <c:pt idx="63">
                  <c:v>7.6883508375923115E-4</c:v>
                </c:pt>
                <c:pt idx="64">
                  <c:v>3.0178005474048308E-3</c:v>
                </c:pt>
                <c:pt idx="65">
                  <c:v>3.1789641962654269E-3</c:v>
                </c:pt>
                <c:pt idx="66">
                  <c:v>3.435360910361826E-3</c:v>
                </c:pt>
                <c:pt idx="67">
                  <c:v>3.7430369672775132E-3</c:v>
                </c:pt>
                <c:pt idx="68">
                  <c:v>4.3144353586923589E-3</c:v>
                </c:pt>
                <c:pt idx="69">
                  <c:v>4.570832072788758E-3</c:v>
                </c:pt>
                <c:pt idx="70">
                  <c:v>4.7759494440658828E-3</c:v>
                </c:pt>
                <c:pt idx="71">
                  <c:v>7.7574769479869243E-3</c:v>
                </c:pt>
                <c:pt idx="72">
                  <c:v>9.8526043831746735E-3</c:v>
                </c:pt>
                <c:pt idx="73">
                  <c:v>1.0109001097271086E-2</c:v>
                </c:pt>
                <c:pt idx="74">
                  <c:v>1.0782958174324481E-2</c:v>
                </c:pt>
                <c:pt idx="75">
                  <c:v>1.3808439400662065E-2</c:v>
                </c:pt>
                <c:pt idx="76">
                  <c:v>1.3859718743481325E-2</c:v>
                </c:pt>
                <c:pt idx="77">
                  <c:v>1.7097642961498766E-2</c:v>
                </c:pt>
                <c:pt idx="78">
                  <c:v>1.7148922304318054E-2</c:v>
                </c:pt>
                <c:pt idx="79">
                  <c:v>7.0369554530328726E-2</c:v>
                </c:pt>
                <c:pt idx="80">
                  <c:v>7.2574566271557783E-2</c:v>
                </c:pt>
                <c:pt idx="81">
                  <c:v>7.2933521671292745E-2</c:v>
                </c:pt>
                <c:pt idx="82">
                  <c:v>7.3241197728208446E-2</c:v>
                </c:pt>
                <c:pt idx="83">
                  <c:v>7.6017607860852349E-2</c:v>
                </c:pt>
                <c:pt idx="84">
                  <c:v>7.6120166546490925E-2</c:v>
                </c:pt>
                <c:pt idx="85">
                  <c:v>7.6171445889310185E-2</c:v>
                </c:pt>
                <c:pt idx="86">
                  <c:v>7.6222725232129473E-2</c:v>
                </c:pt>
                <c:pt idx="87">
                  <c:v>7.6274004574948762E-2</c:v>
                </c:pt>
                <c:pt idx="88">
                  <c:v>7.6640285595086483E-2</c:v>
                </c:pt>
                <c:pt idx="89">
                  <c:v>7.9460649450146914E-2</c:v>
                </c:pt>
                <c:pt idx="90">
                  <c:v>8.2281013305207373E-2</c:v>
                </c:pt>
                <c:pt idx="91">
                  <c:v>8.2537410019303759E-2</c:v>
                </c:pt>
                <c:pt idx="92">
                  <c:v>8.5050097817448517E-2</c:v>
                </c:pt>
                <c:pt idx="93">
                  <c:v>8.5255215188725642E-2</c:v>
                </c:pt>
                <c:pt idx="94">
                  <c:v>8.5357773874364218E-2</c:v>
                </c:pt>
                <c:pt idx="95">
                  <c:v>8.5562891245641343E-2</c:v>
                </c:pt>
                <c:pt idx="96">
                  <c:v>8.8126858386605361E-2</c:v>
                </c:pt>
                <c:pt idx="97">
                  <c:v>8.8229417072243937E-2</c:v>
                </c:pt>
                <c:pt idx="98">
                  <c:v>8.8331975757882486E-2</c:v>
                </c:pt>
                <c:pt idx="99">
                  <c:v>8.8852094806478044E-2</c:v>
                </c:pt>
                <c:pt idx="100">
                  <c:v>8.900593283493588E-2</c:v>
                </c:pt>
                <c:pt idx="101">
                  <c:v>9.1621179318719215E-2</c:v>
                </c:pt>
                <c:pt idx="102">
                  <c:v>9.1775017347177051E-2</c:v>
                </c:pt>
                <c:pt idx="103">
                  <c:v>9.4390263830960386E-2</c:v>
                </c:pt>
                <c:pt idx="104">
                  <c:v>9.4492822516598934E-2</c:v>
                </c:pt>
                <c:pt idx="105">
                  <c:v>9.4492822516598934E-2</c:v>
                </c:pt>
                <c:pt idx="106">
                  <c:v>9.4851777916333896E-2</c:v>
                </c:pt>
                <c:pt idx="107">
                  <c:v>9.506422090801378E-2</c:v>
                </c:pt>
                <c:pt idx="108">
                  <c:v>9.5320617622110193E-2</c:v>
                </c:pt>
                <c:pt idx="109">
                  <c:v>0.11980284100811536</c:v>
                </c:pt>
                <c:pt idx="110">
                  <c:v>0.12580252411797122</c:v>
                </c:pt>
                <c:pt idx="111">
                  <c:v>0.13561152983725933</c:v>
                </c:pt>
                <c:pt idx="112">
                  <c:v>0.13900329208373463</c:v>
                </c:pt>
                <c:pt idx="113">
                  <c:v>0.13902893175514425</c:v>
                </c:pt>
                <c:pt idx="114">
                  <c:v>0.13915713011219244</c:v>
                </c:pt>
                <c:pt idx="115">
                  <c:v>0.15025910783256674</c:v>
                </c:pt>
                <c:pt idx="116">
                  <c:v>0.16566122472935785</c:v>
                </c:pt>
                <c:pt idx="117">
                  <c:v>0.16912624317986069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0-41A3-BFC0-69BCBFB260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9">
                  <c:v>-3.660420000232989E-2</c:v>
                </c:pt>
                <c:pt idx="82">
                  <c:v>-3.9679399997112341E-2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30-41A3-BFC0-69BCBFB2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390568"/>
        <c:axId val="1"/>
      </c:scatterChart>
      <c:valAx>
        <c:axId val="88539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165550735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39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55800167836164"/>
          <c:y val="0.91874999999999996"/>
          <c:w val="0.8180286392772331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Sge - O-C Diagr.</a:t>
            </a:r>
          </a:p>
        </c:rich>
      </c:tx>
      <c:layout>
        <c:manualLayout>
          <c:xMode val="edge"/>
          <c:yMode val="edge"/>
          <c:x val="0.361630237646440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1692496959637"/>
          <c:y val="0.14953316519776211"/>
          <c:w val="0.8064522814525094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1.0000000002037268E-3</c:v>
                </c:pt>
                <c:pt idx="2">
                  <c:v>-3.0761999987589661E-3</c:v>
                </c:pt>
                <c:pt idx="3">
                  <c:v>2.9772400001093047E-2</c:v>
                </c:pt>
                <c:pt idx="4">
                  <c:v>2.8878200002509402E-2</c:v>
                </c:pt>
                <c:pt idx="5">
                  <c:v>-1.9063799998548348E-2</c:v>
                </c:pt>
                <c:pt idx="6">
                  <c:v>4.6330599998327671E-2</c:v>
                </c:pt>
                <c:pt idx="7">
                  <c:v>-2.2284000006038696E-3</c:v>
                </c:pt>
                <c:pt idx="8">
                  <c:v>-2.061899999898742E-2</c:v>
                </c:pt>
                <c:pt idx="9">
                  <c:v>1.0590600002615247E-2</c:v>
                </c:pt>
                <c:pt idx="10">
                  <c:v>-7.8804000004311092E-3</c:v>
                </c:pt>
                <c:pt idx="11">
                  <c:v>3.5272200002509635E-2</c:v>
                </c:pt>
                <c:pt idx="12">
                  <c:v>-2.8743999995640479E-2</c:v>
                </c:pt>
                <c:pt idx="13">
                  <c:v>3.1911199999740347E-2</c:v>
                </c:pt>
                <c:pt idx="14">
                  <c:v>-2.0243399994797073E-2</c:v>
                </c:pt>
                <c:pt idx="15">
                  <c:v>-2.700120000372408E-2</c:v>
                </c:pt>
                <c:pt idx="16">
                  <c:v>2.0151400000031572E-2</c:v>
                </c:pt>
                <c:pt idx="17">
                  <c:v>1.131840000016382E-2</c:v>
                </c:pt>
                <c:pt idx="18">
                  <c:v>-1.2258399998245295E-2</c:v>
                </c:pt>
                <c:pt idx="19">
                  <c:v>1.4533199995639734E-2</c:v>
                </c:pt>
                <c:pt idx="20">
                  <c:v>-2.5515599998470861E-2</c:v>
                </c:pt>
                <c:pt idx="21">
                  <c:v>3.408199998375494E-3</c:v>
                </c:pt>
                <c:pt idx="22">
                  <c:v>-1.0983400003169663E-2</c:v>
                </c:pt>
                <c:pt idx="23">
                  <c:v>1.5300000086426735E-4</c:v>
                </c:pt>
                <c:pt idx="24">
                  <c:v>-2.5741199999174569E-2</c:v>
                </c:pt>
                <c:pt idx="25">
                  <c:v>-7.6364000051398762E-3</c:v>
                </c:pt>
                <c:pt idx="26">
                  <c:v>-1.6107399998873007E-2</c:v>
                </c:pt>
                <c:pt idx="27">
                  <c:v>6.5742000006139278E-3</c:v>
                </c:pt>
                <c:pt idx="28">
                  <c:v>3.2473599996592384E-2</c:v>
                </c:pt>
                <c:pt idx="29">
                  <c:v>4.0837799999280833E-2</c:v>
                </c:pt>
                <c:pt idx="30">
                  <c:v>-3.527399996528402E-3</c:v>
                </c:pt>
                <c:pt idx="31">
                  <c:v>-1.8315799992706161E-2</c:v>
                </c:pt>
                <c:pt idx="32">
                  <c:v>-2.320999999938067E-2</c:v>
                </c:pt>
                <c:pt idx="33">
                  <c:v>2.3789999999280553E-2</c:v>
                </c:pt>
                <c:pt idx="34">
                  <c:v>-2.7998400000797119E-2</c:v>
                </c:pt>
                <c:pt idx="35">
                  <c:v>-2.915200000279583E-2</c:v>
                </c:pt>
                <c:pt idx="36">
                  <c:v>2.8683199998340569E-2</c:v>
                </c:pt>
                <c:pt idx="37">
                  <c:v>-2.9517200004193E-2</c:v>
                </c:pt>
                <c:pt idx="38">
                  <c:v>2.7212200002395548E-2</c:v>
                </c:pt>
                <c:pt idx="39">
                  <c:v>4.8212200003035832E-2</c:v>
                </c:pt>
                <c:pt idx="40">
                  <c:v>4.071480000129668E-2</c:v>
                </c:pt>
                <c:pt idx="41">
                  <c:v>-1.5456000037374906E-3</c:v>
                </c:pt>
                <c:pt idx="42">
                  <c:v>2.0771800001966767E-2</c:v>
                </c:pt>
                <c:pt idx="43">
                  <c:v>1.9607000001997221E-2</c:v>
                </c:pt>
                <c:pt idx="44">
                  <c:v>2.4030199994740542E-2</c:v>
                </c:pt>
                <c:pt idx="45">
                  <c:v>4.1003799997270107E-2</c:v>
                </c:pt>
                <c:pt idx="46">
                  <c:v>-3.9382000031764619E-3</c:v>
                </c:pt>
                <c:pt idx="47">
                  <c:v>5.2734000055352226E-3</c:v>
                </c:pt>
                <c:pt idx="48">
                  <c:v>4.1708000062499195E-3</c:v>
                </c:pt>
                <c:pt idx="49">
                  <c:v>8.5939999989932403E-3</c:v>
                </c:pt>
                <c:pt idx="50">
                  <c:v>1.2746600004902575E-2</c:v>
                </c:pt>
                <c:pt idx="51">
                  <c:v>-1.5876999997999519E-2</c:v>
                </c:pt>
                <c:pt idx="52">
                  <c:v>-1.4759999612579122E-4</c:v>
                </c:pt>
                <c:pt idx="53">
                  <c:v>-9.7243999989586882E-3</c:v>
                </c:pt>
                <c:pt idx="54">
                  <c:v>-3.3242199999222066E-2</c:v>
                </c:pt>
                <c:pt idx="55">
                  <c:v>3.0592000002798159E-2</c:v>
                </c:pt>
                <c:pt idx="56">
                  <c:v>2.2697799999150448E-2</c:v>
                </c:pt>
                <c:pt idx="57">
                  <c:v>1.9517799999448471E-2</c:v>
                </c:pt>
                <c:pt idx="58">
                  <c:v>-5.0599999958649278E-3</c:v>
                </c:pt>
                <c:pt idx="59">
                  <c:v>-3.4636800002772361E-2</c:v>
                </c:pt>
                <c:pt idx="60">
                  <c:v>-2.2136200001114048E-2</c:v>
                </c:pt>
                <c:pt idx="61">
                  <c:v>-3.6631599999964237E-2</c:v>
                </c:pt>
                <c:pt idx="62">
                  <c:v>3.2154799999261741E-2</c:v>
                </c:pt>
                <c:pt idx="63">
                  <c:v>1.3366400002269074E-2</c:v>
                </c:pt>
                <c:pt idx="64">
                  <c:v>-1.7078000018955208E-3</c:v>
                </c:pt>
                <c:pt idx="65">
                  <c:v>3.9339000002655666E-2</c:v>
                </c:pt>
                <c:pt idx="66">
                  <c:v>1.2868000005255453E-2</c:v>
                </c:pt>
                <c:pt idx="67">
                  <c:v>-1.549719999457011E-2</c:v>
                </c:pt>
                <c:pt idx="68">
                  <c:v>3.3960000000661239E-3</c:v>
                </c:pt>
                <c:pt idx="69">
                  <c:v>-1.9075000003795139E-2</c:v>
                </c:pt>
                <c:pt idx="70">
                  <c:v>-3.8651800001389347E-2</c:v>
                </c:pt>
                <c:pt idx="71">
                  <c:v>2.6214000004983973E-2</c:v>
                </c:pt>
                <c:pt idx="72">
                  <c:v>-6.1776000002282672E-3</c:v>
                </c:pt>
                <c:pt idx="73">
                  <c:v>4.3513999989954755E-3</c:v>
                </c:pt>
                <c:pt idx="74">
                  <c:v>1.2456199998268858E-2</c:v>
                </c:pt>
                <c:pt idx="75">
                  <c:v>9.6984000047086738E-3</c:v>
                </c:pt>
                <c:pt idx="76">
                  <c:v>6.8041999984416179E-3</c:v>
                </c:pt>
                <c:pt idx="77">
                  <c:v>1.6198999997868668E-2</c:v>
                </c:pt>
                <c:pt idx="78">
                  <c:v>-9.6951999948942102E-3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3-47B1-8412-1E4BB2711B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0">
                  <c:v>9.6945200006302912E-2</c:v>
                </c:pt>
                <c:pt idx="81">
                  <c:v>8.0685799999628216E-2</c:v>
                </c:pt>
                <c:pt idx="83">
                  <c:v>8.4763200000452343E-2</c:v>
                </c:pt>
                <c:pt idx="84">
                  <c:v>7.6974800002062693E-2</c:v>
                </c:pt>
                <c:pt idx="85">
                  <c:v>9.7080600004119333E-2</c:v>
                </c:pt>
                <c:pt idx="86">
                  <c:v>8.3186400006525218E-2</c:v>
                </c:pt>
                <c:pt idx="87">
                  <c:v>7.5292200002877507E-2</c:v>
                </c:pt>
                <c:pt idx="88">
                  <c:v>6.0762200002500322E-2</c:v>
                </c:pt>
                <c:pt idx="89">
                  <c:v>4.8581200004264247E-2</c:v>
                </c:pt>
                <c:pt idx="90">
                  <c:v>8.240020000084769E-2</c:v>
                </c:pt>
                <c:pt idx="91">
                  <c:v>7.3929200007114559E-2</c:v>
                </c:pt>
                <c:pt idx="92">
                  <c:v>9.2113400001835544E-2</c:v>
                </c:pt>
                <c:pt idx="93">
                  <c:v>8.0536599998595193E-2</c:v>
                </c:pt>
                <c:pt idx="94">
                  <c:v>8.4748199995374307E-2</c:v>
                </c:pt>
                <c:pt idx="95">
                  <c:v>7.3171399999409914E-2</c:v>
                </c:pt>
                <c:pt idx="96">
                  <c:v>8.0461400000785943E-2</c:v>
                </c:pt>
                <c:pt idx="97">
                  <c:v>9.6673000000009779E-2</c:v>
                </c:pt>
                <c:pt idx="98">
                  <c:v>8.5884600004646927E-2</c:v>
                </c:pt>
                <c:pt idx="99">
                  <c:v>9.2671999998856336E-2</c:v>
                </c:pt>
                <c:pt idx="100">
                  <c:v>8.7989399995421991E-2</c:v>
                </c:pt>
                <c:pt idx="101">
                  <c:v>8.9385199993557762E-2</c:v>
                </c:pt>
                <c:pt idx="102">
                  <c:v>8.3702600000833627E-2</c:v>
                </c:pt>
                <c:pt idx="103">
                  <c:v>0.10009839999838732</c:v>
                </c:pt>
                <c:pt idx="104">
                  <c:v>9.4310000000405125E-2</c:v>
                </c:pt>
                <c:pt idx="106">
                  <c:v>9.0050599996175151E-2</c:v>
                </c:pt>
                <c:pt idx="107">
                  <c:v>9.7203199999057688E-2</c:v>
                </c:pt>
                <c:pt idx="108">
                  <c:v>8.87321999980486E-2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3-47B1-8412-1E4BB2711B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05">
                  <c:v>9.5010000004549511E-2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3-47B1-8412-1E4BB2711B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9">
                  <c:v>0.12088699999731034</c:v>
                </c:pt>
                <c:pt idx="110">
                  <c:v>0.12506560000474565</c:v>
                </c:pt>
                <c:pt idx="111">
                  <c:v>0.13693220000277506</c:v>
                </c:pt>
                <c:pt idx="112">
                  <c:v>0.13874439999926835</c:v>
                </c:pt>
                <c:pt idx="113">
                  <c:v>0.14409729999897536</c:v>
                </c:pt>
                <c:pt idx="114">
                  <c:v>0.14276180000160821</c:v>
                </c:pt>
                <c:pt idx="115">
                  <c:v>0.14996750000136672</c:v>
                </c:pt>
                <c:pt idx="116">
                  <c:v>0.16473100000439445</c:v>
                </c:pt>
                <c:pt idx="117">
                  <c:v>0.16993720000027679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3-47B1-8412-1E4BB2711B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3-47B1-8412-1E4BB2711B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3-47B1-8412-1E4BB2711B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3-47B1-8412-1E4BB2711B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-0.11538620202231442</c:v>
                </c:pt>
                <c:pt idx="1">
                  <c:v>-0.11538620202231442</c:v>
                </c:pt>
                <c:pt idx="2">
                  <c:v>-0.11189188109020058</c:v>
                </c:pt>
                <c:pt idx="3">
                  <c:v>-0.10552591696020701</c:v>
                </c:pt>
                <c:pt idx="4">
                  <c:v>-0.10547463761738773</c:v>
                </c:pt>
                <c:pt idx="5">
                  <c:v>-0.10496184418919492</c:v>
                </c:pt>
                <c:pt idx="6">
                  <c:v>-7.9497987669220643E-2</c:v>
                </c:pt>
                <c:pt idx="7">
                  <c:v>-6.1074052356293353E-2</c:v>
                </c:pt>
                <c:pt idx="8">
                  <c:v>-5.9601602655339717E-2</c:v>
                </c:pt>
                <c:pt idx="9">
                  <c:v>-5.8253688501232914E-2</c:v>
                </c:pt>
                <c:pt idx="10">
                  <c:v>-5.7997291787136508E-2</c:v>
                </c:pt>
                <c:pt idx="11">
                  <c:v>-5.7784848795456631E-2</c:v>
                </c:pt>
                <c:pt idx="12">
                  <c:v>-5.5023089903618226E-2</c:v>
                </c:pt>
                <c:pt idx="13">
                  <c:v>-5.2766798819569874E-2</c:v>
                </c:pt>
                <c:pt idx="14">
                  <c:v>-5.1733886342781504E-2</c:v>
                </c:pt>
                <c:pt idx="15">
                  <c:v>-4.8708405116443934E-2</c:v>
                </c:pt>
                <c:pt idx="16">
                  <c:v>-4.8495962124764064E-2</c:v>
                </c:pt>
                <c:pt idx="17">
                  <c:v>-4.2598837700546774E-2</c:v>
                </c:pt>
                <c:pt idx="18">
                  <c:v>-4.2393720329269649E-2</c:v>
                </c:pt>
                <c:pt idx="19">
                  <c:v>-3.7163227361703008E-2</c:v>
                </c:pt>
                <c:pt idx="20">
                  <c:v>-3.6079035542095364E-2</c:v>
                </c:pt>
                <c:pt idx="21">
                  <c:v>-3.2584714609981524E-2</c:v>
                </c:pt>
                <c:pt idx="22">
                  <c:v>-3.0489587174793761E-2</c:v>
                </c:pt>
                <c:pt idx="23">
                  <c:v>-2.7515385291275479E-2</c:v>
                </c:pt>
                <c:pt idx="24">
                  <c:v>-2.7464105948456205E-2</c:v>
                </c:pt>
                <c:pt idx="25">
                  <c:v>-2.6790148871402797E-2</c:v>
                </c:pt>
                <c:pt idx="26">
                  <c:v>-2.6533752157306384E-2</c:v>
                </c:pt>
                <c:pt idx="27">
                  <c:v>-2.6064912451530114E-2</c:v>
                </c:pt>
                <c:pt idx="28">
                  <c:v>-2.2028495609612439E-2</c:v>
                </c:pt>
                <c:pt idx="29">
                  <c:v>-2.1713493932294006E-2</c:v>
                </c:pt>
                <c:pt idx="30">
                  <c:v>-2.1405817875378319E-2</c:v>
                </c:pt>
                <c:pt idx="31">
                  <c:v>-2.1303259189739757E-2</c:v>
                </c:pt>
                <c:pt idx="32">
                  <c:v>-2.1251979846920468E-2</c:v>
                </c:pt>
                <c:pt idx="33">
                  <c:v>-2.1251979846920468E-2</c:v>
                </c:pt>
                <c:pt idx="34">
                  <c:v>-2.1149421161281906E-2</c:v>
                </c:pt>
                <c:pt idx="35">
                  <c:v>-2.073918641872767E-2</c:v>
                </c:pt>
                <c:pt idx="36">
                  <c:v>-2.0680581455505637E-2</c:v>
                </c:pt>
                <c:pt idx="37">
                  <c:v>-2.0431510361811983E-2</c:v>
                </c:pt>
                <c:pt idx="38">
                  <c:v>-2.0424184741409224E-2</c:v>
                </c:pt>
                <c:pt idx="39">
                  <c:v>-2.0424184741409224E-2</c:v>
                </c:pt>
                <c:pt idx="40">
                  <c:v>-1.8380336649040749E-2</c:v>
                </c:pt>
                <c:pt idx="41">
                  <c:v>-1.7398703515071667E-2</c:v>
                </c:pt>
                <c:pt idx="42">
                  <c:v>-1.7244865486613817E-2</c:v>
                </c:pt>
                <c:pt idx="43">
                  <c:v>-1.7186260523391783E-2</c:v>
                </c:pt>
                <c:pt idx="44">
                  <c:v>-1.6981143152114658E-2</c:v>
                </c:pt>
                <c:pt idx="45">
                  <c:v>-1.5193691773842596E-2</c:v>
                </c:pt>
                <c:pt idx="46">
                  <c:v>-1.4680898345649784E-2</c:v>
                </c:pt>
                <c:pt idx="47">
                  <c:v>-1.4578339660011222E-2</c:v>
                </c:pt>
                <c:pt idx="48">
                  <c:v>-9.2965673496253065E-3</c:v>
                </c:pt>
                <c:pt idx="49">
                  <c:v>-9.0914499783481817E-3</c:v>
                </c:pt>
                <c:pt idx="50">
                  <c:v>-8.8790069866682975E-3</c:v>
                </c:pt>
                <c:pt idx="51">
                  <c:v>-8.8350532642517826E-3</c:v>
                </c:pt>
                <c:pt idx="52">
                  <c:v>-8.8277276438490232E-3</c:v>
                </c:pt>
                <c:pt idx="53">
                  <c:v>-8.6226102725718984E-3</c:v>
                </c:pt>
                <c:pt idx="54">
                  <c:v>-8.5273772073360954E-3</c:v>
                </c:pt>
                <c:pt idx="55">
                  <c:v>-7.8460945098799278E-3</c:v>
                </c:pt>
                <c:pt idx="56">
                  <c:v>-7.7948151670606536E-3</c:v>
                </c:pt>
                <c:pt idx="57">
                  <c:v>-5.597129046234342E-3</c:v>
                </c:pt>
                <c:pt idx="58">
                  <c:v>-4.7693339407230834E-3</c:v>
                </c:pt>
                <c:pt idx="59">
                  <c:v>-4.5642165694459724E-3</c:v>
                </c:pt>
                <c:pt idx="60">
                  <c:v>-1.2750130086092437E-3</c:v>
                </c:pt>
                <c:pt idx="61">
                  <c:v>-4.7652038470900882E-4</c:v>
                </c:pt>
                <c:pt idx="62">
                  <c:v>6.6627639812066874E-4</c:v>
                </c:pt>
                <c:pt idx="63">
                  <c:v>7.6883508375923115E-4</c:v>
                </c:pt>
                <c:pt idx="64">
                  <c:v>3.0178005474048308E-3</c:v>
                </c:pt>
                <c:pt idx="65">
                  <c:v>3.1789641962654269E-3</c:v>
                </c:pt>
                <c:pt idx="66">
                  <c:v>3.435360910361826E-3</c:v>
                </c:pt>
                <c:pt idx="67">
                  <c:v>3.7430369672775132E-3</c:v>
                </c:pt>
                <c:pt idx="68">
                  <c:v>4.3144353586923589E-3</c:v>
                </c:pt>
                <c:pt idx="69">
                  <c:v>4.570832072788758E-3</c:v>
                </c:pt>
                <c:pt idx="70">
                  <c:v>4.7759494440658828E-3</c:v>
                </c:pt>
                <c:pt idx="71">
                  <c:v>7.7574769479869243E-3</c:v>
                </c:pt>
                <c:pt idx="72">
                  <c:v>9.8526043831746735E-3</c:v>
                </c:pt>
                <c:pt idx="73">
                  <c:v>1.0109001097271086E-2</c:v>
                </c:pt>
                <c:pt idx="74">
                  <c:v>1.0782958174324481E-2</c:v>
                </c:pt>
                <c:pt idx="75">
                  <c:v>1.3808439400662065E-2</c:v>
                </c:pt>
                <c:pt idx="76">
                  <c:v>1.3859718743481325E-2</c:v>
                </c:pt>
                <c:pt idx="77">
                  <c:v>1.7097642961498766E-2</c:v>
                </c:pt>
                <c:pt idx="78">
                  <c:v>1.7148922304318054E-2</c:v>
                </c:pt>
                <c:pt idx="79">
                  <c:v>7.0369554530328726E-2</c:v>
                </c:pt>
                <c:pt idx="80">
                  <c:v>7.2574566271557783E-2</c:v>
                </c:pt>
                <c:pt idx="81">
                  <c:v>7.2933521671292745E-2</c:v>
                </c:pt>
                <c:pt idx="82">
                  <c:v>7.3241197728208446E-2</c:v>
                </c:pt>
                <c:pt idx="83">
                  <c:v>7.6017607860852349E-2</c:v>
                </c:pt>
                <c:pt idx="84">
                  <c:v>7.6120166546490925E-2</c:v>
                </c:pt>
                <c:pt idx="85">
                  <c:v>7.6171445889310185E-2</c:v>
                </c:pt>
                <c:pt idx="86">
                  <c:v>7.6222725232129473E-2</c:v>
                </c:pt>
                <c:pt idx="87">
                  <c:v>7.6274004574948762E-2</c:v>
                </c:pt>
                <c:pt idx="88">
                  <c:v>7.6640285595086483E-2</c:v>
                </c:pt>
                <c:pt idx="89">
                  <c:v>7.9460649450146914E-2</c:v>
                </c:pt>
                <c:pt idx="90">
                  <c:v>8.2281013305207373E-2</c:v>
                </c:pt>
                <c:pt idx="91">
                  <c:v>8.2537410019303759E-2</c:v>
                </c:pt>
                <c:pt idx="92">
                  <c:v>8.5050097817448517E-2</c:v>
                </c:pt>
                <c:pt idx="93">
                  <c:v>8.5255215188725642E-2</c:v>
                </c:pt>
                <c:pt idx="94">
                  <c:v>8.5357773874364218E-2</c:v>
                </c:pt>
                <c:pt idx="95">
                  <c:v>8.5562891245641343E-2</c:v>
                </c:pt>
                <c:pt idx="96">
                  <c:v>8.8126858386605361E-2</c:v>
                </c:pt>
                <c:pt idx="97">
                  <c:v>8.8229417072243937E-2</c:v>
                </c:pt>
                <c:pt idx="98">
                  <c:v>8.8331975757882486E-2</c:v>
                </c:pt>
                <c:pt idx="99">
                  <c:v>8.8852094806478044E-2</c:v>
                </c:pt>
                <c:pt idx="100">
                  <c:v>8.900593283493588E-2</c:v>
                </c:pt>
                <c:pt idx="101">
                  <c:v>9.1621179318719215E-2</c:v>
                </c:pt>
                <c:pt idx="102">
                  <c:v>9.1775017347177051E-2</c:v>
                </c:pt>
                <c:pt idx="103">
                  <c:v>9.4390263830960386E-2</c:v>
                </c:pt>
                <c:pt idx="104">
                  <c:v>9.4492822516598934E-2</c:v>
                </c:pt>
                <c:pt idx="105">
                  <c:v>9.4492822516598934E-2</c:v>
                </c:pt>
                <c:pt idx="106">
                  <c:v>9.4851777916333896E-2</c:v>
                </c:pt>
                <c:pt idx="107">
                  <c:v>9.506422090801378E-2</c:v>
                </c:pt>
                <c:pt idx="108">
                  <c:v>9.5320617622110193E-2</c:v>
                </c:pt>
                <c:pt idx="109">
                  <c:v>0.11980284100811536</c:v>
                </c:pt>
                <c:pt idx="110">
                  <c:v>0.12580252411797122</c:v>
                </c:pt>
                <c:pt idx="111">
                  <c:v>0.13561152983725933</c:v>
                </c:pt>
                <c:pt idx="112">
                  <c:v>0.13900329208373463</c:v>
                </c:pt>
                <c:pt idx="113">
                  <c:v>0.13902893175514425</c:v>
                </c:pt>
                <c:pt idx="114">
                  <c:v>0.13915713011219244</c:v>
                </c:pt>
                <c:pt idx="115">
                  <c:v>0.15025910783256674</c:v>
                </c:pt>
                <c:pt idx="116">
                  <c:v>0.16566122472935785</c:v>
                </c:pt>
                <c:pt idx="117">
                  <c:v>0.16912624317986069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3-47B1-8412-1E4BB2711B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9">
                  <c:v>-3.660420000232989E-2</c:v>
                </c:pt>
                <c:pt idx="82">
                  <c:v>-3.9679399997112341E-2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53-47B1-8412-1E4BB271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391552"/>
        <c:axId val="1"/>
      </c:scatterChart>
      <c:valAx>
        <c:axId val="885391552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227673578153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39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61477926464625"/>
          <c:y val="0.91900605882208652"/>
          <c:w val="0.8166390831027275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647700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D736A6-0420-1857-1669-794BCF53A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95250</xdr:colOff>
      <xdr:row>0</xdr:row>
      <xdr:rowOff>0</xdr:rowOff>
    </xdr:from>
    <xdr:to>
      <xdr:col>27</xdr:col>
      <xdr:colOff>390525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A4F8961-5595-05BD-B8CA-A339EA22B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4"/>
  <sheetViews>
    <sheetView tabSelected="1" workbookViewId="0">
      <pane xSplit="14" ySplit="22" topLeftCell="O120" activePane="bottomRight" state="frozen"/>
      <selection pane="topRight" activeCell="O1" sqref="O1"/>
      <selection pane="bottomLeft" activeCell="A23" sqref="A23"/>
      <selection pane="bottomRight" activeCell="E1" sqref="E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408</v>
      </c>
    </row>
    <row r="2" spans="1:6" x14ac:dyDescent="0.2">
      <c r="A2" t="s">
        <v>26</v>
      </c>
      <c r="B2" s="14" t="s">
        <v>47</v>
      </c>
    </row>
    <row r="4" spans="1:6" x14ac:dyDescent="0.2">
      <c r="A4" s="7" t="s">
        <v>1</v>
      </c>
      <c r="C4" s="2">
        <v>26089.553</v>
      </c>
      <c r="D4" s="3">
        <v>0.85727059999999999</v>
      </c>
    </row>
    <row r="5" spans="1:6" x14ac:dyDescent="0.2">
      <c r="A5" s="37" t="s">
        <v>397</v>
      </c>
      <c r="B5" s="20"/>
      <c r="C5" s="38">
        <v>-9.5</v>
      </c>
      <c r="D5" s="20" t="s">
        <v>398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26089.553</v>
      </c>
    </row>
    <row r="8" spans="1:6" x14ac:dyDescent="0.2">
      <c r="A8" t="s">
        <v>4</v>
      </c>
      <c r="C8">
        <f>+D4</f>
        <v>0.85727059999999999</v>
      </c>
    </row>
    <row r="9" spans="1:6" x14ac:dyDescent="0.2">
      <c r="A9" s="39" t="s">
        <v>399</v>
      </c>
      <c r="B9" s="40">
        <v>100</v>
      </c>
      <c r="C9" s="41" t="str">
        <f>"F"&amp;B9</f>
        <v>F100</v>
      </c>
      <c r="D9" s="42" t="str">
        <f>"G"&amp;B9</f>
        <v>G100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17</v>
      </c>
      <c r="C11" s="43">
        <f ca="1">INTERCEPT(INDIRECT($D$9):G978,INDIRECT($C$9):F978)</f>
        <v>-0.11538620202231442</v>
      </c>
      <c r="D11" s="5"/>
    </row>
    <row r="12" spans="1:6" x14ac:dyDescent="0.2">
      <c r="A12" t="s">
        <v>18</v>
      </c>
      <c r="C12" s="43">
        <f ca="1">SLOPE(INDIRECT($D$9):G978,INDIRECT($C$9):F978)</f>
        <v>7.3256204027543929E-6</v>
      </c>
      <c r="D12" s="5"/>
    </row>
    <row r="13" spans="1:6" x14ac:dyDescent="0.2">
      <c r="A13" t="s">
        <v>20</v>
      </c>
      <c r="C13" s="5" t="s">
        <v>15</v>
      </c>
      <c r="D13" s="5"/>
    </row>
    <row r="14" spans="1:6" x14ac:dyDescent="0.2">
      <c r="A14" t="s">
        <v>25</v>
      </c>
    </row>
    <row r="15" spans="1:6" x14ac:dyDescent="0.2">
      <c r="A15" s="4" t="s">
        <v>19</v>
      </c>
      <c r="C15" s="10">
        <f ca="1">(C7+C11)+(C8+C12)*INT(MAX(F21:F3533))</f>
        <v>59384.39768904318</v>
      </c>
      <c r="E15" s="44" t="s">
        <v>400</v>
      </c>
      <c r="F15" s="38">
        <v>1</v>
      </c>
    </row>
    <row r="16" spans="1:6" x14ac:dyDescent="0.2">
      <c r="A16" s="7" t="s">
        <v>5</v>
      </c>
      <c r="C16" s="11">
        <f ca="1">+C8+C12</f>
        <v>0.85727792562040273</v>
      </c>
      <c r="E16" s="44" t="s">
        <v>401</v>
      </c>
      <c r="F16" s="45">
        <f ca="1">NOW()+15018.5+$C$5/24</f>
        <v>60375.793768634256</v>
      </c>
    </row>
    <row r="17" spans="1:25" ht="13.5" thickBot="1" x14ac:dyDescent="0.25">
      <c r="A17" s="12" t="s">
        <v>46</v>
      </c>
      <c r="C17">
        <f>COUNT(C21:C2191)</f>
        <v>118</v>
      </c>
      <c r="E17" s="44" t="s">
        <v>402</v>
      </c>
      <c r="F17" s="45">
        <f ca="1">ROUND(2*(F16-$C$7)/$C$8,0)/2+F15</f>
        <v>39995.5</v>
      </c>
    </row>
    <row r="18" spans="1:25" x14ac:dyDescent="0.2">
      <c r="A18" s="7" t="s">
        <v>6</v>
      </c>
      <c r="C18" s="2">
        <f ca="1">+C15</f>
        <v>59384.39768904318</v>
      </c>
      <c r="D18" s="3">
        <f ca="1">+C16</f>
        <v>0.85727792562040273</v>
      </c>
      <c r="E18" s="44" t="s">
        <v>403</v>
      </c>
      <c r="F18" s="42">
        <f ca="1">ROUND(2*(F16-$C$15)/$C$16,0)/2+F15</f>
        <v>1157.5</v>
      </c>
    </row>
    <row r="19" spans="1:25" ht="13.5" thickTop="1" x14ac:dyDescent="0.2">
      <c r="E19" s="44" t="s">
        <v>404</v>
      </c>
      <c r="F19" s="46">
        <f ca="1">+$C$15+$C$16*F18-15018.5-$C$5/24</f>
        <v>45358.592721282133</v>
      </c>
    </row>
    <row r="20" spans="1:25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16</v>
      </c>
      <c r="U20" s="47" t="s">
        <v>405</v>
      </c>
    </row>
    <row r="21" spans="1:25" x14ac:dyDescent="0.2">
      <c r="A21" s="15" t="s">
        <v>13</v>
      </c>
      <c r="B21" s="15"/>
      <c r="C21" s="16">
        <v>26089.553</v>
      </c>
      <c r="D21" s="16" t="s">
        <v>15</v>
      </c>
      <c r="E21" s="15">
        <f t="shared" ref="E21:E52" si="0">+(C21-C$7)/C$8</f>
        <v>0</v>
      </c>
      <c r="F21" s="15">
        <f t="shared" ref="F21:F52" si="1">ROUND(2*E21,0)/2</f>
        <v>0</v>
      </c>
      <c r="G21" s="15">
        <f t="shared" ref="G21:G52" si="2">+C21-(C$7+F21*C$8)</f>
        <v>0</v>
      </c>
      <c r="H21" s="15">
        <f t="shared" ref="H21:H52" si="3">+G21</f>
        <v>0</v>
      </c>
      <c r="I21" s="15"/>
      <c r="J21" s="15"/>
      <c r="K21" s="15"/>
      <c r="L21" s="15"/>
      <c r="M21" s="15"/>
      <c r="N21" s="15"/>
      <c r="O21" s="15">
        <f t="shared" ref="O21:O52" ca="1" si="4">+C$11+C$12*$F21</f>
        <v>-0.11538620202231442</v>
      </c>
      <c r="P21" s="15"/>
      <c r="Q21" s="17">
        <f t="shared" ref="Q21:Q52" si="5">+C21-15018.5</f>
        <v>11071.053</v>
      </c>
      <c r="R21" s="15"/>
      <c r="S21" s="15"/>
      <c r="T21" s="15"/>
      <c r="U21" s="15"/>
      <c r="V21" s="15"/>
      <c r="W21" s="15"/>
      <c r="X21" s="15"/>
      <c r="Y21" s="15"/>
    </row>
    <row r="22" spans="1:25" x14ac:dyDescent="0.2">
      <c r="A22" s="33" t="s">
        <v>65</v>
      </c>
      <c r="B22" s="35" t="s">
        <v>395</v>
      </c>
      <c r="C22" s="34">
        <v>26089.554</v>
      </c>
      <c r="D22" s="16"/>
      <c r="E22" s="15">
        <f t="shared" si="0"/>
        <v>1.1664928205909859E-3</v>
      </c>
      <c r="F22" s="15">
        <f t="shared" si="1"/>
        <v>0</v>
      </c>
      <c r="G22" s="15">
        <f t="shared" si="2"/>
        <v>1.0000000002037268E-3</v>
      </c>
      <c r="H22" s="15">
        <f t="shared" si="3"/>
        <v>1.0000000002037268E-3</v>
      </c>
      <c r="J22" s="15"/>
      <c r="L22" s="15"/>
      <c r="M22" s="15"/>
      <c r="N22" s="15"/>
      <c r="O22" s="15">
        <f t="shared" ca="1" si="4"/>
        <v>-0.11538620202231442</v>
      </c>
      <c r="P22" s="15"/>
      <c r="Q22" s="17">
        <f t="shared" si="5"/>
        <v>11071.054</v>
      </c>
      <c r="R22" s="15"/>
      <c r="S22" s="15"/>
      <c r="T22" s="15"/>
      <c r="U22" s="15"/>
      <c r="V22" s="15"/>
      <c r="W22" s="15"/>
      <c r="X22" s="15"/>
      <c r="Y22" s="15"/>
    </row>
    <row r="23" spans="1:25" x14ac:dyDescent="0.2">
      <c r="A23" s="33" t="s">
        <v>65</v>
      </c>
      <c r="B23" s="35" t="s">
        <v>395</v>
      </c>
      <c r="C23" s="34">
        <v>26498.468000000001</v>
      </c>
      <c r="D23" s="16"/>
      <c r="E23" s="15">
        <f t="shared" si="0"/>
        <v>476.99641163478702</v>
      </c>
      <c r="F23" s="15">
        <f t="shared" si="1"/>
        <v>477</v>
      </c>
      <c r="G23" s="15">
        <f t="shared" si="2"/>
        <v>-3.0761999987589661E-3</v>
      </c>
      <c r="H23" s="15">
        <f t="shared" si="3"/>
        <v>-3.0761999987589661E-3</v>
      </c>
      <c r="J23" s="15"/>
      <c r="L23" s="15"/>
      <c r="M23" s="15"/>
      <c r="N23" s="15"/>
      <c r="O23" s="15">
        <f t="shared" ca="1" si="4"/>
        <v>-0.11189188109020058</v>
      </c>
      <c r="P23" s="15"/>
      <c r="Q23" s="17">
        <f t="shared" si="5"/>
        <v>11479.968000000001</v>
      </c>
      <c r="R23" s="15"/>
      <c r="S23" s="15"/>
      <c r="T23" s="15"/>
      <c r="U23" s="15"/>
      <c r="V23" s="15"/>
      <c r="W23" s="15"/>
      <c r="X23" s="15"/>
      <c r="Y23" s="15"/>
    </row>
    <row r="24" spans="1:25" x14ac:dyDescent="0.2">
      <c r="A24" s="33" t="s">
        <v>65</v>
      </c>
      <c r="B24" s="35" t="s">
        <v>395</v>
      </c>
      <c r="C24" s="34">
        <v>27243.469000000001</v>
      </c>
      <c r="D24" s="16"/>
      <c r="E24" s="15">
        <f t="shared" si="0"/>
        <v>1346.0347292908459</v>
      </c>
      <c r="F24" s="15">
        <f t="shared" si="1"/>
        <v>1346</v>
      </c>
      <c r="G24" s="15">
        <f t="shared" si="2"/>
        <v>2.9772400001093047E-2</v>
      </c>
      <c r="H24" s="15">
        <f t="shared" si="3"/>
        <v>2.9772400001093047E-2</v>
      </c>
      <c r="J24" s="15"/>
      <c r="L24" s="15"/>
      <c r="M24" s="15"/>
      <c r="N24" s="15"/>
      <c r="O24" s="15">
        <f t="shared" ca="1" si="4"/>
        <v>-0.10552591696020701</v>
      </c>
      <c r="P24" s="15"/>
      <c r="Q24" s="17">
        <f t="shared" si="5"/>
        <v>12224.969000000001</v>
      </c>
      <c r="R24" s="15"/>
      <c r="S24" s="15"/>
      <c r="T24" s="15"/>
      <c r="U24" s="15"/>
      <c r="V24" s="15"/>
      <c r="W24" s="15"/>
      <c r="X24" s="15"/>
      <c r="Y24" s="15"/>
    </row>
    <row r="25" spans="1:25" x14ac:dyDescent="0.2">
      <c r="A25" s="33" t="s">
        <v>65</v>
      </c>
      <c r="B25" s="35" t="s">
        <v>395</v>
      </c>
      <c r="C25" s="34">
        <v>27249.469000000001</v>
      </c>
      <c r="D25" s="16"/>
      <c r="E25" s="15">
        <f t="shared" si="0"/>
        <v>1353.0336862129659</v>
      </c>
      <c r="F25" s="15">
        <f t="shared" si="1"/>
        <v>1353</v>
      </c>
      <c r="G25" s="15">
        <f t="shared" si="2"/>
        <v>2.8878200002509402E-2</v>
      </c>
      <c r="H25" s="15">
        <f t="shared" si="3"/>
        <v>2.8878200002509402E-2</v>
      </c>
      <c r="J25" s="15"/>
      <c r="L25" s="15"/>
      <c r="M25" s="15"/>
      <c r="N25" s="15"/>
      <c r="O25" s="15">
        <f t="shared" ca="1" si="4"/>
        <v>-0.10547463761738773</v>
      </c>
      <c r="P25" s="15"/>
      <c r="Q25" s="17">
        <f t="shared" si="5"/>
        <v>12230.969000000001</v>
      </c>
      <c r="R25" s="15"/>
      <c r="S25" s="15"/>
      <c r="T25" s="15"/>
      <c r="U25" s="15"/>
      <c r="V25" s="15"/>
      <c r="W25" s="15"/>
      <c r="X25" s="15"/>
      <c r="Y25" s="15"/>
    </row>
    <row r="26" spans="1:25" x14ac:dyDescent="0.2">
      <c r="A26" s="33" t="s">
        <v>65</v>
      </c>
      <c r="B26" s="35" t="s">
        <v>395</v>
      </c>
      <c r="C26" s="34">
        <v>27309.43</v>
      </c>
      <c r="D26" s="16"/>
      <c r="E26" s="15">
        <f t="shared" si="0"/>
        <v>1422.9777622141719</v>
      </c>
      <c r="F26" s="15">
        <f t="shared" si="1"/>
        <v>1423</v>
      </c>
      <c r="G26" s="15">
        <f t="shared" si="2"/>
        <v>-1.9063799998548348E-2</v>
      </c>
      <c r="H26" s="15">
        <f t="shared" si="3"/>
        <v>-1.9063799998548348E-2</v>
      </c>
      <c r="J26" s="15"/>
      <c r="L26" s="15"/>
      <c r="M26" s="15"/>
      <c r="N26" s="15"/>
      <c r="O26" s="15">
        <f t="shared" ca="1" si="4"/>
        <v>-0.10496184418919492</v>
      </c>
      <c r="P26" s="15"/>
      <c r="Q26" s="17">
        <f t="shared" si="5"/>
        <v>12290.93</v>
      </c>
      <c r="R26" s="15"/>
      <c r="S26" s="15"/>
      <c r="T26" s="15"/>
      <c r="U26" s="15"/>
      <c r="V26" s="15"/>
      <c r="W26" s="15"/>
      <c r="X26" s="15"/>
      <c r="Y26" s="15"/>
    </row>
    <row r="27" spans="1:25" x14ac:dyDescent="0.2">
      <c r="A27" s="33" t="s">
        <v>65</v>
      </c>
      <c r="B27" s="35" t="s">
        <v>395</v>
      </c>
      <c r="C27" s="34">
        <v>30289.367999999999</v>
      </c>
      <c r="D27" s="16"/>
      <c r="E27" s="15">
        <f t="shared" si="0"/>
        <v>4899.0540443122609</v>
      </c>
      <c r="F27" s="15">
        <f t="shared" si="1"/>
        <v>4899</v>
      </c>
      <c r="G27" s="15">
        <f t="shared" si="2"/>
        <v>4.6330599998327671E-2</v>
      </c>
      <c r="H27" s="15">
        <f t="shared" si="3"/>
        <v>4.6330599998327671E-2</v>
      </c>
      <c r="J27" s="15"/>
      <c r="L27" s="15"/>
      <c r="M27" s="15"/>
      <c r="N27" s="15"/>
      <c r="O27" s="15">
        <f t="shared" ca="1" si="4"/>
        <v>-7.9497987669220643E-2</v>
      </c>
      <c r="P27" s="15"/>
      <c r="Q27" s="17">
        <f t="shared" si="5"/>
        <v>15270.867999999999</v>
      </c>
      <c r="R27" s="15"/>
      <c r="S27" s="15"/>
      <c r="T27" s="15"/>
      <c r="U27" s="15"/>
      <c r="V27" s="15"/>
      <c r="W27" s="15"/>
      <c r="X27" s="15"/>
      <c r="Y27" s="15"/>
    </row>
    <row r="28" spans="1:25" x14ac:dyDescent="0.2">
      <c r="A28" s="33" t="s">
        <v>65</v>
      </c>
      <c r="B28" s="35" t="s">
        <v>395</v>
      </c>
      <c r="C28" s="34">
        <v>32445.355</v>
      </c>
      <c r="D28" s="16"/>
      <c r="E28" s="15">
        <f t="shared" si="0"/>
        <v>7413.9974005873992</v>
      </c>
      <c r="F28" s="15">
        <f t="shared" si="1"/>
        <v>7414</v>
      </c>
      <c r="G28" s="15">
        <f t="shared" si="2"/>
        <v>-2.2284000006038696E-3</v>
      </c>
      <c r="H28" s="15">
        <f t="shared" si="3"/>
        <v>-2.2284000006038696E-3</v>
      </c>
      <c r="J28" s="15"/>
      <c r="L28" s="15"/>
      <c r="M28" s="15"/>
      <c r="N28" s="15"/>
      <c r="O28" s="15">
        <f t="shared" ca="1" si="4"/>
        <v>-6.1074052356293353E-2</v>
      </c>
      <c r="P28" s="15"/>
      <c r="Q28" s="17">
        <f t="shared" si="5"/>
        <v>17426.855</v>
      </c>
      <c r="R28" s="15"/>
      <c r="S28" s="15"/>
      <c r="T28" s="15"/>
      <c r="U28" s="15"/>
      <c r="V28" s="15"/>
      <c r="W28" s="15"/>
      <c r="X28" s="15"/>
      <c r="Y28" s="15"/>
    </row>
    <row r="29" spans="1:25" x14ac:dyDescent="0.2">
      <c r="A29" s="33" t="s">
        <v>65</v>
      </c>
      <c r="B29" s="35" t="s">
        <v>395</v>
      </c>
      <c r="C29" s="34">
        <v>32617.648000000001</v>
      </c>
      <c r="D29" s="16"/>
      <c r="E29" s="15">
        <f t="shared" si="0"/>
        <v>7614.9759480845387</v>
      </c>
      <c r="F29" s="15">
        <f t="shared" si="1"/>
        <v>7615</v>
      </c>
      <c r="G29" s="15">
        <f t="shared" si="2"/>
        <v>-2.061899999898742E-2</v>
      </c>
      <c r="H29" s="15">
        <f t="shared" si="3"/>
        <v>-2.061899999898742E-2</v>
      </c>
      <c r="J29" s="15"/>
      <c r="L29" s="15"/>
      <c r="M29" s="15"/>
      <c r="N29" s="15"/>
      <c r="O29" s="15">
        <f t="shared" ca="1" si="4"/>
        <v>-5.9601602655339717E-2</v>
      </c>
      <c r="P29" s="15"/>
      <c r="Q29" s="17">
        <f t="shared" si="5"/>
        <v>17599.148000000001</v>
      </c>
      <c r="R29" s="15"/>
      <c r="S29" s="15"/>
      <c r="T29" s="15"/>
      <c r="U29" s="15"/>
      <c r="V29" s="15"/>
      <c r="W29" s="15"/>
      <c r="X29" s="15"/>
      <c r="Y29" s="15"/>
    </row>
    <row r="30" spans="1:25" x14ac:dyDescent="0.2">
      <c r="A30" s="33" t="s">
        <v>65</v>
      </c>
      <c r="B30" s="35" t="s">
        <v>395</v>
      </c>
      <c r="C30" s="34">
        <v>32775.417000000001</v>
      </c>
      <c r="D30" s="16"/>
      <c r="E30" s="15">
        <f t="shared" si="0"/>
        <v>7799.012353858865</v>
      </c>
      <c r="F30" s="15">
        <f t="shared" si="1"/>
        <v>7799</v>
      </c>
      <c r="G30" s="15">
        <f t="shared" si="2"/>
        <v>1.0590600002615247E-2</v>
      </c>
      <c r="H30" s="15">
        <f t="shared" si="3"/>
        <v>1.0590600002615247E-2</v>
      </c>
      <c r="J30" s="15"/>
      <c r="L30" s="15"/>
      <c r="M30" s="15"/>
      <c r="N30" s="15"/>
      <c r="O30" s="15">
        <f t="shared" ca="1" si="4"/>
        <v>-5.8253688501232914E-2</v>
      </c>
      <c r="P30" s="15"/>
      <c r="Q30" s="17">
        <f t="shared" si="5"/>
        <v>17756.917000000001</v>
      </c>
      <c r="R30" s="15"/>
      <c r="S30" s="15"/>
      <c r="T30" s="15"/>
      <c r="U30" s="15"/>
      <c r="V30" s="15"/>
      <c r="W30" s="15"/>
      <c r="X30" s="15"/>
      <c r="Y30" s="15"/>
    </row>
    <row r="31" spans="1:25" x14ac:dyDescent="0.2">
      <c r="A31" s="33" t="s">
        <v>65</v>
      </c>
      <c r="B31" s="35" t="s">
        <v>395</v>
      </c>
      <c r="C31" s="34">
        <v>32805.402999999998</v>
      </c>
      <c r="D31" s="16"/>
      <c r="E31" s="15">
        <f t="shared" si="0"/>
        <v>7833.9908075699768</v>
      </c>
      <c r="F31" s="15">
        <f t="shared" si="1"/>
        <v>7834</v>
      </c>
      <c r="G31" s="15">
        <f t="shared" si="2"/>
        <v>-7.8804000004311092E-3</v>
      </c>
      <c r="H31" s="15">
        <f t="shared" si="3"/>
        <v>-7.8804000004311092E-3</v>
      </c>
      <c r="J31" s="15"/>
      <c r="L31" s="15"/>
      <c r="M31" s="15"/>
      <c r="N31" s="15"/>
      <c r="O31" s="15">
        <f t="shared" ca="1" si="4"/>
        <v>-5.7997291787136508E-2</v>
      </c>
      <c r="P31" s="15"/>
      <c r="Q31" s="17">
        <f t="shared" si="5"/>
        <v>17786.902999999998</v>
      </c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33" t="s">
        <v>65</v>
      </c>
      <c r="B32" s="35" t="s">
        <v>395</v>
      </c>
      <c r="C32" s="34">
        <v>32830.307000000001</v>
      </c>
      <c r="D32" s="16"/>
      <c r="E32" s="15">
        <f t="shared" si="0"/>
        <v>7863.041144768059</v>
      </c>
      <c r="F32" s="15">
        <f t="shared" si="1"/>
        <v>7863</v>
      </c>
      <c r="G32" s="15">
        <f t="shared" si="2"/>
        <v>3.5272200002509635E-2</v>
      </c>
      <c r="H32" s="15">
        <f t="shared" si="3"/>
        <v>3.5272200002509635E-2</v>
      </c>
      <c r="J32" s="15"/>
      <c r="L32" s="15"/>
      <c r="M32" s="15"/>
      <c r="N32" s="15"/>
      <c r="O32" s="15">
        <f t="shared" ca="1" si="4"/>
        <v>-5.7784848795456631E-2</v>
      </c>
      <c r="P32" s="15"/>
      <c r="Q32" s="17">
        <f t="shared" si="5"/>
        <v>17811.807000000001</v>
      </c>
      <c r="R32" s="15"/>
      <c r="S32" s="15"/>
      <c r="T32" s="15"/>
      <c r="U32" s="15"/>
      <c r="V32" s="15"/>
      <c r="W32" s="15"/>
      <c r="X32" s="15"/>
      <c r="Y32" s="15"/>
    </row>
    <row r="33" spans="1:25" x14ac:dyDescent="0.2">
      <c r="A33" s="33" t="s">
        <v>65</v>
      </c>
      <c r="B33" s="35" t="s">
        <v>395</v>
      </c>
      <c r="C33" s="34">
        <v>33153.434000000001</v>
      </c>
      <c r="D33" s="16"/>
      <c r="E33" s="15">
        <f t="shared" si="0"/>
        <v>8239.9664703303733</v>
      </c>
      <c r="F33" s="15">
        <f t="shared" si="1"/>
        <v>8240</v>
      </c>
      <c r="G33" s="15">
        <f t="shared" si="2"/>
        <v>-2.8743999995640479E-2</v>
      </c>
      <c r="H33" s="15">
        <f t="shared" si="3"/>
        <v>-2.8743999995640479E-2</v>
      </c>
      <c r="J33" s="15"/>
      <c r="L33" s="15"/>
      <c r="M33" s="15"/>
      <c r="N33" s="15"/>
      <c r="O33" s="15">
        <f t="shared" ca="1" si="4"/>
        <v>-5.5023089903618226E-2</v>
      </c>
      <c r="P33" s="15"/>
      <c r="Q33" s="17">
        <f t="shared" si="5"/>
        <v>18134.934000000001</v>
      </c>
      <c r="R33" s="15"/>
      <c r="S33" s="15"/>
      <c r="T33" s="15"/>
      <c r="U33" s="15"/>
      <c r="V33" s="15"/>
      <c r="W33" s="15"/>
      <c r="X33" s="15"/>
      <c r="Y33" s="15"/>
    </row>
    <row r="34" spans="1:25" x14ac:dyDescent="0.2">
      <c r="A34" s="33" t="s">
        <v>65</v>
      </c>
      <c r="B34" s="35" t="s">
        <v>395</v>
      </c>
      <c r="C34" s="34">
        <v>33417.534</v>
      </c>
      <c r="D34" s="16"/>
      <c r="E34" s="15">
        <f t="shared" si="0"/>
        <v>8548.0372241856894</v>
      </c>
      <c r="F34" s="15">
        <f t="shared" si="1"/>
        <v>8548</v>
      </c>
      <c r="G34" s="15">
        <f t="shared" si="2"/>
        <v>3.1911199999740347E-2</v>
      </c>
      <c r="H34" s="15">
        <f t="shared" si="3"/>
        <v>3.1911199999740347E-2</v>
      </c>
      <c r="J34" s="15"/>
      <c r="L34" s="15"/>
      <c r="M34" s="15"/>
      <c r="N34" s="15"/>
      <c r="O34" s="15">
        <f t="shared" ca="1" si="4"/>
        <v>-5.2766798819569874E-2</v>
      </c>
      <c r="P34" s="15"/>
      <c r="Q34" s="17">
        <f t="shared" si="5"/>
        <v>18399.034</v>
      </c>
      <c r="R34" s="15"/>
      <c r="S34" s="15"/>
      <c r="T34" s="15"/>
      <c r="U34" s="15"/>
      <c r="V34" s="15"/>
      <c r="W34" s="15"/>
      <c r="X34" s="15"/>
      <c r="Y34" s="15"/>
    </row>
    <row r="35" spans="1:25" x14ac:dyDescent="0.2">
      <c r="A35" s="33" t="s">
        <v>65</v>
      </c>
      <c r="B35" s="35" t="s">
        <v>395</v>
      </c>
      <c r="C35" s="34">
        <v>33538.357000000004</v>
      </c>
      <c r="D35" s="16"/>
      <c r="E35" s="15">
        <f t="shared" si="0"/>
        <v>8688.9763862192449</v>
      </c>
      <c r="F35" s="15">
        <f t="shared" si="1"/>
        <v>8689</v>
      </c>
      <c r="G35" s="15">
        <f t="shared" si="2"/>
        <v>-2.0243399994797073E-2</v>
      </c>
      <c r="H35" s="15">
        <f t="shared" si="3"/>
        <v>-2.0243399994797073E-2</v>
      </c>
      <c r="J35" s="15"/>
      <c r="L35" s="15"/>
      <c r="M35" s="15"/>
      <c r="N35" s="15"/>
      <c r="O35" s="15">
        <f t="shared" ca="1" si="4"/>
        <v>-5.1733886342781504E-2</v>
      </c>
      <c r="P35" s="15"/>
      <c r="Q35" s="17">
        <f t="shared" si="5"/>
        <v>18519.857000000004</v>
      </c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33" t="s">
        <v>65</v>
      </c>
      <c r="B36" s="35" t="s">
        <v>395</v>
      </c>
      <c r="C36" s="34">
        <v>33892.402999999998</v>
      </c>
      <c r="D36" s="16"/>
      <c r="E36" s="15">
        <f t="shared" si="0"/>
        <v>9101.9685032940579</v>
      </c>
      <c r="F36" s="15">
        <f t="shared" si="1"/>
        <v>9102</v>
      </c>
      <c r="G36" s="15">
        <f t="shared" si="2"/>
        <v>-2.700120000372408E-2</v>
      </c>
      <c r="H36" s="15">
        <f t="shared" si="3"/>
        <v>-2.700120000372408E-2</v>
      </c>
      <c r="J36" s="15"/>
      <c r="L36" s="15"/>
      <c r="M36" s="15"/>
      <c r="N36" s="15"/>
      <c r="O36" s="15">
        <f t="shared" ca="1" si="4"/>
        <v>-4.8708405116443934E-2</v>
      </c>
      <c r="P36" s="15"/>
      <c r="Q36" s="17">
        <f t="shared" si="5"/>
        <v>18873.902999999998</v>
      </c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33" t="s">
        <v>65</v>
      </c>
      <c r="B37" s="35" t="s">
        <v>395</v>
      </c>
      <c r="C37" s="34">
        <v>33917.311000000002</v>
      </c>
      <c r="D37" s="16"/>
      <c r="E37" s="15">
        <f t="shared" si="0"/>
        <v>9131.0235064634217</v>
      </c>
      <c r="F37" s="15">
        <f t="shared" si="1"/>
        <v>9131</v>
      </c>
      <c r="G37" s="15">
        <f t="shared" si="2"/>
        <v>2.0151400000031572E-2</v>
      </c>
      <c r="H37" s="15">
        <f t="shared" si="3"/>
        <v>2.0151400000031572E-2</v>
      </c>
      <c r="J37" s="15"/>
      <c r="L37" s="15"/>
      <c r="M37" s="15"/>
      <c r="N37" s="15"/>
      <c r="O37" s="15">
        <f t="shared" ca="1" si="4"/>
        <v>-4.8495962124764064E-2</v>
      </c>
      <c r="P37" s="15"/>
      <c r="Q37" s="17">
        <f t="shared" si="5"/>
        <v>18898.811000000002</v>
      </c>
      <c r="R37" s="15"/>
      <c r="S37" s="15"/>
      <c r="T37" s="15"/>
      <c r="U37" s="15"/>
      <c r="V37" s="15"/>
      <c r="W37" s="15"/>
      <c r="X37" s="15"/>
      <c r="Y37" s="15"/>
    </row>
    <row r="38" spans="1:25" x14ac:dyDescent="0.2">
      <c r="A38" s="33" t="s">
        <v>65</v>
      </c>
      <c r="B38" s="35" t="s">
        <v>395</v>
      </c>
      <c r="C38" s="34">
        <v>34607.404999999999</v>
      </c>
      <c r="D38" s="16"/>
      <c r="E38" s="15">
        <f t="shared" si="0"/>
        <v>9936.0132028323369</v>
      </c>
      <c r="F38" s="15">
        <f t="shared" si="1"/>
        <v>9936</v>
      </c>
      <c r="G38" s="15">
        <f t="shared" si="2"/>
        <v>1.131840000016382E-2</v>
      </c>
      <c r="H38" s="15">
        <f t="shared" si="3"/>
        <v>1.131840000016382E-2</v>
      </c>
      <c r="J38" s="15"/>
      <c r="L38" s="15"/>
      <c r="M38" s="15"/>
      <c r="N38" s="15"/>
      <c r="O38" s="15">
        <f t="shared" ca="1" si="4"/>
        <v>-4.2598837700546774E-2</v>
      </c>
      <c r="P38" s="15"/>
      <c r="Q38" s="17">
        <f t="shared" si="5"/>
        <v>19588.904999999999</v>
      </c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33" t="s">
        <v>65</v>
      </c>
      <c r="B39" s="35" t="s">
        <v>395</v>
      </c>
      <c r="C39" s="34">
        <v>34631.385000000002</v>
      </c>
      <c r="D39" s="16"/>
      <c r="E39" s="15">
        <f t="shared" si="0"/>
        <v>9963.9857006644143</v>
      </c>
      <c r="F39" s="15">
        <f t="shared" si="1"/>
        <v>9964</v>
      </c>
      <c r="G39" s="15">
        <f t="shared" si="2"/>
        <v>-1.2258399998245295E-2</v>
      </c>
      <c r="H39" s="15">
        <f t="shared" si="3"/>
        <v>-1.2258399998245295E-2</v>
      </c>
      <c r="J39" s="15"/>
      <c r="L39" s="15"/>
      <c r="M39" s="15"/>
      <c r="N39" s="15"/>
      <c r="O39" s="15">
        <f t="shared" ca="1" si="4"/>
        <v>-4.2393720329269649E-2</v>
      </c>
      <c r="P39" s="15"/>
      <c r="Q39" s="17">
        <f t="shared" si="5"/>
        <v>19612.885000000002</v>
      </c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33" t="s">
        <v>65</v>
      </c>
      <c r="B40" s="35" t="s">
        <v>395</v>
      </c>
      <c r="C40" s="34">
        <v>35243.502999999997</v>
      </c>
      <c r="D40" s="16"/>
      <c r="E40" s="15">
        <f t="shared" si="0"/>
        <v>10678.016952873453</v>
      </c>
      <c r="F40" s="15">
        <f t="shared" si="1"/>
        <v>10678</v>
      </c>
      <c r="G40" s="15">
        <f t="shared" si="2"/>
        <v>1.4533199995639734E-2</v>
      </c>
      <c r="H40" s="15">
        <f t="shared" si="3"/>
        <v>1.4533199995639734E-2</v>
      </c>
      <c r="J40" s="15"/>
      <c r="L40" s="15"/>
      <c r="M40" s="15"/>
      <c r="N40" s="15"/>
      <c r="O40" s="15">
        <f t="shared" ca="1" si="4"/>
        <v>-3.7163227361703008E-2</v>
      </c>
      <c r="P40" s="15"/>
      <c r="Q40" s="17">
        <f t="shared" si="5"/>
        <v>20225.002999999997</v>
      </c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33" t="s">
        <v>65</v>
      </c>
      <c r="B41" s="35" t="s">
        <v>395</v>
      </c>
      <c r="C41" s="34">
        <v>35370.339</v>
      </c>
      <c r="D41" s="16"/>
      <c r="E41" s="15">
        <f t="shared" si="0"/>
        <v>10825.970236235793</v>
      </c>
      <c r="F41" s="15">
        <f t="shared" si="1"/>
        <v>10826</v>
      </c>
      <c r="G41" s="15">
        <f t="shared" si="2"/>
        <v>-2.5515599998470861E-2</v>
      </c>
      <c r="H41" s="15">
        <f t="shared" si="3"/>
        <v>-2.5515599998470861E-2</v>
      </c>
      <c r="J41" s="15"/>
      <c r="L41" s="15"/>
      <c r="M41" s="15"/>
      <c r="N41" s="15"/>
      <c r="O41" s="15">
        <f t="shared" ca="1" si="4"/>
        <v>-3.6079035542095364E-2</v>
      </c>
      <c r="P41" s="15"/>
      <c r="Q41" s="17">
        <f t="shared" si="5"/>
        <v>20351.839</v>
      </c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33" t="s">
        <v>65</v>
      </c>
      <c r="B42" s="35" t="s">
        <v>395</v>
      </c>
      <c r="C42" s="34">
        <v>35779.286</v>
      </c>
      <c r="D42" s="16"/>
      <c r="E42" s="15">
        <f t="shared" si="0"/>
        <v>11303.003975640831</v>
      </c>
      <c r="F42" s="15">
        <f t="shared" si="1"/>
        <v>11303</v>
      </c>
      <c r="G42" s="15">
        <f t="shared" si="2"/>
        <v>3.408199998375494E-3</v>
      </c>
      <c r="H42" s="15">
        <f t="shared" si="3"/>
        <v>3.408199998375494E-3</v>
      </c>
      <c r="J42" s="15"/>
      <c r="L42" s="15"/>
      <c r="M42" s="15"/>
      <c r="N42" s="15"/>
      <c r="O42" s="15">
        <f t="shared" ca="1" si="4"/>
        <v>-3.2584714609981524E-2</v>
      </c>
      <c r="P42" s="15"/>
      <c r="Q42" s="17">
        <f t="shared" si="5"/>
        <v>20760.786</v>
      </c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33" t="s">
        <v>65</v>
      </c>
      <c r="B43" s="35" t="s">
        <v>395</v>
      </c>
      <c r="C43" s="34">
        <v>36024.451000000001</v>
      </c>
      <c r="D43" s="16"/>
      <c r="E43" s="15">
        <f t="shared" si="0"/>
        <v>11588.987187942757</v>
      </c>
      <c r="F43" s="15">
        <f t="shared" si="1"/>
        <v>11589</v>
      </c>
      <c r="G43" s="15">
        <f t="shared" si="2"/>
        <v>-1.0983400003169663E-2</v>
      </c>
      <c r="H43" s="15">
        <f t="shared" si="3"/>
        <v>-1.0983400003169663E-2</v>
      </c>
      <c r="J43" s="15"/>
      <c r="L43" s="15"/>
      <c r="M43" s="15"/>
      <c r="N43" s="15"/>
      <c r="O43" s="15">
        <f t="shared" ca="1" si="4"/>
        <v>-3.0489587174793761E-2</v>
      </c>
      <c r="P43" s="15"/>
      <c r="Q43" s="17">
        <f t="shared" si="5"/>
        <v>21005.951000000001</v>
      </c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33" t="s">
        <v>65</v>
      </c>
      <c r="B44" s="35" t="s">
        <v>395</v>
      </c>
      <c r="C44" s="34">
        <v>36372.514000000003</v>
      </c>
      <c r="D44" s="16"/>
      <c r="E44" s="15">
        <f t="shared" si="0"/>
        <v>11995.000178473405</v>
      </c>
      <c r="F44" s="15">
        <f t="shared" si="1"/>
        <v>11995</v>
      </c>
      <c r="G44" s="15">
        <f t="shared" si="2"/>
        <v>1.5300000086426735E-4</v>
      </c>
      <c r="H44" s="15">
        <f t="shared" si="3"/>
        <v>1.5300000086426735E-4</v>
      </c>
      <c r="J44" s="15"/>
      <c r="L44" s="15"/>
      <c r="M44" s="15"/>
      <c r="N44" s="15"/>
      <c r="O44" s="15">
        <f t="shared" ca="1" si="4"/>
        <v>-2.7515385291275479E-2</v>
      </c>
      <c r="P44" s="15"/>
      <c r="Q44" s="17">
        <f t="shared" si="5"/>
        <v>21354.014000000003</v>
      </c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33" t="s">
        <v>65</v>
      </c>
      <c r="B45" s="35" t="s">
        <v>395</v>
      </c>
      <c r="C45" s="34">
        <v>36378.489000000001</v>
      </c>
      <c r="D45" s="16"/>
      <c r="E45" s="15">
        <f t="shared" si="0"/>
        <v>12001.969973075014</v>
      </c>
      <c r="F45" s="15">
        <f t="shared" si="1"/>
        <v>12002</v>
      </c>
      <c r="G45" s="15">
        <f t="shared" si="2"/>
        <v>-2.5741199999174569E-2</v>
      </c>
      <c r="H45" s="15">
        <f t="shared" si="3"/>
        <v>-2.5741199999174569E-2</v>
      </c>
      <c r="J45" s="15"/>
      <c r="L45" s="15"/>
      <c r="M45" s="15"/>
      <c r="N45" s="15"/>
      <c r="O45" s="15">
        <f t="shared" ca="1" si="4"/>
        <v>-2.7464105948456205E-2</v>
      </c>
      <c r="P45" s="15"/>
      <c r="Q45" s="17">
        <f t="shared" si="5"/>
        <v>21359.989000000001</v>
      </c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33" t="s">
        <v>65</v>
      </c>
      <c r="B46" s="35" t="s">
        <v>395</v>
      </c>
      <c r="C46" s="34">
        <v>36457.375999999997</v>
      </c>
      <c r="D46" s="16"/>
      <c r="E46" s="15">
        <f t="shared" si="0"/>
        <v>12093.991092194223</v>
      </c>
      <c r="F46" s="15">
        <f t="shared" si="1"/>
        <v>12094</v>
      </c>
      <c r="G46" s="15">
        <f t="shared" si="2"/>
        <v>-7.6364000051398762E-3</v>
      </c>
      <c r="H46" s="15">
        <f t="shared" si="3"/>
        <v>-7.6364000051398762E-3</v>
      </c>
      <c r="J46" s="15"/>
      <c r="L46" s="15"/>
      <c r="M46" s="15"/>
      <c r="N46" s="15"/>
      <c r="O46" s="15">
        <f t="shared" ca="1" si="4"/>
        <v>-2.6790148871402797E-2</v>
      </c>
      <c r="P46" s="15"/>
      <c r="Q46" s="17">
        <f t="shared" si="5"/>
        <v>21438.875999999997</v>
      </c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33" t="s">
        <v>65</v>
      </c>
      <c r="B47" s="35" t="s">
        <v>395</v>
      </c>
      <c r="C47" s="34">
        <v>36487.372000000003</v>
      </c>
      <c r="D47" s="16"/>
      <c r="E47" s="15">
        <f t="shared" si="0"/>
        <v>12128.98121083355</v>
      </c>
      <c r="F47" s="15">
        <f t="shared" si="1"/>
        <v>12129</v>
      </c>
      <c r="G47" s="15">
        <f t="shared" si="2"/>
        <v>-1.6107399998873007E-2</v>
      </c>
      <c r="H47" s="15">
        <f t="shared" si="3"/>
        <v>-1.6107399998873007E-2</v>
      </c>
      <c r="J47" s="15"/>
      <c r="L47" s="15"/>
      <c r="M47" s="15"/>
      <c r="N47" s="15"/>
      <c r="O47" s="15">
        <f t="shared" ca="1" si="4"/>
        <v>-2.6533752157306384E-2</v>
      </c>
      <c r="P47" s="15"/>
      <c r="Q47" s="17">
        <f t="shared" si="5"/>
        <v>21468.872000000003</v>
      </c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33" t="s">
        <v>65</v>
      </c>
      <c r="B48" s="35" t="s">
        <v>395</v>
      </c>
      <c r="C48" s="34">
        <v>36542.26</v>
      </c>
      <c r="D48" s="16"/>
      <c r="E48" s="15">
        <f t="shared" si="0"/>
        <v>12193.007668757102</v>
      </c>
      <c r="F48" s="15">
        <f t="shared" si="1"/>
        <v>12193</v>
      </c>
      <c r="G48" s="15">
        <f t="shared" si="2"/>
        <v>6.5742000006139278E-3</v>
      </c>
      <c r="H48" s="15">
        <f t="shared" si="3"/>
        <v>6.5742000006139278E-3</v>
      </c>
      <c r="J48" s="15"/>
      <c r="L48" s="15"/>
      <c r="M48" s="15"/>
      <c r="N48" s="15"/>
      <c r="O48" s="15">
        <f t="shared" ca="1" si="4"/>
        <v>-2.6064912451530114E-2</v>
      </c>
      <c r="P48" s="15"/>
      <c r="Q48" s="17">
        <f t="shared" si="5"/>
        <v>21523.760000000002</v>
      </c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33" t="s">
        <v>143</v>
      </c>
      <c r="B49" s="35" t="s">
        <v>395</v>
      </c>
      <c r="C49" s="34">
        <v>37014.642</v>
      </c>
      <c r="D49" s="16"/>
      <c r="E49" s="15">
        <f t="shared" si="0"/>
        <v>12744.037880221251</v>
      </c>
      <c r="F49" s="15">
        <f t="shared" si="1"/>
        <v>12744</v>
      </c>
      <c r="G49" s="15">
        <f t="shared" si="2"/>
        <v>3.2473599996592384E-2</v>
      </c>
      <c r="H49" s="15">
        <f t="shared" si="3"/>
        <v>3.2473599996592384E-2</v>
      </c>
      <c r="J49" s="15"/>
      <c r="L49" s="15"/>
      <c r="M49" s="15"/>
      <c r="N49" s="15"/>
      <c r="O49" s="15">
        <f t="shared" ca="1" si="4"/>
        <v>-2.2028495609612439E-2</v>
      </c>
      <c r="P49" s="15"/>
      <c r="Q49" s="17">
        <f t="shared" si="5"/>
        <v>21996.142</v>
      </c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3" t="s">
        <v>143</v>
      </c>
      <c r="B50" s="35" t="s">
        <v>395</v>
      </c>
      <c r="C50" s="34">
        <v>37051.512999999999</v>
      </c>
      <c r="D50" s="16"/>
      <c r="E50" s="15">
        <f t="shared" si="0"/>
        <v>12787.047637000498</v>
      </c>
      <c r="F50" s="15">
        <f t="shared" si="1"/>
        <v>12787</v>
      </c>
      <c r="G50" s="15">
        <f t="shared" si="2"/>
        <v>4.0837799999280833E-2</v>
      </c>
      <c r="H50" s="15">
        <f t="shared" si="3"/>
        <v>4.0837799999280833E-2</v>
      </c>
      <c r="J50" s="15"/>
      <c r="L50" s="15"/>
      <c r="M50" s="15"/>
      <c r="N50" s="15"/>
      <c r="O50" s="15">
        <f t="shared" ca="1" si="4"/>
        <v>-2.1713493932294006E-2</v>
      </c>
      <c r="P50" s="15"/>
      <c r="Q50" s="17">
        <f t="shared" si="5"/>
        <v>22033.012999999999</v>
      </c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33" t="s">
        <v>143</v>
      </c>
      <c r="B51" s="35" t="s">
        <v>395</v>
      </c>
      <c r="C51" s="34">
        <v>37087.474000000002</v>
      </c>
      <c r="D51" s="16"/>
      <c r="E51" s="15">
        <f t="shared" si="0"/>
        <v>12828.995885313228</v>
      </c>
      <c r="F51" s="15">
        <f t="shared" si="1"/>
        <v>12829</v>
      </c>
      <c r="G51" s="15">
        <f t="shared" si="2"/>
        <v>-3.527399996528402E-3</v>
      </c>
      <c r="H51" s="15">
        <f t="shared" si="3"/>
        <v>-3.527399996528402E-3</v>
      </c>
      <c r="J51" s="15"/>
      <c r="L51" s="15"/>
      <c r="M51" s="15"/>
      <c r="N51" s="15"/>
      <c r="O51" s="15">
        <f t="shared" ca="1" si="4"/>
        <v>-2.1405817875378319E-2</v>
      </c>
      <c r="P51" s="15"/>
      <c r="Q51" s="17">
        <f t="shared" si="5"/>
        <v>22068.974000000002</v>
      </c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33" t="s">
        <v>143</v>
      </c>
      <c r="B52" s="35" t="s">
        <v>395</v>
      </c>
      <c r="C52" s="34">
        <v>37099.461000000003</v>
      </c>
      <c r="D52" s="16"/>
      <c r="E52" s="15">
        <f t="shared" si="0"/>
        <v>12842.978634750805</v>
      </c>
      <c r="F52" s="15">
        <f t="shared" si="1"/>
        <v>12843</v>
      </c>
      <c r="G52" s="15">
        <f t="shared" si="2"/>
        <v>-1.8315799992706161E-2</v>
      </c>
      <c r="H52" s="15">
        <f t="shared" si="3"/>
        <v>-1.8315799992706161E-2</v>
      </c>
      <c r="J52" s="15"/>
      <c r="L52" s="15"/>
      <c r="M52" s="15"/>
      <c r="N52" s="15"/>
      <c r="O52" s="15">
        <f t="shared" ca="1" si="4"/>
        <v>-2.1303259189739757E-2</v>
      </c>
      <c r="P52" s="15"/>
      <c r="Q52" s="17">
        <f t="shared" si="5"/>
        <v>22080.961000000003</v>
      </c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33" t="s">
        <v>143</v>
      </c>
      <c r="B53" s="35" t="s">
        <v>395</v>
      </c>
      <c r="C53" s="34">
        <v>37105.457000000002</v>
      </c>
      <c r="D53" s="16"/>
      <c r="E53" s="15">
        <f t="shared" ref="E53:E84" si="6">+(C53-C$7)/C$8</f>
        <v>12849.972925701642</v>
      </c>
      <c r="F53" s="15">
        <f t="shared" ref="F53:F84" si="7">ROUND(2*E53,0)/2</f>
        <v>12850</v>
      </c>
      <c r="G53" s="15">
        <f t="shared" ref="G53:G84" si="8">+C53-(C$7+F53*C$8)</f>
        <v>-2.320999999938067E-2</v>
      </c>
      <c r="H53" s="15">
        <f t="shared" ref="H53:H84" si="9">+G53</f>
        <v>-2.320999999938067E-2</v>
      </c>
      <c r="J53" s="15"/>
      <c r="L53" s="15"/>
      <c r="M53" s="15"/>
      <c r="N53" s="15"/>
      <c r="O53" s="15">
        <f t="shared" ref="O53:O84" ca="1" si="10">+C$11+C$12*$F53</f>
        <v>-2.1251979846920468E-2</v>
      </c>
      <c r="P53" s="15"/>
      <c r="Q53" s="17">
        <f t="shared" ref="Q53:Q84" si="11">+C53-15018.5</f>
        <v>22086.957000000002</v>
      </c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33" t="s">
        <v>65</v>
      </c>
      <c r="B54" s="35" t="s">
        <v>395</v>
      </c>
      <c r="C54" s="34">
        <v>37105.504000000001</v>
      </c>
      <c r="D54" s="16"/>
      <c r="E54" s="15">
        <f t="shared" si="6"/>
        <v>12850.027750864198</v>
      </c>
      <c r="F54" s="15">
        <f t="shared" si="7"/>
        <v>12850</v>
      </c>
      <c r="G54" s="15">
        <f t="shared" si="8"/>
        <v>2.3789999999280553E-2</v>
      </c>
      <c r="H54" s="15">
        <f t="shared" si="9"/>
        <v>2.3789999999280553E-2</v>
      </c>
      <c r="J54" s="15"/>
      <c r="L54" s="15"/>
      <c r="M54" s="15"/>
      <c r="N54" s="15"/>
      <c r="O54" s="15">
        <f t="shared" ca="1" si="10"/>
        <v>-2.1251979846920468E-2</v>
      </c>
      <c r="P54" s="15"/>
      <c r="Q54" s="17">
        <f t="shared" si="11"/>
        <v>22087.004000000001</v>
      </c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33" t="s">
        <v>143</v>
      </c>
      <c r="B55" s="35" t="s">
        <v>395</v>
      </c>
      <c r="C55" s="34">
        <v>37117.453999999998</v>
      </c>
      <c r="D55" s="16"/>
      <c r="E55" s="15">
        <f t="shared" si="6"/>
        <v>12863.967340067416</v>
      </c>
      <c r="F55" s="15">
        <f t="shared" si="7"/>
        <v>12864</v>
      </c>
      <c r="G55" s="15">
        <f t="shared" si="8"/>
        <v>-2.7998400000797119E-2</v>
      </c>
      <c r="H55" s="15">
        <f t="shared" si="9"/>
        <v>-2.7998400000797119E-2</v>
      </c>
      <c r="J55" s="15"/>
      <c r="L55" s="15"/>
      <c r="M55" s="15"/>
      <c r="N55" s="15"/>
      <c r="O55" s="15">
        <f t="shared" ca="1" si="10"/>
        <v>-2.1149421161281906E-2</v>
      </c>
      <c r="P55" s="15"/>
      <c r="Q55" s="17">
        <f t="shared" si="11"/>
        <v>22098.953999999998</v>
      </c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33" t="s">
        <v>143</v>
      </c>
      <c r="B56" s="35" t="s">
        <v>395</v>
      </c>
      <c r="C56" s="34">
        <v>37165.46</v>
      </c>
      <c r="D56" s="16"/>
      <c r="E56" s="15">
        <f t="shared" si="6"/>
        <v>12919.9659944013</v>
      </c>
      <c r="F56" s="15">
        <f t="shared" si="7"/>
        <v>12920</v>
      </c>
      <c r="G56" s="15">
        <f t="shared" si="8"/>
        <v>-2.915200000279583E-2</v>
      </c>
      <c r="H56" s="15">
        <f t="shared" si="9"/>
        <v>-2.915200000279583E-2</v>
      </c>
      <c r="J56" s="15"/>
      <c r="L56" s="15"/>
      <c r="M56" s="15"/>
      <c r="N56" s="15"/>
      <c r="O56" s="15">
        <f t="shared" ca="1" si="10"/>
        <v>-2.073918641872767E-2</v>
      </c>
      <c r="P56" s="15"/>
      <c r="Q56" s="17">
        <f t="shared" si="11"/>
        <v>22146.959999999999</v>
      </c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33" t="s">
        <v>143</v>
      </c>
      <c r="B57" s="35" t="s">
        <v>395</v>
      </c>
      <c r="C57" s="34">
        <v>37172.375999999997</v>
      </c>
      <c r="D57" s="16"/>
      <c r="E57" s="15">
        <f t="shared" si="6"/>
        <v>12928.033458746861</v>
      </c>
      <c r="F57" s="15">
        <f t="shared" si="7"/>
        <v>12928</v>
      </c>
      <c r="G57" s="15">
        <f t="shared" si="8"/>
        <v>2.8683199998340569E-2</v>
      </c>
      <c r="H57" s="15">
        <f t="shared" si="9"/>
        <v>2.8683199998340569E-2</v>
      </c>
      <c r="J57" s="15"/>
      <c r="L57" s="15"/>
      <c r="M57" s="15"/>
      <c r="N57" s="15"/>
      <c r="O57" s="15">
        <f t="shared" ca="1" si="10"/>
        <v>-2.0680581455505637E-2</v>
      </c>
      <c r="P57" s="15"/>
      <c r="Q57" s="17">
        <f t="shared" si="11"/>
        <v>22153.875999999997</v>
      </c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33" t="s">
        <v>143</v>
      </c>
      <c r="B58" s="35" t="s">
        <v>395</v>
      </c>
      <c r="C58" s="34">
        <v>37201.464999999997</v>
      </c>
      <c r="D58" s="16"/>
      <c r="E58" s="15">
        <f t="shared" si="6"/>
        <v>12961.96556839812</v>
      </c>
      <c r="F58" s="15">
        <f t="shared" si="7"/>
        <v>12962</v>
      </c>
      <c r="G58" s="15">
        <f t="shared" si="8"/>
        <v>-2.9517200004193E-2</v>
      </c>
      <c r="H58" s="15">
        <f t="shared" si="9"/>
        <v>-2.9517200004193E-2</v>
      </c>
      <c r="J58" s="15"/>
      <c r="L58" s="15"/>
      <c r="M58" s="15"/>
      <c r="N58" s="15"/>
      <c r="O58" s="15">
        <f t="shared" ca="1" si="10"/>
        <v>-2.0431510361811983E-2</v>
      </c>
      <c r="P58" s="15"/>
      <c r="Q58" s="17">
        <f t="shared" si="11"/>
        <v>22182.964999999997</v>
      </c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33" t="s">
        <v>65</v>
      </c>
      <c r="B59" s="35" t="s">
        <v>395</v>
      </c>
      <c r="C59" s="34">
        <v>37202.379000000001</v>
      </c>
      <c r="D59" s="16"/>
      <c r="E59" s="15">
        <f t="shared" si="6"/>
        <v>12963.031742835927</v>
      </c>
      <c r="F59" s="15">
        <f t="shared" si="7"/>
        <v>12963</v>
      </c>
      <c r="G59" s="15">
        <f t="shared" si="8"/>
        <v>2.7212200002395548E-2</v>
      </c>
      <c r="H59" s="15">
        <f t="shared" si="9"/>
        <v>2.7212200002395548E-2</v>
      </c>
      <c r="J59" s="15"/>
      <c r="L59" s="15"/>
      <c r="M59" s="15"/>
      <c r="N59" s="15"/>
      <c r="O59" s="15">
        <f t="shared" ca="1" si="10"/>
        <v>-2.0424184741409224E-2</v>
      </c>
      <c r="P59" s="15"/>
      <c r="Q59" s="17">
        <f t="shared" si="11"/>
        <v>22183.879000000001</v>
      </c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33" t="s">
        <v>143</v>
      </c>
      <c r="B60" s="35" t="s">
        <v>395</v>
      </c>
      <c r="C60" s="34">
        <v>37202.400000000001</v>
      </c>
      <c r="D60" s="16"/>
      <c r="E60" s="15">
        <f t="shared" si="6"/>
        <v>12963.056239185154</v>
      </c>
      <c r="F60" s="15">
        <f t="shared" si="7"/>
        <v>12963</v>
      </c>
      <c r="G60" s="15">
        <f t="shared" si="8"/>
        <v>4.8212200003035832E-2</v>
      </c>
      <c r="H60" s="15">
        <f t="shared" si="9"/>
        <v>4.8212200003035832E-2</v>
      </c>
      <c r="J60" s="15"/>
      <c r="L60" s="15"/>
      <c r="M60" s="15"/>
      <c r="N60" s="15"/>
      <c r="O60" s="15">
        <f t="shared" ca="1" si="10"/>
        <v>-2.0424184741409224E-2</v>
      </c>
      <c r="P60" s="15"/>
      <c r="Q60" s="17">
        <f t="shared" si="11"/>
        <v>22183.9</v>
      </c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33" t="s">
        <v>143</v>
      </c>
      <c r="B61" s="35" t="s">
        <v>395</v>
      </c>
      <c r="C61" s="34">
        <v>37441.571000000004</v>
      </c>
      <c r="D61" s="16"/>
      <c r="E61" s="15">
        <f t="shared" si="6"/>
        <v>13242.047493521886</v>
      </c>
      <c r="F61" s="15">
        <f t="shared" si="7"/>
        <v>13242</v>
      </c>
      <c r="G61" s="15">
        <f t="shared" si="8"/>
        <v>4.071480000129668E-2</v>
      </c>
      <c r="H61" s="15">
        <f t="shared" si="9"/>
        <v>4.071480000129668E-2</v>
      </c>
      <c r="J61" s="15"/>
      <c r="L61" s="15"/>
      <c r="M61" s="15"/>
      <c r="N61" s="15"/>
      <c r="O61" s="15">
        <f t="shared" ca="1" si="10"/>
        <v>-1.8380336649040749E-2</v>
      </c>
      <c r="P61" s="15"/>
      <c r="Q61" s="17">
        <f t="shared" si="11"/>
        <v>22423.071000000004</v>
      </c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33" t="s">
        <v>65</v>
      </c>
      <c r="B62" s="35" t="s">
        <v>395</v>
      </c>
      <c r="C62" s="34">
        <v>37556.402999999998</v>
      </c>
      <c r="D62" s="16"/>
      <c r="E62" s="15">
        <f t="shared" si="6"/>
        <v>13375.998197068695</v>
      </c>
      <c r="F62" s="15">
        <f t="shared" si="7"/>
        <v>13376</v>
      </c>
      <c r="G62" s="15">
        <f t="shared" si="8"/>
        <v>-1.5456000037374906E-3</v>
      </c>
      <c r="H62" s="15">
        <f t="shared" si="9"/>
        <v>-1.5456000037374906E-3</v>
      </c>
      <c r="J62" s="15"/>
      <c r="L62" s="15"/>
      <c r="M62" s="15"/>
      <c r="N62" s="15"/>
      <c r="O62" s="15">
        <f t="shared" ca="1" si="10"/>
        <v>-1.7398703515071667E-2</v>
      </c>
      <c r="P62" s="15"/>
      <c r="Q62" s="17">
        <f t="shared" si="11"/>
        <v>22537.902999999998</v>
      </c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33" t="s">
        <v>143</v>
      </c>
      <c r="B63" s="35" t="s">
        <v>395</v>
      </c>
      <c r="C63" s="34">
        <v>37574.428</v>
      </c>
      <c r="D63" s="16"/>
      <c r="E63" s="15">
        <f t="shared" si="6"/>
        <v>13397.024230155566</v>
      </c>
      <c r="F63" s="15">
        <f t="shared" si="7"/>
        <v>13397</v>
      </c>
      <c r="G63" s="15">
        <f t="shared" si="8"/>
        <v>2.0771800001966767E-2</v>
      </c>
      <c r="H63" s="15">
        <f t="shared" si="9"/>
        <v>2.0771800001966767E-2</v>
      </c>
      <c r="J63" s="15"/>
      <c r="L63" s="15"/>
      <c r="M63" s="15"/>
      <c r="N63" s="15"/>
      <c r="O63" s="15">
        <f t="shared" ca="1" si="10"/>
        <v>-1.7244865486613817E-2</v>
      </c>
      <c r="P63" s="15"/>
      <c r="Q63" s="17">
        <f t="shared" si="11"/>
        <v>22555.928</v>
      </c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33" t="s">
        <v>143</v>
      </c>
      <c r="B64" s="35" t="s">
        <v>395</v>
      </c>
      <c r="C64" s="34">
        <v>37581.285000000003</v>
      </c>
      <c r="D64" s="16"/>
      <c r="E64" s="15">
        <f t="shared" si="6"/>
        <v>13405.022871424733</v>
      </c>
      <c r="F64" s="15">
        <f t="shared" si="7"/>
        <v>13405</v>
      </c>
      <c r="G64" s="15">
        <f t="shared" si="8"/>
        <v>1.9607000001997221E-2</v>
      </c>
      <c r="H64" s="15">
        <f t="shared" si="9"/>
        <v>1.9607000001997221E-2</v>
      </c>
      <c r="J64" s="15"/>
      <c r="L64" s="15"/>
      <c r="M64" s="15"/>
      <c r="N64" s="15"/>
      <c r="O64" s="15">
        <f t="shared" ca="1" si="10"/>
        <v>-1.7186260523391783E-2</v>
      </c>
      <c r="P64" s="15"/>
      <c r="Q64" s="17">
        <f t="shared" si="11"/>
        <v>22562.785000000003</v>
      </c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33" t="s">
        <v>143</v>
      </c>
      <c r="B65" s="35" t="s">
        <v>395</v>
      </c>
      <c r="C65" s="34">
        <v>37605.292999999998</v>
      </c>
      <c r="D65" s="16"/>
      <c r="E65" s="15">
        <f t="shared" si="6"/>
        <v>13433.02803105577</v>
      </c>
      <c r="F65" s="15">
        <f t="shared" si="7"/>
        <v>13433</v>
      </c>
      <c r="G65" s="15">
        <f t="shared" si="8"/>
        <v>2.4030199994740542E-2</v>
      </c>
      <c r="H65" s="15">
        <f t="shared" si="9"/>
        <v>2.4030199994740542E-2</v>
      </c>
      <c r="J65" s="15"/>
      <c r="L65" s="15"/>
      <c r="M65" s="15"/>
      <c r="N65" s="15"/>
      <c r="O65" s="15">
        <f t="shared" ca="1" si="10"/>
        <v>-1.6981143152114658E-2</v>
      </c>
      <c r="P65" s="15"/>
      <c r="Q65" s="17">
        <f t="shared" si="11"/>
        <v>22586.792999999998</v>
      </c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33" t="s">
        <v>65</v>
      </c>
      <c r="B66" s="35" t="s">
        <v>395</v>
      </c>
      <c r="C66" s="34">
        <v>37814.483999999997</v>
      </c>
      <c r="D66" s="16"/>
      <c r="E66" s="15">
        <f t="shared" si="6"/>
        <v>13677.047830638303</v>
      </c>
      <c r="F66" s="15">
        <f t="shared" si="7"/>
        <v>13677</v>
      </c>
      <c r="G66" s="15">
        <f t="shared" si="8"/>
        <v>4.1003799997270107E-2</v>
      </c>
      <c r="H66" s="15">
        <f t="shared" si="9"/>
        <v>4.1003799997270107E-2</v>
      </c>
      <c r="J66" s="15"/>
      <c r="L66" s="15"/>
      <c r="M66" s="15"/>
      <c r="N66" s="15"/>
      <c r="O66" s="15">
        <f t="shared" ca="1" si="10"/>
        <v>-1.5193691773842596E-2</v>
      </c>
      <c r="P66" s="15"/>
      <c r="Q66" s="17">
        <f t="shared" si="11"/>
        <v>22795.983999999997</v>
      </c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33" t="s">
        <v>65</v>
      </c>
      <c r="B67" s="35" t="s">
        <v>395</v>
      </c>
      <c r="C67" s="34">
        <v>37874.447999999997</v>
      </c>
      <c r="D67" s="16"/>
      <c r="E67" s="15">
        <f t="shared" si="6"/>
        <v>13746.995406117971</v>
      </c>
      <c r="F67" s="15">
        <f t="shared" si="7"/>
        <v>13747</v>
      </c>
      <c r="G67" s="15">
        <f t="shared" si="8"/>
        <v>-3.9382000031764619E-3</v>
      </c>
      <c r="H67" s="15">
        <f t="shared" si="9"/>
        <v>-3.9382000031764619E-3</v>
      </c>
      <c r="J67" s="15"/>
      <c r="L67" s="15"/>
      <c r="M67" s="15"/>
      <c r="N67" s="15"/>
      <c r="O67" s="15">
        <f t="shared" ca="1" si="10"/>
        <v>-1.4680898345649784E-2</v>
      </c>
      <c r="P67" s="15"/>
      <c r="Q67" s="17">
        <f t="shared" si="11"/>
        <v>22855.947999999997</v>
      </c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33" t="s">
        <v>65</v>
      </c>
      <c r="B68" s="35" t="s">
        <v>395</v>
      </c>
      <c r="C68" s="34">
        <v>37886.459000000003</v>
      </c>
      <c r="D68" s="16"/>
      <c r="E68" s="15">
        <f t="shared" si="6"/>
        <v>13761.006151383242</v>
      </c>
      <c r="F68" s="15">
        <f t="shared" si="7"/>
        <v>13761</v>
      </c>
      <c r="G68" s="15">
        <f t="shared" si="8"/>
        <v>5.2734000055352226E-3</v>
      </c>
      <c r="H68" s="15">
        <f t="shared" si="9"/>
        <v>5.2734000055352226E-3</v>
      </c>
      <c r="J68" s="15"/>
      <c r="L68" s="15"/>
      <c r="M68" s="15"/>
      <c r="N68" s="15"/>
      <c r="O68" s="15">
        <f t="shared" ca="1" si="10"/>
        <v>-1.4578339660011222E-2</v>
      </c>
      <c r="P68" s="15"/>
      <c r="Q68" s="17">
        <f t="shared" si="11"/>
        <v>22867.959000000003</v>
      </c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33" t="s">
        <v>65</v>
      </c>
      <c r="B69" s="35" t="s">
        <v>395</v>
      </c>
      <c r="C69" s="34">
        <v>38504.550000000003</v>
      </c>
      <c r="D69" s="16"/>
      <c r="E69" s="15">
        <f t="shared" si="6"/>
        <v>14482.004865208259</v>
      </c>
      <c r="F69" s="15">
        <f t="shared" si="7"/>
        <v>14482</v>
      </c>
      <c r="G69" s="15">
        <f t="shared" si="8"/>
        <v>4.1708000062499195E-3</v>
      </c>
      <c r="H69" s="15">
        <f t="shared" si="9"/>
        <v>4.1708000062499195E-3</v>
      </c>
      <c r="J69" s="15"/>
      <c r="L69" s="15"/>
      <c r="M69" s="15"/>
      <c r="N69" s="15"/>
      <c r="O69" s="15">
        <f t="shared" ca="1" si="10"/>
        <v>-9.2965673496253065E-3</v>
      </c>
      <c r="P69" s="15"/>
      <c r="Q69" s="17">
        <f t="shared" si="11"/>
        <v>23486.050000000003</v>
      </c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33" t="s">
        <v>65</v>
      </c>
      <c r="B70" s="35" t="s">
        <v>395</v>
      </c>
      <c r="C70" s="34">
        <v>38528.557999999997</v>
      </c>
      <c r="D70" s="16"/>
      <c r="E70" s="15">
        <f t="shared" si="6"/>
        <v>14510.010024839296</v>
      </c>
      <c r="F70" s="15">
        <f t="shared" si="7"/>
        <v>14510</v>
      </c>
      <c r="G70" s="15">
        <f t="shared" si="8"/>
        <v>8.5939999989932403E-3</v>
      </c>
      <c r="H70" s="15">
        <f t="shared" si="9"/>
        <v>8.5939999989932403E-3</v>
      </c>
      <c r="J70" s="15"/>
      <c r="L70" s="15"/>
      <c r="M70" s="15"/>
      <c r="N70" s="15"/>
      <c r="O70" s="15">
        <f t="shared" ca="1" si="10"/>
        <v>-9.0914499783481817E-3</v>
      </c>
      <c r="P70" s="15"/>
      <c r="Q70" s="17">
        <f t="shared" si="11"/>
        <v>23510.057999999997</v>
      </c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33" t="s">
        <v>65</v>
      </c>
      <c r="B71" s="35" t="s">
        <v>395</v>
      </c>
      <c r="C71" s="34">
        <v>38553.423000000003</v>
      </c>
      <c r="D71" s="16"/>
      <c r="E71" s="15">
        <f t="shared" si="6"/>
        <v>14539.014868817387</v>
      </c>
      <c r="F71" s="15">
        <f t="shared" si="7"/>
        <v>14539</v>
      </c>
      <c r="G71" s="15">
        <f t="shared" si="8"/>
        <v>1.2746600004902575E-2</v>
      </c>
      <c r="H71" s="15">
        <f t="shared" si="9"/>
        <v>1.2746600004902575E-2</v>
      </c>
      <c r="J71" s="15"/>
      <c r="L71" s="15"/>
      <c r="M71" s="15"/>
      <c r="N71" s="15"/>
      <c r="O71" s="15">
        <f t="shared" ca="1" si="10"/>
        <v>-8.8790069866682975E-3</v>
      </c>
      <c r="P71" s="15"/>
      <c r="Q71" s="17">
        <f t="shared" si="11"/>
        <v>23534.923000000003</v>
      </c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33" t="s">
        <v>65</v>
      </c>
      <c r="B72" s="35" t="s">
        <v>395</v>
      </c>
      <c r="C72" s="34">
        <v>38558.538</v>
      </c>
      <c r="D72" s="16"/>
      <c r="E72" s="15">
        <f t="shared" si="6"/>
        <v>14544.981479593493</v>
      </c>
      <c r="F72" s="15">
        <f t="shared" si="7"/>
        <v>14545</v>
      </c>
      <c r="G72" s="15">
        <f t="shared" si="8"/>
        <v>-1.5876999997999519E-2</v>
      </c>
      <c r="H72" s="15">
        <f t="shared" si="9"/>
        <v>-1.5876999997999519E-2</v>
      </c>
      <c r="J72" s="15"/>
      <c r="L72" s="15"/>
      <c r="M72" s="15"/>
      <c r="N72" s="15"/>
      <c r="O72" s="15">
        <f t="shared" ca="1" si="10"/>
        <v>-8.8350532642517826E-3</v>
      </c>
      <c r="P72" s="15"/>
      <c r="Q72" s="17">
        <f t="shared" si="11"/>
        <v>23540.038</v>
      </c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33" t="s">
        <v>65</v>
      </c>
      <c r="B73" s="35" t="s">
        <v>395</v>
      </c>
      <c r="C73" s="34">
        <v>38559.411</v>
      </c>
      <c r="D73" s="16"/>
      <c r="E73" s="15">
        <f t="shared" si="6"/>
        <v>14545.999827825661</v>
      </c>
      <c r="F73" s="15">
        <f t="shared" si="7"/>
        <v>14546</v>
      </c>
      <c r="G73" s="15">
        <f t="shared" si="8"/>
        <v>-1.4759999612579122E-4</v>
      </c>
      <c r="H73" s="15">
        <f t="shared" si="9"/>
        <v>-1.4759999612579122E-4</v>
      </c>
      <c r="J73" s="15"/>
      <c r="L73" s="15"/>
      <c r="M73" s="15"/>
      <c r="N73" s="15"/>
      <c r="O73" s="15">
        <f t="shared" ca="1" si="10"/>
        <v>-8.8277276438490232E-3</v>
      </c>
      <c r="P73" s="15"/>
      <c r="Q73" s="17">
        <f t="shared" si="11"/>
        <v>23540.911</v>
      </c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33" t="s">
        <v>65</v>
      </c>
      <c r="B74" s="35" t="s">
        <v>395</v>
      </c>
      <c r="C74" s="34">
        <v>38583.404999999999</v>
      </c>
      <c r="D74" s="16"/>
      <c r="E74" s="15">
        <f t="shared" si="6"/>
        <v>14573.988656557216</v>
      </c>
      <c r="F74" s="15">
        <f t="shared" si="7"/>
        <v>14574</v>
      </c>
      <c r="G74" s="15">
        <f t="shared" si="8"/>
        <v>-9.7243999989586882E-3</v>
      </c>
      <c r="H74" s="15">
        <f t="shared" si="9"/>
        <v>-9.7243999989586882E-3</v>
      </c>
      <c r="J74" s="15"/>
      <c r="L74" s="15"/>
      <c r="M74" s="15"/>
      <c r="N74" s="15"/>
      <c r="O74" s="15">
        <f t="shared" ca="1" si="10"/>
        <v>-8.6226102725718984E-3</v>
      </c>
      <c r="P74" s="15"/>
      <c r="Q74" s="17">
        <f t="shared" si="11"/>
        <v>23564.904999999999</v>
      </c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33" t="s">
        <v>65</v>
      </c>
      <c r="B75" s="35" t="s">
        <v>395</v>
      </c>
      <c r="C75" s="34">
        <v>38594.525999999998</v>
      </c>
      <c r="D75" s="16"/>
      <c r="E75" s="15">
        <f t="shared" si="6"/>
        <v>14586.961223212365</v>
      </c>
      <c r="F75" s="15">
        <f t="shared" si="7"/>
        <v>14587</v>
      </c>
      <c r="G75" s="15">
        <f t="shared" si="8"/>
        <v>-3.3242199999222066E-2</v>
      </c>
      <c r="H75" s="15">
        <f t="shared" si="9"/>
        <v>-3.3242199999222066E-2</v>
      </c>
      <c r="J75" s="15"/>
      <c r="L75" s="15"/>
      <c r="M75" s="15"/>
      <c r="N75" s="15"/>
      <c r="O75" s="15">
        <f t="shared" ca="1" si="10"/>
        <v>-8.5273772073360954E-3</v>
      </c>
      <c r="P75" s="15"/>
      <c r="Q75" s="17">
        <f t="shared" si="11"/>
        <v>23576.025999999998</v>
      </c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33" t="s">
        <v>65</v>
      </c>
      <c r="B76" s="35" t="s">
        <v>395</v>
      </c>
      <c r="C76" s="34">
        <v>38674.315999999999</v>
      </c>
      <c r="D76" s="16"/>
      <c r="E76" s="15">
        <f t="shared" si="6"/>
        <v>14680.035685348359</v>
      </c>
      <c r="F76" s="15">
        <f t="shared" si="7"/>
        <v>14680</v>
      </c>
      <c r="G76" s="15">
        <f t="shared" si="8"/>
        <v>3.0592000002798159E-2</v>
      </c>
      <c r="H76" s="15">
        <f t="shared" si="9"/>
        <v>3.0592000002798159E-2</v>
      </c>
      <c r="J76" s="15"/>
      <c r="L76" s="15"/>
      <c r="M76" s="15"/>
      <c r="N76" s="15"/>
      <c r="O76" s="15">
        <f t="shared" ca="1" si="10"/>
        <v>-7.8460945098799278E-3</v>
      </c>
      <c r="P76" s="15"/>
      <c r="Q76" s="17">
        <f t="shared" si="11"/>
        <v>23655.815999999999</v>
      </c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33" t="s">
        <v>65</v>
      </c>
      <c r="B77" s="35" t="s">
        <v>395</v>
      </c>
      <c r="C77" s="34">
        <v>38680.309000000001</v>
      </c>
      <c r="D77" s="16"/>
      <c r="E77" s="15">
        <f t="shared" si="6"/>
        <v>14687.02647682074</v>
      </c>
      <c r="F77" s="15">
        <f t="shared" si="7"/>
        <v>14687</v>
      </c>
      <c r="G77" s="15">
        <f t="shared" si="8"/>
        <v>2.2697799999150448E-2</v>
      </c>
      <c r="H77" s="15">
        <f t="shared" si="9"/>
        <v>2.2697799999150448E-2</v>
      </c>
      <c r="J77" s="15"/>
      <c r="L77" s="15"/>
      <c r="M77" s="15"/>
      <c r="N77" s="15"/>
      <c r="O77" s="15">
        <f t="shared" ca="1" si="10"/>
        <v>-7.7948151670606536E-3</v>
      </c>
      <c r="P77" s="15"/>
      <c r="Q77" s="17">
        <f t="shared" si="11"/>
        <v>23661.809000000001</v>
      </c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33" t="s">
        <v>65</v>
      </c>
      <c r="B78" s="35" t="s">
        <v>395</v>
      </c>
      <c r="C78" s="34">
        <v>38937.487000000001</v>
      </c>
      <c r="D78" s="16"/>
      <c r="E78" s="15">
        <f t="shared" si="6"/>
        <v>14987.02276737357</v>
      </c>
      <c r="F78" s="15">
        <f t="shared" si="7"/>
        <v>14987</v>
      </c>
      <c r="G78" s="15">
        <f t="shared" si="8"/>
        <v>1.9517799999448471E-2</v>
      </c>
      <c r="H78" s="15">
        <f t="shared" si="9"/>
        <v>1.9517799999448471E-2</v>
      </c>
      <c r="J78" s="15"/>
      <c r="L78" s="15"/>
      <c r="M78" s="15"/>
      <c r="N78" s="15"/>
      <c r="O78" s="15">
        <f t="shared" ca="1" si="10"/>
        <v>-5.597129046234342E-3</v>
      </c>
      <c r="P78" s="15"/>
      <c r="Q78" s="17">
        <f t="shared" si="11"/>
        <v>23918.987000000001</v>
      </c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33" t="s">
        <v>65</v>
      </c>
      <c r="B79" s="35" t="s">
        <v>395</v>
      </c>
      <c r="C79" s="34">
        <v>39034.334000000003</v>
      </c>
      <c r="D79" s="16"/>
      <c r="E79" s="15">
        <f t="shared" si="6"/>
        <v>15099.994097546332</v>
      </c>
      <c r="F79" s="15">
        <f t="shared" si="7"/>
        <v>15100</v>
      </c>
      <c r="G79" s="15">
        <f t="shared" si="8"/>
        <v>-5.0599999958649278E-3</v>
      </c>
      <c r="H79" s="15">
        <f t="shared" si="9"/>
        <v>-5.0599999958649278E-3</v>
      </c>
      <c r="J79" s="15"/>
      <c r="L79" s="15"/>
      <c r="M79" s="15"/>
      <c r="N79" s="15"/>
      <c r="O79" s="15">
        <f t="shared" ca="1" si="10"/>
        <v>-4.7693339407230834E-3</v>
      </c>
      <c r="P79" s="15"/>
      <c r="Q79" s="17">
        <f t="shared" si="11"/>
        <v>24015.834000000003</v>
      </c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33" t="s">
        <v>65</v>
      </c>
      <c r="B80" s="35" t="s">
        <v>395</v>
      </c>
      <c r="C80" s="34">
        <v>39058.307999999997</v>
      </c>
      <c r="D80" s="16"/>
      <c r="E80" s="15">
        <f t="shared" si="6"/>
        <v>15127.959596421477</v>
      </c>
      <c r="F80" s="15">
        <f t="shared" si="7"/>
        <v>15128</v>
      </c>
      <c r="G80" s="15">
        <f t="shared" si="8"/>
        <v>-3.4636800002772361E-2</v>
      </c>
      <c r="H80" s="15">
        <f t="shared" si="9"/>
        <v>-3.4636800002772361E-2</v>
      </c>
      <c r="J80" s="15"/>
      <c r="L80" s="15"/>
      <c r="M80" s="15"/>
      <c r="N80" s="15"/>
      <c r="O80" s="15">
        <f t="shared" ca="1" si="10"/>
        <v>-4.5642165694459724E-3</v>
      </c>
      <c r="P80" s="15"/>
      <c r="Q80" s="17">
        <f t="shared" si="11"/>
        <v>24039.807999999997</v>
      </c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33" t="s">
        <v>65</v>
      </c>
      <c r="B81" s="35" t="s">
        <v>395</v>
      </c>
      <c r="C81" s="34">
        <v>39443.235000000001</v>
      </c>
      <c r="D81" s="16"/>
      <c r="E81" s="15">
        <f t="shared" si="6"/>
        <v>15576.974178281631</v>
      </c>
      <c r="F81" s="15">
        <f t="shared" si="7"/>
        <v>15577</v>
      </c>
      <c r="G81" s="15">
        <f t="shared" si="8"/>
        <v>-2.2136200001114048E-2</v>
      </c>
      <c r="H81" s="15">
        <f t="shared" si="9"/>
        <v>-2.2136200001114048E-2</v>
      </c>
      <c r="J81" s="15"/>
      <c r="L81" s="15"/>
      <c r="M81" s="15"/>
      <c r="N81" s="15"/>
      <c r="O81" s="15">
        <f t="shared" ca="1" si="10"/>
        <v>-1.2750130086092437E-3</v>
      </c>
      <c r="P81" s="15"/>
      <c r="Q81" s="17">
        <f t="shared" si="11"/>
        <v>24424.735000000001</v>
      </c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33" t="s">
        <v>65</v>
      </c>
      <c r="B82" s="35" t="s">
        <v>395</v>
      </c>
      <c r="C82" s="34">
        <v>39536.663</v>
      </c>
      <c r="D82" s="16"/>
      <c r="E82" s="15">
        <f t="shared" si="6"/>
        <v>15685.957269501603</v>
      </c>
      <c r="F82" s="15">
        <f t="shared" si="7"/>
        <v>15686</v>
      </c>
      <c r="G82" s="15">
        <f t="shared" si="8"/>
        <v>-3.6631599999964237E-2</v>
      </c>
      <c r="H82" s="15">
        <f t="shared" si="9"/>
        <v>-3.6631599999964237E-2</v>
      </c>
      <c r="J82" s="15"/>
      <c r="L82" s="15"/>
      <c r="M82" s="15"/>
      <c r="N82" s="15"/>
      <c r="O82" s="15">
        <f t="shared" ca="1" si="10"/>
        <v>-4.7652038470900882E-4</v>
      </c>
      <c r="P82" s="15"/>
      <c r="Q82" s="17">
        <f t="shared" si="11"/>
        <v>24518.163</v>
      </c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33" t="s">
        <v>65</v>
      </c>
      <c r="B83" s="35" t="s">
        <v>395</v>
      </c>
      <c r="C83" s="34">
        <v>39670.466</v>
      </c>
      <c r="D83" s="16"/>
      <c r="E83" s="15">
        <f t="shared" si="6"/>
        <v>15842.037508343341</v>
      </c>
      <c r="F83" s="15">
        <f t="shared" si="7"/>
        <v>15842</v>
      </c>
      <c r="G83" s="15">
        <f t="shared" si="8"/>
        <v>3.2154799999261741E-2</v>
      </c>
      <c r="H83" s="15">
        <f t="shared" si="9"/>
        <v>3.2154799999261741E-2</v>
      </c>
      <c r="J83" s="15"/>
      <c r="L83" s="15"/>
      <c r="M83" s="15"/>
      <c r="N83" s="15"/>
      <c r="O83" s="15">
        <f t="shared" ca="1" si="10"/>
        <v>6.6627639812066874E-4</v>
      </c>
      <c r="P83" s="15"/>
      <c r="Q83" s="17">
        <f t="shared" si="11"/>
        <v>24651.966</v>
      </c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33" t="s">
        <v>65</v>
      </c>
      <c r="B84" s="35" t="s">
        <v>395</v>
      </c>
      <c r="C84" s="34">
        <v>39682.449000000001</v>
      </c>
      <c r="D84" s="16"/>
      <c r="E84" s="15">
        <f t="shared" si="6"/>
        <v>15856.015591809635</v>
      </c>
      <c r="F84" s="15">
        <f t="shared" si="7"/>
        <v>15856</v>
      </c>
      <c r="G84" s="15">
        <f t="shared" si="8"/>
        <v>1.3366400002269074E-2</v>
      </c>
      <c r="H84" s="15">
        <f t="shared" si="9"/>
        <v>1.3366400002269074E-2</v>
      </c>
      <c r="J84" s="15"/>
      <c r="L84" s="15"/>
      <c r="M84" s="15"/>
      <c r="N84" s="15"/>
      <c r="O84" s="15">
        <f t="shared" ca="1" si="10"/>
        <v>7.6883508375923115E-4</v>
      </c>
      <c r="P84" s="15"/>
      <c r="Q84" s="17">
        <f t="shared" si="11"/>
        <v>24663.949000000001</v>
      </c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33" t="s">
        <v>65</v>
      </c>
      <c r="B85" s="35" t="s">
        <v>395</v>
      </c>
      <c r="C85" s="34">
        <v>39945.616000000002</v>
      </c>
      <c r="D85" s="16"/>
      <c r="E85" s="15">
        <f t="shared" ref="E85:E112" si="12">+(C85-C$7)/C$8</f>
        <v>16162.998007863564</v>
      </c>
      <c r="F85" s="15">
        <f t="shared" ref="F85:F112" si="13">ROUND(2*E85,0)/2</f>
        <v>16163</v>
      </c>
      <c r="G85" s="15">
        <f t="shared" ref="G85:G99" si="14">+C85-(C$7+F85*C$8)</f>
        <v>-1.7078000018955208E-3</v>
      </c>
      <c r="H85" s="15">
        <f t="shared" ref="H85:H99" si="15">+G85</f>
        <v>-1.7078000018955208E-3</v>
      </c>
      <c r="J85" s="15"/>
      <c r="L85" s="15"/>
      <c r="M85" s="15"/>
      <c r="N85" s="15"/>
      <c r="O85" s="15">
        <f t="shared" ref="O85:O112" ca="1" si="16">+C$11+C$12*$F85</f>
        <v>3.0178005474048308E-3</v>
      </c>
      <c r="P85" s="15"/>
      <c r="Q85" s="17">
        <f t="shared" ref="Q85:Q112" si="17">+C85-15018.5</f>
        <v>24927.116000000002</v>
      </c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33" t="s">
        <v>65</v>
      </c>
      <c r="B86" s="35" t="s">
        <v>395</v>
      </c>
      <c r="C86" s="34">
        <v>39964.517</v>
      </c>
      <c r="D86" s="16"/>
      <c r="E86" s="15">
        <f t="shared" si="12"/>
        <v>16185.04588866106</v>
      </c>
      <c r="F86" s="15">
        <f t="shared" si="13"/>
        <v>16185</v>
      </c>
      <c r="G86" s="15">
        <f t="shared" si="14"/>
        <v>3.9339000002655666E-2</v>
      </c>
      <c r="H86" s="15">
        <f t="shared" si="15"/>
        <v>3.9339000002655666E-2</v>
      </c>
      <c r="J86" s="15"/>
      <c r="L86" s="15"/>
      <c r="M86" s="15"/>
      <c r="N86" s="15"/>
      <c r="O86" s="15">
        <f t="shared" ca="1" si="16"/>
        <v>3.1789641962654269E-3</v>
      </c>
      <c r="P86" s="15"/>
      <c r="Q86" s="17">
        <f t="shared" si="17"/>
        <v>24946.017</v>
      </c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33" t="s">
        <v>65</v>
      </c>
      <c r="B87" s="35" t="s">
        <v>395</v>
      </c>
      <c r="C87" s="34">
        <v>39994.495000000003</v>
      </c>
      <c r="D87" s="16"/>
      <c r="E87" s="15">
        <f t="shared" si="12"/>
        <v>16220.015010429615</v>
      </c>
      <c r="F87" s="15">
        <f t="shared" si="13"/>
        <v>16220</v>
      </c>
      <c r="G87" s="15">
        <f t="shared" si="14"/>
        <v>1.2868000005255453E-2</v>
      </c>
      <c r="H87" s="15">
        <f t="shared" si="15"/>
        <v>1.2868000005255453E-2</v>
      </c>
      <c r="J87" s="15"/>
      <c r="L87" s="15"/>
      <c r="M87" s="15"/>
      <c r="N87" s="15"/>
      <c r="O87" s="15">
        <f t="shared" ca="1" si="16"/>
        <v>3.435360910361826E-3</v>
      </c>
      <c r="P87" s="15"/>
      <c r="Q87" s="17">
        <f t="shared" si="17"/>
        <v>24975.995000000003</v>
      </c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33" t="s">
        <v>65</v>
      </c>
      <c r="B88" s="35" t="s">
        <v>395</v>
      </c>
      <c r="C88" s="34">
        <v>40030.472000000002</v>
      </c>
      <c r="D88" s="16"/>
      <c r="E88" s="15">
        <f t="shared" si="12"/>
        <v>16261.981922627467</v>
      </c>
      <c r="F88" s="15">
        <f t="shared" si="13"/>
        <v>16262</v>
      </c>
      <c r="G88" s="15">
        <f t="shared" si="14"/>
        <v>-1.549719999457011E-2</v>
      </c>
      <c r="H88" s="15">
        <f t="shared" si="15"/>
        <v>-1.549719999457011E-2</v>
      </c>
      <c r="J88" s="15"/>
      <c r="L88" s="15"/>
      <c r="M88" s="15"/>
      <c r="N88" s="15"/>
      <c r="O88" s="15">
        <f t="shared" ca="1" si="16"/>
        <v>3.7430369672775132E-3</v>
      </c>
      <c r="P88" s="15"/>
      <c r="Q88" s="17">
        <f t="shared" si="17"/>
        <v>25011.972000000002</v>
      </c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33" t="s">
        <v>65</v>
      </c>
      <c r="B89" s="35" t="s">
        <v>395</v>
      </c>
      <c r="C89" s="34">
        <v>40097.358</v>
      </c>
      <c r="D89" s="16"/>
      <c r="E89" s="15">
        <f t="shared" si="12"/>
        <v>16340.003961409619</v>
      </c>
      <c r="F89" s="15">
        <f t="shared" si="13"/>
        <v>16340</v>
      </c>
      <c r="G89" s="15">
        <f t="shared" si="14"/>
        <v>3.3960000000661239E-3</v>
      </c>
      <c r="H89" s="15">
        <f t="shared" si="15"/>
        <v>3.3960000000661239E-3</v>
      </c>
      <c r="J89" s="15"/>
      <c r="L89" s="15"/>
      <c r="M89" s="15"/>
      <c r="N89" s="15"/>
      <c r="O89" s="15">
        <f t="shared" ca="1" si="16"/>
        <v>4.3144353586923589E-3</v>
      </c>
      <c r="P89" s="15"/>
      <c r="Q89" s="17">
        <f t="shared" si="17"/>
        <v>25078.858</v>
      </c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33" t="s">
        <v>65</v>
      </c>
      <c r="B90" s="35" t="s">
        <v>395</v>
      </c>
      <c r="C90" s="34">
        <v>40127.339999999997</v>
      </c>
      <c r="D90" s="16"/>
      <c r="E90" s="15">
        <f t="shared" si="12"/>
        <v>16374.977749149448</v>
      </c>
      <c r="F90" s="15">
        <f t="shared" si="13"/>
        <v>16375</v>
      </c>
      <c r="G90" s="15">
        <f t="shared" si="14"/>
        <v>-1.9075000003795139E-2</v>
      </c>
      <c r="H90" s="15">
        <f t="shared" si="15"/>
        <v>-1.9075000003795139E-2</v>
      </c>
      <c r="J90" s="15"/>
      <c r="L90" s="15"/>
      <c r="M90" s="15"/>
      <c r="N90" s="15"/>
      <c r="O90" s="15">
        <f t="shared" ca="1" si="16"/>
        <v>4.570832072788758E-3</v>
      </c>
      <c r="P90" s="15"/>
      <c r="Q90" s="17">
        <f t="shared" si="17"/>
        <v>25108.839999999997</v>
      </c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33" t="s">
        <v>65</v>
      </c>
      <c r="B91" s="35" t="s">
        <v>395</v>
      </c>
      <c r="C91" s="34">
        <v>40151.324000000001</v>
      </c>
      <c r="D91" s="16"/>
      <c r="E91" s="15">
        <f t="shared" si="12"/>
        <v>16402.954912952806</v>
      </c>
      <c r="F91" s="15">
        <f t="shared" si="13"/>
        <v>16403</v>
      </c>
      <c r="G91" s="15">
        <f t="shared" si="14"/>
        <v>-3.8651800001389347E-2</v>
      </c>
      <c r="H91" s="15">
        <f t="shared" si="15"/>
        <v>-3.8651800001389347E-2</v>
      </c>
      <c r="J91" s="15"/>
      <c r="L91" s="15"/>
      <c r="M91" s="15"/>
      <c r="N91" s="15"/>
      <c r="O91" s="15">
        <f t="shared" ca="1" si="16"/>
        <v>4.7759494440658828E-3</v>
      </c>
      <c r="P91" s="15"/>
      <c r="Q91" s="17">
        <f t="shared" si="17"/>
        <v>25132.824000000001</v>
      </c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33" t="s">
        <v>65</v>
      </c>
      <c r="B92" s="35" t="s">
        <v>395</v>
      </c>
      <c r="C92" s="34">
        <v>40500.298000000003</v>
      </c>
      <c r="D92" s="16"/>
      <c r="E92" s="15">
        <f t="shared" si="12"/>
        <v>16810.030578442795</v>
      </c>
      <c r="F92" s="15">
        <f t="shared" si="13"/>
        <v>16810</v>
      </c>
      <c r="G92" s="15">
        <f t="shared" si="14"/>
        <v>2.6214000004983973E-2</v>
      </c>
      <c r="H92" s="15">
        <f t="shared" si="15"/>
        <v>2.6214000004983973E-2</v>
      </c>
      <c r="J92" s="15"/>
      <c r="L92" s="15"/>
      <c r="M92" s="15"/>
      <c r="N92" s="15"/>
      <c r="O92" s="15">
        <f t="shared" ca="1" si="16"/>
        <v>7.7574769479869243E-3</v>
      </c>
      <c r="P92" s="15"/>
      <c r="Q92" s="17">
        <f t="shared" si="17"/>
        <v>25481.798000000003</v>
      </c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33" t="s">
        <v>65</v>
      </c>
      <c r="B93" s="35" t="s">
        <v>395</v>
      </c>
      <c r="C93" s="34">
        <v>40745.445</v>
      </c>
      <c r="D93" s="16"/>
      <c r="E93" s="15">
        <f t="shared" si="12"/>
        <v>17095.992793873953</v>
      </c>
      <c r="F93" s="15">
        <f t="shared" si="13"/>
        <v>17096</v>
      </c>
      <c r="G93" s="15">
        <f t="shared" si="14"/>
        <v>-6.1776000002282672E-3</v>
      </c>
      <c r="H93" s="15">
        <f t="shared" si="15"/>
        <v>-6.1776000002282672E-3</v>
      </c>
      <c r="J93" s="15"/>
      <c r="L93" s="15"/>
      <c r="M93" s="15"/>
      <c r="N93" s="15"/>
      <c r="O93" s="15">
        <f t="shared" ca="1" si="16"/>
        <v>9.8526043831746735E-3</v>
      </c>
      <c r="P93" s="15"/>
      <c r="Q93" s="17">
        <f t="shared" si="17"/>
        <v>25726.945</v>
      </c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33" t="s">
        <v>65</v>
      </c>
      <c r="B94" s="35" t="s">
        <v>395</v>
      </c>
      <c r="C94" s="34">
        <v>40775.46</v>
      </c>
      <c r="D94" s="16"/>
      <c r="E94" s="15">
        <f t="shared" si="12"/>
        <v>17131.005075876859</v>
      </c>
      <c r="F94" s="15">
        <f t="shared" si="13"/>
        <v>17131</v>
      </c>
      <c r="G94" s="15">
        <f t="shared" si="14"/>
        <v>4.3513999989954755E-3</v>
      </c>
      <c r="H94" s="15">
        <f t="shared" si="15"/>
        <v>4.3513999989954755E-3</v>
      </c>
      <c r="J94" s="15"/>
      <c r="L94" s="15"/>
      <c r="M94" s="15"/>
      <c r="N94" s="15"/>
      <c r="O94" s="15">
        <f t="shared" ca="1" si="16"/>
        <v>1.0109001097271086E-2</v>
      </c>
      <c r="P94" s="15"/>
      <c r="Q94" s="17">
        <f t="shared" si="17"/>
        <v>25756.959999999999</v>
      </c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33" t="s">
        <v>65</v>
      </c>
      <c r="B95" s="35" t="s">
        <v>395</v>
      </c>
      <c r="C95" s="34">
        <v>40854.337</v>
      </c>
      <c r="D95" s="16"/>
      <c r="E95" s="15">
        <f t="shared" si="12"/>
        <v>17223.014530067867</v>
      </c>
      <c r="F95" s="15">
        <f t="shared" si="13"/>
        <v>17223</v>
      </c>
      <c r="G95" s="15">
        <f t="shared" si="14"/>
        <v>1.2456199998268858E-2</v>
      </c>
      <c r="H95" s="15">
        <f t="shared" si="15"/>
        <v>1.2456199998268858E-2</v>
      </c>
      <c r="J95" s="15"/>
      <c r="L95" s="15"/>
      <c r="M95" s="15"/>
      <c r="N95" s="15"/>
      <c r="O95" s="15">
        <f t="shared" ca="1" si="16"/>
        <v>1.0782958174324481E-2</v>
      </c>
      <c r="P95" s="15"/>
      <c r="Q95" s="17">
        <f t="shared" si="17"/>
        <v>25835.837</v>
      </c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33" t="s">
        <v>65</v>
      </c>
      <c r="B96" s="35" t="s">
        <v>395</v>
      </c>
      <c r="C96" s="34">
        <v>41208.387000000002</v>
      </c>
      <c r="D96" s="16"/>
      <c r="E96" s="15">
        <f t="shared" si="12"/>
        <v>17636.011313113973</v>
      </c>
      <c r="F96" s="15">
        <f t="shared" si="13"/>
        <v>17636</v>
      </c>
      <c r="G96" s="15">
        <f t="shared" si="14"/>
        <v>9.6984000047086738E-3</v>
      </c>
      <c r="H96" s="15">
        <f t="shared" si="15"/>
        <v>9.6984000047086738E-3</v>
      </c>
      <c r="J96" s="15"/>
      <c r="L96" s="15"/>
      <c r="M96" s="15"/>
      <c r="N96" s="15"/>
      <c r="O96" s="15">
        <f t="shared" ca="1" si="16"/>
        <v>1.3808439400662065E-2</v>
      </c>
      <c r="P96" s="15"/>
      <c r="Q96" s="17">
        <f t="shared" si="17"/>
        <v>26189.887000000002</v>
      </c>
      <c r="R96" s="15"/>
      <c r="S96" s="15"/>
      <c r="T96" s="15"/>
      <c r="U96" s="15"/>
      <c r="V96" s="15"/>
      <c r="W96" s="15"/>
      <c r="X96" s="15"/>
      <c r="Y96" s="15"/>
    </row>
    <row r="97" spans="1:32" x14ac:dyDescent="0.2">
      <c r="A97" s="33" t="s">
        <v>65</v>
      </c>
      <c r="B97" s="35" t="s">
        <v>395</v>
      </c>
      <c r="C97" s="34">
        <v>41214.385000000002</v>
      </c>
      <c r="D97" s="16"/>
      <c r="E97" s="15">
        <f t="shared" si="12"/>
        <v>17643.00793705045</v>
      </c>
      <c r="F97" s="15">
        <f t="shared" si="13"/>
        <v>17643</v>
      </c>
      <c r="G97" s="15">
        <f t="shared" si="14"/>
        <v>6.8041999984416179E-3</v>
      </c>
      <c r="H97" s="15">
        <f t="shared" si="15"/>
        <v>6.8041999984416179E-3</v>
      </c>
      <c r="J97" s="15"/>
      <c r="L97" s="15"/>
      <c r="M97" s="15"/>
      <c r="N97" s="15"/>
      <c r="O97" s="15">
        <f t="shared" ca="1" si="16"/>
        <v>1.3859718743481325E-2</v>
      </c>
      <c r="P97" s="15"/>
      <c r="Q97" s="17">
        <f t="shared" si="17"/>
        <v>26195.885000000002</v>
      </c>
      <c r="R97" s="15"/>
      <c r="S97" s="15"/>
      <c r="T97" s="15"/>
      <c r="U97" s="15"/>
      <c r="V97" s="15"/>
      <c r="W97" s="15"/>
      <c r="X97" s="15"/>
      <c r="Y97" s="15"/>
    </row>
    <row r="98" spans="1:32" x14ac:dyDescent="0.2">
      <c r="A98" s="33" t="s">
        <v>65</v>
      </c>
      <c r="B98" s="35" t="s">
        <v>395</v>
      </c>
      <c r="C98" s="34">
        <v>41593.307999999997</v>
      </c>
      <c r="D98" s="16"/>
      <c r="E98" s="15">
        <f t="shared" si="12"/>
        <v>18085.018896017194</v>
      </c>
      <c r="F98" s="15">
        <f t="shared" si="13"/>
        <v>18085</v>
      </c>
      <c r="G98" s="15">
        <f t="shared" si="14"/>
        <v>1.6198999997868668E-2</v>
      </c>
      <c r="H98" s="15">
        <f t="shared" si="15"/>
        <v>1.6198999997868668E-2</v>
      </c>
      <c r="J98" s="15"/>
      <c r="L98" s="15"/>
      <c r="M98" s="15"/>
      <c r="N98" s="15"/>
      <c r="O98" s="15">
        <f t="shared" ca="1" si="16"/>
        <v>1.7097642961498766E-2</v>
      </c>
      <c r="P98" s="15"/>
      <c r="Q98" s="17">
        <f t="shared" si="17"/>
        <v>26574.807999999997</v>
      </c>
      <c r="R98" s="15"/>
      <c r="S98" s="15"/>
      <c r="T98" s="15"/>
      <c r="U98" s="15"/>
      <c r="V98" s="15"/>
      <c r="W98" s="15"/>
      <c r="X98" s="15"/>
      <c r="Y98" s="15"/>
    </row>
    <row r="99" spans="1:32" x14ac:dyDescent="0.2">
      <c r="A99" s="33" t="s">
        <v>65</v>
      </c>
      <c r="B99" s="35" t="s">
        <v>395</v>
      </c>
      <c r="C99" s="34">
        <v>41599.283000000003</v>
      </c>
      <c r="D99" s="16"/>
      <c r="E99" s="15">
        <f t="shared" si="12"/>
        <v>18091.988690618811</v>
      </c>
      <c r="F99" s="15">
        <f t="shared" si="13"/>
        <v>18092</v>
      </c>
      <c r="G99" s="15">
        <f t="shared" si="14"/>
        <v>-9.6951999948942102E-3</v>
      </c>
      <c r="H99" s="15">
        <f t="shared" si="15"/>
        <v>-9.6951999948942102E-3</v>
      </c>
      <c r="J99" s="15"/>
      <c r="L99" s="15"/>
      <c r="M99" s="15"/>
      <c r="N99" s="15"/>
      <c r="O99" s="15">
        <f t="shared" ca="1" si="16"/>
        <v>1.7148922304318054E-2</v>
      </c>
      <c r="P99" s="15"/>
      <c r="Q99" s="17">
        <f t="shared" si="17"/>
        <v>26580.783000000003</v>
      </c>
      <c r="R99" s="15"/>
      <c r="S99" s="15"/>
      <c r="T99" s="15"/>
      <c r="U99" s="15"/>
      <c r="V99" s="15"/>
      <c r="W99" s="15"/>
      <c r="X99" s="15"/>
      <c r="Y99" s="15"/>
    </row>
    <row r="100" spans="1:32" x14ac:dyDescent="0.2">
      <c r="A100" s="15" t="s">
        <v>31</v>
      </c>
      <c r="B100" s="18" t="s">
        <v>45</v>
      </c>
      <c r="C100" s="16">
        <v>47827.326999999997</v>
      </c>
      <c r="D100" s="16"/>
      <c r="E100" s="15">
        <f t="shared" si="12"/>
        <v>25356.957301463503</v>
      </c>
      <c r="F100" s="15">
        <f t="shared" si="13"/>
        <v>25357</v>
      </c>
      <c r="G100" s="15"/>
      <c r="H100" s="15"/>
      <c r="J100" s="15"/>
      <c r="K100" s="15"/>
      <c r="L100" s="15"/>
      <c r="M100" s="15"/>
      <c r="N100" s="15"/>
      <c r="O100" s="15">
        <f t="shared" ca="1" si="16"/>
        <v>7.0369554530328726E-2</v>
      </c>
      <c r="P100" s="15"/>
      <c r="Q100" s="17">
        <f t="shared" si="17"/>
        <v>32808.826999999997</v>
      </c>
      <c r="R100" s="15"/>
      <c r="S100" s="15"/>
      <c r="T100" s="15"/>
      <c r="U100" s="18">
        <v>-3.660420000232989E-2</v>
      </c>
      <c r="V100" s="15"/>
      <c r="W100" s="15"/>
      <c r="X100" s="15"/>
      <c r="Y100" s="15"/>
      <c r="AB100">
        <v>8</v>
      </c>
      <c r="AD100" t="s">
        <v>30</v>
      </c>
      <c r="AF100" t="s">
        <v>32</v>
      </c>
    </row>
    <row r="101" spans="1:32" x14ac:dyDescent="0.2">
      <c r="A101" s="15" t="s">
        <v>34</v>
      </c>
      <c r="B101" s="15"/>
      <c r="C101" s="16">
        <v>48085.499000000003</v>
      </c>
      <c r="D101" s="16"/>
      <c r="E101" s="15">
        <f t="shared" si="12"/>
        <v>25658.113085879773</v>
      </c>
      <c r="F101" s="15">
        <f t="shared" si="13"/>
        <v>25658</v>
      </c>
      <c r="G101" s="15">
        <f>+C101-(C$7+F101*C$8)</f>
        <v>9.6945200006302912E-2</v>
      </c>
      <c r="H101" s="15"/>
      <c r="I101" s="15">
        <f>+G101</f>
        <v>9.6945200006302912E-2</v>
      </c>
      <c r="J101" s="15"/>
      <c r="K101" s="15"/>
      <c r="L101" s="15"/>
      <c r="M101" s="15"/>
      <c r="N101" s="15"/>
      <c r="O101" s="15">
        <f t="shared" ca="1" si="16"/>
        <v>7.2574566271557783E-2</v>
      </c>
      <c r="P101" s="15"/>
      <c r="Q101" s="17">
        <f t="shared" si="17"/>
        <v>33066.999000000003</v>
      </c>
      <c r="R101" s="15"/>
      <c r="S101" s="15"/>
      <c r="T101" s="15"/>
      <c r="U101" s="15"/>
      <c r="V101" s="15"/>
      <c r="W101" s="15"/>
      <c r="X101" s="15"/>
      <c r="Y101" s="15"/>
      <c r="AB101">
        <v>13</v>
      </c>
      <c r="AD101" t="s">
        <v>33</v>
      </c>
      <c r="AF101" t="s">
        <v>32</v>
      </c>
    </row>
    <row r="102" spans="1:32" x14ac:dyDescent="0.2">
      <c r="A102" s="15" t="s">
        <v>34</v>
      </c>
      <c r="B102" s="15"/>
      <c r="C102" s="16">
        <v>48127.489000000001</v>
      </c>
      <c r="D102" s="16"/>
      <c r="E102" s="15">
        <f t="shared" si="12"/>
        <v>25707.094119406407</v>
      </c>
      <c r="F102" s="15">
        <f t="shared" si="13"/>
        <v>25707</v>
      </c>
      <c r="G102" s="15">
        <f>+C102-(C$7+F102*C$8)</f>
        <v>8.0685799999628216E-2</v>
      </c>
      <c r="H102" s="15"/>
      <c r="I102" s="15">
        <f>+G102</f>
        <v>8.0685799999628216E-2</v>
      </c>
      <c r="J102" s="15"/>
      <c r="K102" s="15"/>
      <c r="L102" s="15"/>
      <c r="M102" s="15"/>
      <c r="N102" s="15"/>
      <c r="O102" s="15">
        <f t="shared" ca="1" si="16"/>
        <v>7.2933521671292745E-2</v>
      </c>
      <c r="P102" s="15"/>
      <c r="Q102" s="17">
        <f t="shared" si="17"/>
        <v>33108.989000000001</v>
      </c>
      <c r="R102" s="15"/>
      <c r="S102" s="15"/>
      <c r="T102" s="15"/>
      <c r="U102" s="15"/>
      <c r="V102" s="15"/>
      <c r="W102" s="15"/>
      <c r="X102" s="15"/>
      <c r="Y102" s="15"/>
      <c r="AB102">
        <v>11</v>
      </c>
      <c r="AD102" t="s">
        <v>33</v>
      </c>
      <c r="AF102" t="s">
        <v>32</v>
      </c>
    </row>
    <row r="103" spans="1:32" x14ac:dyDescent="0.2">
      <c r="A103" s="15" t="s">
        <v>34</v>
      </c>
      <c r="B103" s="18" t="s">
        <v>45</v>
      </c>
      <c r="C103" s="16">
        <v>48163.374000000003</v>
      </c>
      <c r="D103" s="16"/>
      <c r="E103" s="15">
        <f t="shared" si="12"/>
        <v>25748.95371426479</v>
      </c>
      <c r="F103" s="15">
        <f t="shared" si="13"/>
        <v>25749</v>
      </c>
      <c r="G103" s="15"/>
      <c r="H103" s="15"/>
      <c r="J103" s="15"/>
      <c r="K103" s="15"/>
      <c r="L103" s="15"/>
      <c r="M103" s="15"/>
      <c r="N103" s="15"/>
      <c r="O103" s="15">
        <f t="shared" ca="1" si="16"/>
        <v>7.3241197728208446E-2</v>
      </c>
      <c r="P103" s="15"/>
      <c r="Q103" s="17">
        <f t="shared" si="17"/>
        <v>33144.874000000003</v>
      </c>
      <c r="R103" s="15"/>
      <c r="S103" s="15"/>
      <c r="T103" s="15"/>
      <c r="U103" s="18">
        <v>-3.9679399997112341E-2</v>
      </c>
      <c r="V103" s="15"/>
      <c r="W103" s="15"/>
      <c r="X103" s="15"/>
      <c r="Y103" s="15"/>
      <c r="AB103">
        <v>8</v>
      </c>
      <c r="AD103" t="s">
        <v>30</v>
      </c>
      <c r="AF103" t="s">
        <v>32</v>
      </c>
    </row>
    <row r="104" spans="1:32" x14ac:dyDescent="0.2">
      <c r="A104" s="15" t="s">
        <v>35</v>
      </c>
      <c r="B104" s="15"/>
      <c r="C104" s="16">
        <v>48488.404000000002</v>
      </c>
      <c r="D104" s="16">
        <v>6.0000000000000001E-3</v>
      </c>
      <c r="E104" s="15">
        <f t="shared" si="12"/>
        <v>26128.098875664233</v>
      </c>
      <c r="F104" s="15">
        <f t="shared" si="13"/>
        <v>26128</v>
      </c>
      <c r="G104" s="15">
        <f t="shared" ref="G104:G136" si="18">+C104-(C$7+F104*C$8)</f>
        <v>8.4763200000452343E-2</v>
      </c>
      <c r="H104" s="15"/>
      <c r="I104" s="15">
        <f t="shared" ref="I104:I125" si="19">+G104</f>
        <v>8.4763200000452343E-2</v>
      </c>
      <c r="J104" s="15"/>
      <c r="K104" s="15"/>
      <c r="L104" s="15"/>
      <c r="M104" s="15"/>
      <c r="N104" s="15"/>
      <c r="O104" s="15">
        <f t="shared" ca="1" si="16"/>
        <v>7.6017607860852349E-2</v>
      </c>
      <c r="P104" s="15"/>
      <c r="Q104" s="17">
        <f t="shared" si="17"/>
        <v>33469.904000000002</v>
      </c>
      <c r="R104" s="15"/>
      <c r="S104" s="15"/>
      <c r="T104" s="15"/>
      <c r="U104" s="15"/>
      <c r="V104" s="15"/>
      <c r="W104" s="15"/>
      <c r="X104" s="15"/>
      <c r="Y104" s="15"/>
      <c r="AB104">
        <v>8</v>
      </c>
      <c r="AD104" t="s">
        <v>30</v>
      </c>
      <c r="AF104" t="s">
        <v>32</v>
      </c>
    </row>
    <row r="105" spans="1:32" x14ac:dyDescent="0.2">
      <c r="A105" s="15" t="s">
        <v>35</v>
      </c>
      <c r="B105" s="15"/>
      <c r="C105" s="16">
        <v>48500.398000000001</v>
      </c>
      <c r="D105" s="16">
        <v>7.0000000000000001E-3</v>
      </c>
      <c r="E105" s="15">
        <f t="shared" si="12"/>
        <v>26142.089790551549</v>
      </c>
      <c r="F105" s="15">
        <f t="shared" si="13"/>
        <v>26142</v>
      </c>
      <c r="G105" s="15">
        <f t="shared" si="18"/>
        <v>7.6974800002062693E-2</v>
      </c>
      <c r="H105" s="15"/>
      <c r="I105" s="15">
        <f t="shared" si="19"/>
        <v>7.6974800002062693E-2</v>
      </c>
      <c r="J105" s="15"/>
      <c r="K105" s="15"/>
      <c r="L105" s="15"/>
      <c r="M105" s="15"/>
      <c r="N105" s="15"/>
      <c r="O105" s="15">
        <f t="shared" ca="1" si="16"/>
        <v>7.6120166546490925E-2</v>
      </c>
      <c r="P105" s="15"/>
      <c r="Q105" s="17">
        <f t="shared" si="17"/>
        <v>33481.898000000001</v>
      </c>
      <c r="R105" s="15"/>
      <c r="S105" s="15"/>
      <c r="T105" s="15"/>
      <c r="U105" s="15"/>
      <c r="V105" s="15"/>
      <c r="W105" s="15"/>
      <c r="X105" s="15"/>
      <c r="Y105" s="15"/>
      <c r="AB105">
        <v>7</v>
      </c>
      <c r="AD105" t="s">
        <v>30</v>
      </c>
      <c r="AF105" t="s">
        <v>32</v>
      </c>
    </row>
    <row r="106" spans="1:32" x14ac:dyDescent="0.2">
      <c r="A106" s="15" t="s">
        <v>36</v>
      </c>
      <c r="B106" s="15"/>
      <c r="C106" s="16">
        <v>48506.419000000002</v>
      </c>
      <c r="D106" s="16">
        <v>6.0000000000000001E-3</v>
      </c>
      <c r="E106" s="15">
        <f t="shared" si="12"/>
        <v>26149.1132438229</v>
      </c>
      <c r="F106" s="15">
        <f t="shared" si="13"/>
        <v>26149</v>
      </c>
      <c r="G106" s="15">
        <f t="shared" si="18"/>
        <v>9.7080600004119333E-2</v>
      </c>
      <c r="H106" s="15"/>
      <c r="I106" s="15">
        <f t="shared" si="19"/>
        <v>9.7080600004119333E-2</v>
      </c>
      <c r="J106" s="15"/>
      <c r="K106" s="15"/>
      <c r="L106" s="15"/>
      <c r="M106" s="15"/>
      <c r="N106" s="15"/>
      <c r="O106" s="15">
        <f t="shared" ca="1" si="16"/>
        <v>7.6171445889310185E-2</v>
      </c>
      <c r="P106" s="15"/>
      <c r="Q106" s="17">
        <f t="shared" si="17"/>
        <v>33487.919000000002</v>
      </c>
      <c r="R106" s="15"/>
      <c r="S106" s="15"/>
      <c r="T106" s="15"/>
      <c r="U106" s="15"/>
      <c r="V106" s="15"/>
      <c r="W106" s="15"/>
      <c r="X106" s="15"/>
      <c r="Y106" s="15"/>
      <c r="AB106">
        <v>7</v>
      </c>
      <c r="AD106" t="s">
        <v>30</v>
      </c>
      <c r="AF106" t="s">
        <v>32</v>
      </c>
    </row>
    <row r="107" spans="1:32" x14ac:dyDescent="0.2">
      <c r="A107" s="15" t="s">
        <v>36</v>
      </c>
      <c r="B107" s="15"/>
      <c r="C107" s="16">
        <v>48512.406000000003</v>
      </c>
      <c r="D107" s="16">
        <v>5.0000000000000001E-3</v>
      </c>
      <c r="E107" s="15">
        <f t="shared" si="12"/>
        <v>26156.097036338353</v>
      </c>
      <c r="F107" s="15">
        <f t="shared" si="13"/>
        <v>26156</v>
      </c>
      <c r="G107" s="15">
        <f t="shared" si="18"/>
        <v>8.3186400006525218E-2</v>
      </c>
      <c r="H107" s="15"/>
      <c r="I107" s="15">
        <f t="shared" si="19"/>
        <v>8.3186400006525218E-2</v>
      </c>
      <c r="J107" s="15"/>
      <c r="K107" s="15"/>
      <c r="L107" s="15"/>
      <c r="M107" s="15"/>
      <c r="N107" s="15"/>
      <c r="O107" s="15">
        <f t="shared" ca="1" si="16"/>
        <v>7.6222725232129473E-2</v>
      </c>
      <c r="P107" s="15"/>
      <c r="Q107" s="17">
        <f t="shared" si="17"/>
        <v>33493.906000000003</v>
      </c>
      <c r="R107" s="15"/>
      <c r="S107" s="15"/>
      <c r="T107" s="15"/>
      <c r="U107" s="15"/>
      <c r="V107" s="15"/>
      <c r="W107" s="15"/>
      <c r="X107" s="15"/>
      <c r="Y107" s="15"/>
      <c r="AB107">
        <v>7</v>
      </c>
      <c r="AD107" t="s">
        <v>33</v>
      </c>
      <c r="AF107" t="s">
        <v>32</v>
      </c>
    </row>
    <row r="108" spans="1:32" x14ac:dyDescent="0.2">
      <c r="A108" s="15" t="s">
        <v>36</v>
      </c>
      <c r="B108" s="15"/>
      <c r="C108" s="16">
        <v>48518.398999999998</v>
      </c>
      <c r="D108" s="16">
        <v>0.01</v>
      </c>
      <c r="E108" s="15">
        <f t="shared" si="12"/>
        <v>26163.087827810727</v>
      </c>
      <c r="F108" s="15">
        <f t="shared" si="13"/>
        <v>26163</v>
      </c>
      <c r="G108" s="15">
        <f t="shared" si="18"/>
        <v>7.5292200002877507E-2</v>
      </c>
      <c r="H108" s="15"/>
      <c r="I108" s="15">
        <f t="shared" si="19"/>
        <v>7.5292200002877507E-2</v>
      </c>
      <c r="J108" s="15"/>
      <c r="K108" s="15"/>
      <c r="L108" s="15"/>
      <c r="M108" s="15"/>
      <c r="N108" s="15"/>
      <c r="O108" s="15">
        <f t="shared" ca="1" si="16"/>
        <v>7.6274004574948762E-2</v>
      </c>
      <c r="P108" s="15"/>
      <c r="Q108" s="17">
        <f t="shared" si="17"/>
        <v>33499.898999999998</v>
      </c>
      <c r="R108" s="15"/>
      <c r="S108" s="15"/>
      <c r="T108" s="15"/>
      <c r="U108" s="15"/>
      <c r="V108" s="15"/>
      <c r="W108" s="15"/>
      <c r="X108" s="15"/>
      <c r="Y108" s="15"/>
      <c r="AB108">
        <v>10</v>
      </c>
      <c r="AD108" t="s">
        <v>30</v>
      </c>
      <c r="AF108" t="s">
        <v>32</v>
      </c>
    </row>
    <row r="109" spans="1:32" x14ac:dyDescent="0.2">
      <c r="A109" s="15" t="s">
        <v>36</v>
      </c>
      <c r="B109" s="15"/>
      <c r="C109" s="16">
        <v>48561.248</v>
      </c>
      <c r="D109" s="16">
        <v>5.0000000000000001E-3</v>
      </c>
      <c r="E109" s="15">
        <f t="shared" si="12"/>
        <v>26213.070878670049</v>
      </c>
      <c r="F109" s="15">
        <f t="shared" si="13"/>
        <v>26213</v>
      </c>
      <c r="G109" s="15">
        <f t="shared" si="18"/>
        <v>6.0762200002500322E-2</v>
      </c>
      <c r="H109" s="15"/>
      <c r="I109" s="15">
        <f t="shared" si="19"/>
        <v>6.0762200002500322E-2</v>
      </c>
      <c r="J109" s="15"/>
      <c r="K109" s="15"/>
      <c r="L109" s="15"/>
      <c r="M109" s="15"/>
      <c r="N109" s="15"/>
      <c r="O109" s="15">
        <f t="shared" ca="1" si="16"/>
        <v>7.6640285595086483E-2</v>
      </c>
      <c r="P109" s="15"/>
      <c r="Q109" s="17">
        <f t="shared" si="17"/>
        <v>33542.748</v>
      </c>
      <c r="R109" s="15"/>
      <c r="S109" s="15"/>
      <c r="T109" s="15"/>
      <c r="U109" s="15"/>
      <c r="V109" s="15"/>
      <c r="W109" s="15"/>
      <c r="X109" s="15"/>
      <c r="Y109" s="15"/>
      <c r="AB109">
        <v>6</v>
      </c>
      <c r="AD109" t="s">
        <v>30</v>
      </c>
      <c r="AF109" t="s">
        <v>32</v>
      </c>
    </row>
    <row r="110" spans="1:32" x14ac:dyDescent="0.2">
      <c r="A110" s="15" t="s">
        <v>37</v>
      </c>
      <c r="B110" s="15"/>
      <c r="C110" s="16">
        <v>48891.285000000003</v>
      </c>
      <c r="D110" s="16">
        <v>5.0000000000000001E-3</v>
      </c>
      <c r="E110" s="15">
        <f t="shared" si="12"/>
        <v>26598.056669621008</v>
      </c>
      <c r="F110" s="15">
        <f t="shared" si="13"/>
        <v>26598</v>
      </c>
      <c r="G110" s="15">
        <f t="shared" si="18"/>
        <v>4.8581200004264247E-2</v>
      </c>
      <c r="H110" s="15"/>
      <c r="I110" s="15">
        <f t="shared" si="19"/>
        <v>4.8581200004264247E-2</v>
      </c>
      <c r="J110" s="15"/>
      <c r="K110" s="15"/>
      <c r="L110" s="15"/>
      <c r="M110" s="15"/>
      <c r="N110" s="15"/>
      <c r="O110" s="15">
        <f t="shared" ca="1" si="16"/>
        <v>7.9460649450146914E-2</v>
      </c>
      <c r="P110" s="15"/>
      <c r="Q110" s="17">
        <f t="shared" si="17"/>
        <v>33872.785000000003</v>
      </c>
      <c r="R110" s="15"/>
      <c r="S110" s="15"/>
      <c r="T110" s="15"/>
      <c r="U110" s="15"/>
      <c r="V110" s="15"/>
      <c r="W110" s="15"/>
      <c r="X110" s="15"/>
      <c r="Y110" s="15"/>
      <c r="AB110">
        <v>7</v>
      </c>
      <c r="AD110" t="s">
        <v>30</v>
      </c>
      <c r="AF110" t="s">
        <v>32</v>
      </c>
    </row>
    <row r="111" spans="1:32" x14ac:dyDescent="0.2">
      <c r="A111" s="15" t="s">
        <v>38</v>
      </c>
      <c r="B111" s="15"/>
      <c r="C111" s="16">
        <v>49221.368000000002</v>
      </c>
      <c r="D111" s="16">
        <v>5.0000000000000001E-3</v>
      </c>
      <c r="E111" s="15">
        <f t="shared" si="12"/>
        <v>26983.096119241698</v>
      </c>
      <c r="F111" s="15">
        <f t="shared" si="13"/>
        <v>26983</v>
      </c>
      <c r="G111" s="15">
        <f t="shared" si="18"/>
        <v>8.240020000084769E-2</v>
      </c>
      <c r="H111" s="15"/>
      <c r="I111" s="15">
        <f t="shared" si="19"/>
        <v>8.240020000084769E-2</v>
      </c>
      <c r="J111" s="15"/>
      <c r="K111" s="15"/>
      <c r="L111" s="15"/>
      <c r="M111" s="15"/>
      <c r="N111" s="15"/>
      <c r="O111" s="15">
        <f t="shared" ca="1" si="16"/>
        <v>8.2281013305207373E-2</v>
      </c>
      <c r="P111" s="15"/>
      <c r="Q111" s="17">
        <f t="shared" si="17"/>
        <v>34202.868000000002</v>
      </c>
      <c r="R111" s="15"/>
      <c r="S111" s="15"/>
      <c r="T111" s="15"/>
      <c r="U111" s="15"/>
      <c r="V111" s="15"/>
      <c r="W111" s="15"/>
      <c r="X111" s="15"/>
      <c r="Y111" s="15"/>
      <c r="AB111">
        <v>7</v>
      </c>
      <c r="AD111" t="s">
        <v>30</v>
      </c>
      <c r="AF111" t="s">
        <v>32</v>
      </c>
    </row>
    <row r="112" spans="1:32" x14ac:dyDescent="0.2">
      <c r="A112" s="15" t="s">
        <v>38</v>
      </c>
      <c r="B112" s="15"/>
      <c r="C112" s="16">
        <v>49251.364000000001</v>
      </c>
      <c r="D112" s="16">
        <v>5.0000000000000001E-3</v>
      </c>
      <c r="E112" s="15">
        <f t="shared" si="12"/>
        <v>27018.086237881016</v>
      </c>
      <c r="F112" s="15">
        <f t="shared" si="13"/>
        <v>27018</v>
      </c>
      <c r="G112" s="15">
        <f t="shared" si="18"/>
        <v>7.3929200007114559E-2</v>
      </c>
      <c r="H112" s="15"/>
      <c r="I112" s="15">
        <f t="shared" si="19"/>
        <v>7.3929200007114559E-2</v>
      </c>
      <c r="J112" s="15"/>
      <c r="K112" s="15"/>
      <c r="L112" s="15"/>
      <c r="M112" s="15"/>
      <c r="N112" s="15"/>
      <c r="O112" s="15">
        <f t="shared" ca="1" si="16"/>
        <v>8.2537410019303759E-2</v>
      </c>
      <c r="P112" s="15"/>
      <c r="Q112" s="17">
        <f t="shared" si="17"/>
        <v>34232.864000000001</v>
      </c>
      <c r="R112" s="15"/>
      <c r="S112" s="15"/>
      <c r="T112" s="15"/>
      <c r="U112" s="15"/>
      <c r="V112" s="15"/>
      <c r="W112" s="15"/>
      <c r="X112" s="15"/>
      <c r="Y112" s="15"/>
      <c r="AB112">
        <v>14</v>
      </c>
      <c r="AD112" t="s">
        <v>30</v>
      </c>
      <c r="AF112" t="s">
        <v>32</v>
      </c>
    </row>
    <row r="113" spans="1:32" x14ac:dyDescent="0.2">
      <c r="A113" s="15" t="s">
        <v>39</v>
      </c>
      <c r="B113" s="15"/>
      <c r="C113" s="16">
        <v>49545.425999999999</v>
      </c>
      <c r="D113" s="16">
        <v>4.0000000000000001E-3</v>
      </c>
      <c r="E113" s="15">
        <f t="shared" ref="E113:E136" si="20">+(C113-C$7)/C$8</f>
        <v>27361.107449619758</v>
      </c>
      <c r="F113" s="15">
        <f t="shared" ref="F113:F137" si="21">ROUND(2*E113,0)/2</f>
        <v>27361</v>
      </c>
      <c r="G113" s="15">
        <f t="shared" si="18"/>
        <v>9.2113400001835544E-2</v>
      </c>
      <c r="H113" s="15"/>
      <c r="I113" s="15">
        <f t="shared" si="19"/>
        <v>9.2113400001835544E-2</v>
      </c>
      <c r="J113" s="15"/>
      <c r="K113" s="15"/>
      <c r="L113" s="15"/>
      <c r="M113" s="15"/>
      <c r="N113" s="15"/>
      <c r="O113" s="15">
        <f t="shared" ref="O113:O136" ca="1" si="22">+C$11+C$12*$F113</f>
        <v>8.5050097817448517E-2</v>
      </c>
      <c r="P113" s="15"/>
      <c r="Q113" s="17">
        <f t="shared" ref="Q113:Q136" si="23">+C113-15018.5</f>
        <v>34526.925999999999</v>
      </c>
      <c r="R113" s="15"/>
      <c r="S113" s="15"/>
      <c r="T113" s="15"/>
      <c r="U113" s="15"/>
      <c r="V113" s="15"/>
      <c r="W113" s="15"/>
      <c r="X113" s="15"/>
      <c r="Y113" s="15"/>
      <c r="AB113">
        <v>7</v>
      </c>
      <c r="AD113" t="s">
        <v>30</v>
      </c>
      <c r="AF113" t="s">
        <v>32</v>
      </c>
    </row>
    <row r="114" spans="1:32" x14ac:dyDescent="0.2">
      <c r="A114" s="15" t="s">
        <v>39</v>
      </c>
      <c r="B114" s="15"/>
      <c r="C114" s="16">
        <v>49569.417999999998</v>
      </c>
      <c r="D114" s="16">
        <v>5.0000000000000001E-3</v>
      </c>
      <c r="E114" s="15">
        <f t="shared" si="20"/>
        <v>27389.093945365672</v>
      </c>
      <c r="F114" s="15">
        <f t="shared" si="21"/>
        <v>27389</v>
      </c>
      <c r="G114" s="15">
        <f t="shared" si="18"/>
        <v>8.0536599998595193E-2</v>
      </c>
      <c r="H114" s="15"/>
      <c r="I114" s="15">
        <f t="shared" si="19"/>
        <v>8.0536599998595193E-2</v>
      </c>
      <c r="J114" s="15"/>
      <c r="K114" s="15"/>
      <c r="L114" s="15"/>
      <c r="M114" s="15"/>
      <c r="N114" s="15"/>
      <c r="O114" s="15">
        <f t="shared" ca="1" si="22"/>
        <v>8.5255215188725642E-2</v>
      </c>
      <c r="P114" s="15"/>
      <c r="Q114" s="17">
        <f t="shared" si="23"/>
        <v>34550.917999999998</v>
      </c>
      <c r="R114" s="15"/>
      <c r="S114" s="15"/>
      <c r="T114" s="15"/>
      <c r="U114" s="15"/>
      <c r="V114" s="15"/>
      <c r="W114" s="15"/>
      <c r="X114" s="15"/>
      <c r="Y114" s="15"/>
      <c r="AB114">
        <v>9</v>
      </c>
      <c r="AD114" t="s">
        <v>30</v>
      </c>
      <c r="AF114" t="s">
        <v>32</v>
      </c>
    </row>
    <row r="115" spans="1:32" x14ac:dyDescent="0.2">
      <c r="A115" s="15" t="s">
        <v>39</v>
      </c>
      <c r="B115" s="15"/>
      <c r="C115" s="16">
        <v>49581.423999999999</v>
      </c>
      <c r="D115" s="16">
        <v>6.0000000000000001E-3</v>
      </c>
      <c r="E115" s="15">
        <f t="shared" si="20"/>
        <v>27403.098858166839</v>
      </c>
      <c r="F115" s="15">
        <f t="shared" si="21"/>
        <v>27403</v>
      </c>
      <c r="G115" s="15">
        <f t="shared" si="18"/>
        <v>8.4748199995374307E-2</v>
      </c>
      <c r="H115" s="15"/>
      <c r="I115" s="15">
        <f t="shared" si="19"/>
        <v>8.4748199995374307E-2</v>
      </c>
      <c r="J115" s="15"/>
      <c r="K115" s="15"/>
      <c r="L115" s="15"/>
      <c r="M115" s="15"/>
      <c r="N115" s="15"/>
      <c r="O115" s="15">
        <f t="shared" ca="1" si="22"/>
        <v>8.5357773874364218E-2</v>
      </c>
      <c r="P115" s="15"/>
      <c r="Q115" s="17">
        <f t="shared" si="23"/>
        <v>34562.923999999999</v>
      </c>
      <c r="R115" s="15"/>
      <c r="S115" s="15"/>
      <c r="T115" s="15"/>
      <c r="U115" s="15"/>
      <c r="V115" s="15"/>
      <c r="W115" s="15"/>
      <c r="X115" s="15"/>
      <c r="Y115" s="15"/>
      <c r="AB115">
        <v>6</v>
      </c>
      <c r="AD115" t="s">
        <v>30</v>
      </c>
      <c r="AF115" t="s">
        <v>32</v>
      </c>
    </row>
    <row r="116" spans="1:32" x14ac:dyDescent="0.2">
      <c r="A116" s="15" t="s">
        <v>39</v>
      </c>
      <c r="B116" s="15"/>
      <c r="C116" s="16">
        <v>49605.415999999997</v>
      </c>
      <c r="D116" s="16">
        <v>6.0000000000000001E-3</v>
      </c>
      <c r="E116" s="15">
        <f t="shared" si="20"/>
        <v>27431.085353912753</v>
      </c>
      <c r="F116" s="15">
        <f t="shared" si="21"/>
        <v>27431</v>
      </c>
      <c r="G116" s="15">
        <f t="shared" si="18"/>
        <v>7.3171399999409914E-2</v>
      </c>
      <c r="H116" s="15"/>
      <c r="I116" s="15">
        <f t="shared" si="19"/>
        <v>7.3171399999409914E-2</v>
      </c>
      <c r="J116" s="15"/>
      <c r="K116" s="15"/>
      <c r="L116" s="15"/>
      <c r="M116" s="15"/>
      <c r="N116" s="15"/>
      <c r="O116" s="15">
        <f t="shared" ca="1" si="22"/>
        <v>8.5562891245641343E-2</v>
      </c>
      <c r="P116" s="15"/>
      <c r="Q116" s="17">
        <f t="shared" si="23"/>
        <v>34586.915999999997</v>
      </c>
      <c r="R116" s="15"/>
      <c r="S116" s="15"/>
      <c r="T116" s="15"/>
      <c r="U116" s="15"/>
      <c r="V116" s="15"/>
      <c r="W116" s="15"/>
      <c r="X116" s="15"/>
      <c r="Y116" s="15"/>
      <c r="AB116">
        <v>7</v>
      </c>
      <c r="AD116" t="s">
        <v>30</v>
      </c>
      <c r="AF116" t="s">
        <v>32</v>
      </c>
    </row>
    <row r="117" spans="1:32" x14ac:dyDescent="0.2">
      <c r="A117" s="15" t="s">
        <v>40</v>
      </c>
      <c r="B117" s="15"/>
      <c r="C117" s="16">
        <v>49905.468000000001</v>
      </c>
      <c r="D117" s="16">
        <v>6.0000000000000001E-3</v>
      </c>
      <c r="E117" s="15">
        <f t="shared" si="20"/>
        <v>27781.093857645417</v>
      </c>
      <c r="F117" s="15">
        <f t="shared" si="21"/>
        <v>27781</v>
      </c>
      <c r="G117" s="15">
        <f t="shared" si="18"/>
        <v>8.0461400000785943E-2</v>
      </c>
      <c r="H117" s="15"/>
      <c r="I117" s="15">
        <f t="shared" si="19"/>
        <v>8.0461400000785943E-2</v>
      </c>
      <c r="J117" s="15"/>
      <c r="K117" s="15"/>
      <c r="L117" s="15"/>
      <c r="M117" s="15"/>
      <c r="N117" s="15"/>
      <c r="O117" s="15">
        <f t="shared" ca="1" si="22"/>
        <v>8.8126858386605361E-2</v>
      </c>
      <c r="P117" s="15"/>
      <c r="Q117" s="17">
        <f t="shared" si="23"/>
        <v>34886.968000000001</v>
      </c>
      <c r="R117" s="15"/>
      <c r="S117" s="15"/>
      <c r="T117" s="15"/>
      <c r="U117" s="15"/>
      <c r="V117" s="15"/>
      <c r="W117" s="15"/>
      <c r="X117" s="15"/>
      <c r="Y117" s="15"/>
      <c r="AB117">
        <v>10</v>
      </c>
      <c r="AD117" t="s">
        <v>30</v>
      </c>
      <c r="AF117" t="s">
        <v>32</v>
      </c>
    </row>
    <row r="118" spans="1:32" x14ac:dyDescent="0.2">
      <c r="A118" s="15" t="s">
        <v>40</v>
      </c>
      <c r="B118" s="15"/>
      <c r="C118" s="16">
        <v>49917.485999999997</v>
      </c>
      <c r="D118" s="16">
        <v>5.0000000000000001E-3</v>
      </c>
      <c r="E118" s="15">
        <f t="shared" si="20"/>
        <v>27795.112768360417</v>
      </c>
      <c r="F118" s="15">
        <f t="shared" si="21"/>
        <v>27795</v>
      </c>
      <c r="G118" s="15">
        <f t="shared" si="18"/>
        <v>9.6673000000009779E-2</v>
      </c>
      <c r="H118" s="15"/>
      <c r="I118" s="15">
        <f t="shared" si="19"/>
        <v>9.6673000000009779E-2</v>
      </c>
      <c r="J118" s="15"/>
      <c r="K118" s="15"/>
      <c r="L118" s="15"/>
      <c r="M118" s="15"/>
      <c r="N118" s="15"/>
      <c r="O118" s="15">
        <f t="shared" ca="1" si="22"/>
        <v>8.8229417072243937E-2</v>
      </c>
      <c r="P118" s="15"/>
      <c r="Q118" s="17">
        <f t="shared" si="23"/>
        <v>34898.985999999997</v>
      </c>
      <c r="R118" s="15"/>
      <c r="S118" s="15"/>
      <c r="T118" s="15"/>
      <c r="U118" s="15"/>
      <c r="V118" s="15"/>
      <c r="W118" s="15"/>
      <c r="X118" s="15"/>
      <c r="Y118" s="15"/>
      <c r="AB118">
        <v>10</v>
      </c>
      <c r="AD118" t="s">
        <v>30</v>
      </c>
      <c r="AF118" t="s">
        <v>32</v>
      </c>
    </row>
    <row r="119" spans="1:32" x14ac:dyDescent="0.2">
      <c r="A119" s="15" t="s">
        <v>40</v>
      </c>
      <c r="B119" s="15"/>
      <c r="C119" s="16">
        <v>49929.476999999999</v>
      </c>
      <c r="D119" s="16">
        <v>5.0000000000000001E-3</v>
      </c>
      <c r="E119" s="15">
        <f t="shared" si="20"/>
        <v>27809.100183769278</v>
      </c>
      <c r="F119" s="15">
        <f t="shared" si="21"/>
        <v>27809</v>
      </c>
      <c r="G119" s="15">
        <f t="shared" si="18"/>
        <v>8.5884600004646927E-2</v>
      </c>
      <c r="H119" s="15"/>
      <c r="I119" s="15">
        <f t="shared" si="19"/>
        <v>8.5884600004646927E-2</v>
      </c>
      <c r="J119" s="15"/>
      <c r="K119" s="15"/>
      <c r="L119" s="15"/>
      <c r="M119" s="15"/>
      <c r="N119" s="15"/>
      <c r="O119" s="15">
        <f t="shared" ca="1" si="22"/>
        <v>8.8331975757882486E-2</v>
      </c>
      <c r="P119" s="15"/>
      <c r="Q119" s="17">
        <f t="shared" si="23"/>
        <v>34910.976999999999</v>
      </c>
      <c r="R119" s="15"/>
      <c r="S119" s="15"/>
      <c r="T119" s="15"/>
      <c r="U119" s="15"/>
      <c r="V119" s="15"/>
      <c r="W119" s="15"/>
      <c r="X119" s="15"/>
      <c r="Y119" s="15"/>
      <c r="AB119">
        <v>6</v>
      </c>
      <c r="AD119" t="s">
        <v>30</v>
      </c>
      <c r="AF119" t="s">
        <v>32</v>
      </c>
    </row>
    <row r="120" spans="1:32" x14ac:dyDescent="0.2">
      <c r="A120" s="15" t="s">
        <v>40</v>
      </c>
      <c r="B120" s="15"/>
      <c r="C120" s="16">
        <v>49990.35</v>
      </c>
      <c r="D120" s="16">
        <v>5.0000000000000001E-3</v>
      </c>
      <c r="E120" s="15">
        <f t="shared" si="20"/>
        <v>27880.108101222646</v>
      </c>
      <c r="F120" s="15">
        <f t="shared" si="21"/>
        <v>27880</v>
      </c>
      <c r="G120" s="15">
        <f t="shared" si="18"/>
        <v>9.2671999998856336E-2</v>
      </c>
      <c r="H120" s="15"/>
      <c r="I120" s="15">
        <f t="shared" si="19"/>
        <v>9.2671999998856336E-2</v>
      </c>
      <c r="J120" s="15"/>
      <c r="K120" s="15"/>
      <c r="L120" s="15"/>
      <c r="M120" s="15"/>
      <c r="N120" s="15"/>
      <c r="O120" s="15">
        <f t="shared" ca="1" si="22"/>
        <v>8.8852094806478044E-2</v>
      </c>
      <c r="P120" s="15"/>
      <c r="Q120" s="17">
        <f t="shared" si="23"/>
        <v>34971.85</v>
      </c>
      <c r="R120" s="15"/>
      <c r="S120" s="15"/>
      <c r="T120" s="15"/>
      <c r="U120" s="15"/>
      <c r="V120" s="15"/>
      <c r="W120" s="15"/>
      <c r="X120" s="15"/>
      <c r="Y120" s="15"/>
      <c r="AB120">
        <v>8</v>
      </c>
      <c r="AD120" t="s">
        <v>30</v>
      </c>
      <c r="AF120" t="s">
        <v>32</v>
      </c>
    </row>
    <row r="121" spans="1:32" x14ac:dyDescent="0.2">
      <c r="A121" s="15" t="s">
        <v>40</v>
      </c>
      <c r="B121" s="15"/>
      <c r="C121" s="16">
        <v>50008.347999999998</v>
      </c>
      <c r="D121" s="16">
        <v>5.0000000000000001E-3</v>
      </c>
      <c r="E121" s="15">
        <f t="shared" si="20"/>
        <v>27901.102639003366</v>
      </c>
      <c r="F121" s="15">
        <f t="shared" si="21"/>
        <v>27901</v>
      </c>
      <c r="G121" s="15">
        <f t="shared" si="18"/>
        <v>8.7989399995421991E-2</v>
      </c>
      <c r="H121" s="15"/>
      <c r="I121" s="15">
        <f t="shared" si="19"/>
        <v>8.7989399995421991E-2</v>
      </c>
      <c r="J121" s="15"/>
      <c r="K121" s="15"/>
      <c r="L121" s="15"/>
      <c r="M121" s="15"/>
      <c r="N121" s="15"/>
      <c r="O121" s="15">
        <f t="shared" ca="1" si="22"/>
        <v>8.900593283493588E-2</v>
      </c>
      <c r="P121" s="15"/>
      <c r="Q121" s="17">
        <f t="shared" si="23"/>
        <v>34989.847999999998</v>
      </c>
      <c r="R121" s="15"/>
      <c r="S121" s="15"/>
      <c r="T121" s="15"/>
      <c r="U121" s="15"/>
      <c r="V121" s="15"/>
      <c r="W121" s="15"/>
      <c r="X121" s="15"/>
      <c r="Y121" s="15"/>
      <c r="AB121">
        <v>9</v>
      </c>
      <c r="AD121" t="s">
        <v>30</v>
      </c>
      <c r="AF121" t="s">
        <v>32</v>
      </c>
    </row>
    <row r="122" spans="1:32" x14ac:dyDescent="0.2">
      <c r="A122" s="15" t="s">
        <v>41</v>
      </c>
      <c r="B122" s="15"/>
      <c r="C122" s="16">
        <v>50314.394999999997</v>
      </c>
      <c r="D122" s="16">
        <v>4.0000000000000001E-3</v>
      </c>
      <c r="E122" s="15">
        <f t="shared" si="20"/>
        <v>28258.104267194041</v>
      </c>
      <c r="F122" s="15">
        <f t="shared" si="21"/>
        <v>28258</v>
      </c>
      <c r="G122" s="15">
        <f t="shared" si="18"/>
        <v>8.9385199993557762E-2</v>
      </c>
      <c r="H122" s="15"/>
      <c r="I122" s="15">
        <f t="shared" si="19"/>
        <v>8.9385199993557762E-2</v>
      </c>
      <c r="J122" s="15"/>
      <c r="K122" s="15"/>
      <c r="L122" s="15"/>
      <c r="M122" s="15"/>
      <c r="N122" s="15"/>
      <c r="O122" s="15">
        <f t="shared" ca="1" si="22"/>
        <v>9.1621179318719215E-2</v>
      </c>
      <c r="P122" s="15"/>
      <c r="Q122" s="17">
        <f t="shared" si="23"/>
        <v>35295.894999999997</v>
      </c>
      <c r="R122" s="15"/>
      <c r="S122" s="15"/>
      <c r="T122" s="15"/>
      <c r="U122" s="15"/>
      <c r="V122" s="15"/>
      <c r="W122" s="15"/>
      <c r="X122" s="15"/>
      <c r="Y122" s="15"/>
      <c r="AB122">
        <v>7</v>
      </c>
      <c r="AD122" t="s">
        <v>30</v>
      </c>
      <c r="AF122" t="s">
        <v>32</v>
      </c>
    </row>
    <row r="123" spans="1:32" x14ac:dyDescent="0.2">
      <c r="A123" s="15" t="s">
        <v>41</v>
      </c>
      <c r="B123" s="15"/>
      <c r="C123" s="16">
        <v>50332.392</v>
      </c>
      <c r="D123" s="16">
        <v>5.0000000000000001E-3</v>
      </c>
      <c r="E123" s="15">
        <f t="shared" si="20"/>
        <v>28279.097638481944</v>
      </c>
      <c r="F123" s="15">
        <f t="shared" si="21"/>
        <v>28279</v>
      </c>
      <c r="G123" s="15">
        <f t="shared" si="18"/>
        <v>8.3702600000833627E-2</v>
      </c>
      <c r="H123" s="15"/>
      <c r="I123" s="15">
        <f t="shared" si="19"/>
        <v>8.3702600000833627E-2</v>
      </c>
      <c r="J123" s="15"/>
      <c r="K123" s="15"/>
      <c r="L123" s="15"/>
      <c r="M123" s="15"/>
      <c r="N123" s="15"/>
      <c r="O123" s="15">
        <f t="shared" ca="1" si="22"/>
        <v>9.1775017347177051E-2</v>
      </c>
      <c r="P123" s="15"/>
      <c r="Q123" s="17">
        <f t="shared" si="23"/>
        <v>35313.892</v>
      </c>
      <c r="R123" s="15"/>
      <c r="S123" s="15"/>
      <c r="T123" s="15"/>
      <c r="U123" s="15"/>
      <c r="V123" s="15"/>
      <c r="W123" s="15"/>
      <c r="X123" s="15"/>
      <c r="Y123" s="15"/>
      <c r="AB123">
        <v>8</v>
      </c>
      <c r="AD123" t="s">
        <v>30</v>
      </c>
      <c r="AF123" t="s">
        <v>32</v>
      </c>
    </row>
    <row r="124" spans="1:32" x14ac:dyDescent="0.2">
      <c r="A124" s="15" t="s">
        <v>42</v>
      </c>
      <c r="B124" s="15"/>
      <c r="C124" s="16">
        <v>50638.453999999998</v>
      </c>
      <c r="D124" s="16">
        <v>4.0000000000000001E-3</v>
      </c>
      <c r="E124" s="15">
        <f t="shared" si="20"/>
        <v>28636.116764064926</v>
      </c>
      <c r="F124" s="15">
        <f t="shared" si="21"/>
        <v>28636</v>
      </c>
      <c r="G124" s="15">
        <f t="shared" si="18"/>
        <v>0.10009839999838732</v>
      </c>
      <c r="H124" s="15"/>
      <c r="I124" s="15">
        <f t="shared" si="19"/>
        <v>0.10009839999838732</v>
      </c>
      <c r="J124" s="15"/>
      <c r="K124" s="15"/>
      <c r="L124" s="15"/>
      <c r="M124" s="15"/>
      <c r="N124" s="15"/>
      <c r="O124" s="15">
        <f t="shared" ca="1" si="22"/>
        <v>9.4390263830960386E-2</v>
      </c>
      <c r="P124" s="15"/>
      <c r="Q124" s="17">
        <f t="shared" si="23"/>
        <v>35619.953999999998</v>
      </c>
      <c r="R124" s="15"/>
      <c r="S124" s="15"/>
      <c r="T124" s="15"/>
      <c r="U124" s="15"/>
      <c r="V124" s="15"/>
      <c r="W124" s="15"/>
      <c r="X124" s="15"/>
      <c r="Y124" s="15"/>
      <c r="AB124">
        <v>8</v>
      </c>
      <c r="AD124" t="s">
        <v>30</v>
      </c>
      <c r="AF124" t="s">
        <v>32</v>
      </c>
    </row>
    <row r="125" spans="1:32" x14ac:dyDescent="0.2">
      <c r="A125" s="15" t="s">
        <v>42</v>
      </c>
      <c r="B125" s="15"/>
      <c r="C125" s="16">
        <v>50650.45</v>
      </c>
      <c r="D125" s="16">
        <v>8.0000000000000004E-4</v>
      </c>
      <c r="E125" s="15">
        <f t="shared" si="20"/>
        <v>28650.110011937886</v>
      </c>
      <c r="F125" s="15">
        <f t="shared" si="21"/>
        <v>28650</v>
      </c>
      <c r="G125" s="15">
        <f t="shared" si="18"/>
        <v>9.4310000000405125E-2</v>
      </c>
      <c r="H125" s="15"/>
      <c r="I125" s="15">
        <f t="shared" si="19"/>
        <v>9.4310000000405125E-2</v>
      </c>
      <c r="J125" s="15"/>
      <c r="K125" s="15"/>
      <c r="L125" s="15"/>
      <c r="M125" s="15"/>
      <c r="N125" s="15"/>
      <c r="O125" s="15">
        <f t="shared" ca="1" si="22"/>
        <v>9.4492822516598934E-2</v>
      </c>
      <c r="P125" s="15"/>
      <c r="Q125" s="17">
        <f t="shared" si="23"/>
        <v>35631.949999999997</v>
      </c>
      <c r="R125" s="15"/>
      <c r="S125" s="15"/>
      <c r="T125" s="15"/>
      <c r="U125" s="15"/>
      <c r="V125" s="15"/>
      <c r="W125" s="15"/>
      <c r="X125" s="15"/>
      <c r="Y125" s="15"/>
      <c r="AB125">
        <v>15</v>
      </c>
      <c r="AD125" t="s">
        <v>43</v>
      </c>
      <c r="AF125" t="s">
        <v>32</v>
      </c>
    </row>
    <row r="126" spans="1:32" x14ac:dyDescent="0.2">
      <c r="A126" s="33" t="s">
        <v>357</v>
      </c>
      <c r="B126" s="35" t="s">
        <v>395</v>
      </c>
      <c r="C126" s="34">
        <v>50650.450700000001</v>
      </c>
      <c r="D126" s="16"/>
      <c r="E126" s="15">
        <f t="shared" si="20"/>
        <v>28650.110828482862</v>
      </c>
      <c r="F126" s="15">
        <f t="shared" si="21"/>
        <v>28650</v>
      </c>
      <c r="G126" s="15">
        <f t="shared" si="18"/>
        <v>9.5010000004549511E-2</v>
      </c>
      <c r="H126" s="15"/>
      <c r="J126" s="15">
        <f>+G126</f>
        <v>9.5010000004549511E-2</v>
      </c>
      <c r="L126" s="15"/>
      <c r="M126" s="15"/>
      <c r="N126" s="15"/>
      <c r="O126" s="15">
        <f t="shared" ca="1" si="22"/>
        <v>9.4492822516598934E-2</v>
      </c>
      <c r="P126" s="15"/>
      <c r="Q126" s="17">
        <f t="shared" si="23"/>
        <v>35631.950700000001</v>
      </c>
      <c r="R126" s="15"/>
      <c r="S126" s="15"/>
      <c r="T126" s="15"/>
      <c r="U126" s="15"/>
      <c r="V126" s="15"/>
      <c r="W126" s="15"/>
      <c r="X126" s="15"/>
      <c r="Y126" s="15"/>
    </row>
    <row r="127" spans="1:32" x14ac:dyDescent="0.2">
      <c r="A127" s="15" t="s">
        <v>42</v>
      </c>
      <c r="B127" s="15"/>
      <c r="C127" s="16">
        <v>50692.451999999997</v>
      </c>
      <c r="D127" s="16">
        <v>5.0000000000000001E-3</v>
      </c>
      <c r="E127" s="15">
        <f t="shared" si="20"/>
        <v>28699.105043378368</v>
      </c>
      <c r="F127" s="15">
        <f t="shared" si="21"/>
        <v>28699</v>
      </c>
      <c r="G127" s="15">
        <f t="shared" si="18"/>
        <v>9.0050599996175151E-2</v>
      </c>
      <c r="H127" s="15"/>
      <c r="I127" s="15">
        <f>+G127</f>
        <v>9.0050599996175151E-2</v>
      </c>
      <c r="J127" s="15"/>
      <c r="K127" s="15"/>
      <c r="L127" s="15"/>
      <c r="M127" s="15"/>
      <c r="N127" s="15"/>
      <c r="O127" s="15">
        <f t="shared" ca="1" si="22"/>
        <v>9.4851777916333896E-2</v>
      </c>
      <c r="P127" s="15"/>
      <c r="Q127" s="17">
        <f t="shared" si="23"/>
        <v>35673.951999999997</v>
      </c>
      <c r="R127" s="15"/>
      <c r="S127" s="15"/>
      <c r="T127" s="15"/>
      <c r="U127" s="15"/>
      <c r="V127" s="15"/>
      <c r="W127" s="15"/>
      <c r="X127" s="15"/>
      <c r="Y127" s="15"/>
      <c r="AB127">
        <v>9</v>
      </c>
      <c r="AD127" t="s">
        <v>30</v>
      </c>
      <c r="AF127" t="s">
        <v>32</v>
      </c>
    </row>
    <row r="128" spans="1:32" x14ac:dyDescent="0.2">
      <c r="A128" s="15" t="s">
        <v>44</v>
      </c>
      <c r="B128" s="15"/>
      <c r="C128" s="16">
        <v>50717.32</v>
      </c>
      <c r="D128" s="16">
        <v>4.0000000000000001E-3</v>
      </c>
      <c r="E128" s="15">
        <f t="shared" si="20"/>
        <v>28728.113386834917</v>
      </c>
      <c r="F128" s="15">
        <f t="shared" si="21"/>
        <v>28728</v>
      </c>
      <c r="G128" s="15">
        <f t="shared" si="18"/>
        <v>9.7203199999057688E-2</v>
      </c>
      <c r="H128" s="15"/>
      <c r="I128" s="15">
        <f>+G128</f>
        <v>9.7203199999057688E-2</v>
      </c>
      <c r="J128" s="15"/>
      <c r="K128" s="15"/>
      <c r="L128" s="15"/>
      <c r="M128" s="15"/>
      <c r="N128" s="15"/>
      <c r="O128" s="15">
        <f t="shared" ca="1" si="22"/>
        <v>9.506422090801378E-2</v>
      </c>
      <c r="P128" s="15"/>
      <c r="Q128" s="17">
        <f t="shared" si="23"/>
        <v>35698.82</v>
      </c>
      <c r="R128" s="15"/>
      <c r="S128" s="15"/>
      <c r="T128" s="15"/>
      <c r="U128" s="15"/>
      <c r="V128" s="15"/>
      <c r="W128" s="15"/>
      <c r="X128" s="15"/>
      <c r="Y128" s="15"/>
      <c r="AB128">
        <v>7</v>
      </c>
      <c r="AD128" t="s">
        <v>30</v>
      </c>
      <c r="AF128" t="s">
        <v>32</v>
      </c>
    </row>
    <row r="129" spans="1:32" x14ac:dyDescent="0.2">
      <c r="A129" s="15" t="s">
        <v>44</v>
      </c>
      <c r="B129" s="15"/>
      <c r="C129" s="16">
        <v>50747.315999999999</v>
      </c>
      <c r="D129" s="16">
        <v>8.0000000000000002E-3</v>
      </c>
      <c r="E129" s="15">
        <f t="shared" si="20"/>
        <v>28763.103505474231</v>
      </c>
      <c r="F129" s="15">
        <f t="shared" si="21"/>
        <v>28763</v>
      </c>
      <c r="G129" s="15">
        <f t="shared" si="18"/>
        <v>8.87321999980486E-2</v>
      </c>
      <c r="H129" s="15"/>
      <c r="I129" s="15">
        <f>+G129</f>
        <v>8.87321999980486E-2</v>
      </c>
      <c r="J129" s="15"/>
      <c r="K129" s="15"/>
      <c r="L129" s="15"/>
      <c r="M129" s="15"/>
      <c r="N129" s="15"/>
      <c r="O129" s="15">
        <f t="shared" ca="1" si="22"/>
        <v>9.5320617622110193E-2</v>
      </c>
      <c r="P129" s="15"/>
      <c r="Q129" s="17">
        <f t="shared" si="23"/>
        <v>35728.815999999999</v>
      </c>
      <c r="R129" s="15"/>
      <c r="S129" s="15"/>
      <c r="T129" s="15"/>
      <c r="U129" s="15"/>
      <c r="V129" s="15"/>
      <c r="W129" s="15"/>
      <c r="X129" s="15"/>
      <c r="Y129" s="15"/>
      <c r="AB129">
        <v>10</v>
      </c>
      <c r="AD129" t="s">
        <v>30</v>
      </c>
      <c r="AF129" t="s">
        <v>32</v>
      </c>
    </row>
    <row r="130" spans="1:32" x14ac:dyDescent="0.2">
      <c r="A130" s="33" t="s">
        <v>376</v>
      </c>
      <c r="B130" s="35" t="s">
        <v>395</v>
      </c>
      <c r="C130" s="34">
        <v>53612.3465</v>
      </c>
      <c r="D130" s="16"/>
      <c r="E130" s="15">
        <f t="shared" si="20"/>
        <v>32105.141013817574</v>
      </c>
      <c r="F130" s="15">
        <f t="shared" si="21"/>
        <v>32105</v>
      </c>
      <c r="G130" s="15">
        <f t="shared" si="18"/>
        <v>0.12088699999731034</v>
      </c>
      <c r="H130" s="15"/>
      <c r="J130" s="15"/>
      <c r="K130" s="15">
        <f t="shared" ref="K130:K136" si="24">+G130</f>
        <v>0.12088699999731034</v>
      </c>
      <c r="L130" s="15"/>
      <c r="M130" s="15"/>
      <c r="N130" s="15"/>
      <c r="O130" s="15">
        <f t="shared" ca="1" si="22"/>
        <v>0.11980284100811536</v>
      </c>
      <c r="P130" s="15"/>
      <c r="Q130" s="17">
        <f t="shared" si="23"/>
        <v>38593.8465</v>
      </c>
      <c r="R130" s="15"/>
      <c r="S130" s="15"/>
      <c r="T130" s="15"/>
      <c r="U130" s="15"/>
      <c r="V130" s="15"/>
      <c r="W130" s="15"/>
      <c r="X130" s="15"/>
      <c r="Y130" s="15"/>
    </row>
    <row r="131" spans="1:32" x14ac:dyDescent="0.2">
      <c r="A131" s="33" t="s">
        <v>383</v>
      </c>
      <c r="B131" s="35" t="s">
        <v>395</v>
      </c>
      <c r="C131" s="34">
        <v>54314.455300000001</v>
      </c>
      <c r="D131" s="16"/>
      <c r="E131" s="15">
        <f t="shared" si="20"/>
        <v>32924.145888124476</v>
      </c>
      <c r="F131" s="15">
        <f t="shared" si="21"/>
        <v>32924</v>
      </c>
      <c r="G131" s="15">
        <f t="shared" si="18"/>
        <v>0.12506560000474565</v>
      </c>
      <c r="H131" s="15"/>
      <c r="J131" s="15"/>
      <c r="K131" s="15">
        <f t="shared" si="24"/>
        <v>0.12506560000474565</v>
      </c>
      <c r="L131" s="15"/>
      <c r="M131" s="15"/>
      <c r="N131" s="15"/>
      <c r="O131" s="15">
        <f t="shared" ca="1" si="22"/>
        <v>0.12580252411797122</v>
      </c>
      <c r="P131" s="15"/>
      <c r="Q131" s="17">
        <f t="shared" si="23"/>
        <v>39295.955300000001</v>
      </c>
      <c r="R131" s="15"/>
      <c r="S131" s="15"/>
      <c r="T131" s="15"/>
      <c r="U131" s="15"/>
      <c r="V131" s="15"/>
      <c r="W131" s="15"/>
      <c r="X131" s="15"/>
      <c r="Y131" s="15"/>
    </row>
    <row r="132" spans="1:32" x14ac:dyDescent="0.2">
      <c r="A132" s="52" t="s">
        <v>0</v>
      </c>
      <c r="B132" s="53" t="s">
        <v>395</v>
      </c>
      <c r="C132" s="52">
        <v>55462.352500000001</v>
      </c>
      <c r="D132" s="52">
        <v>2.0000000000000001E-4</v>
      </c>
      <c r="E132" s="51">
        <f t="shared" si="20"/>
        <v>34263.159730428175</v>
      </c>
      <c r="F132" s="15">
        <f t="shared" si="21"/>
        <v>34263</v>
      </c>
      <c r="G132" s="15">
        <f t="shared" si="18"/>
        <v>0.13693220000277506</v>
      </c>
      <c r="H132" s="15"/>
      <c r="J132" s="15"/>
      <c r="K132" s="15">
        <f t="shared" si="24"/>
        <v>0.13693220000277506</v>
      </c>
      <c r="L132" s="15"/>
      <c r="M132" s="15"/>
      <c r="N132" s="15"/>
      <c r="O132" s="15">
        <f t="shared" ca="1" si="22"/>
        <v>0.13561152983725933</v>
      </c>
      <c r="P132" s="15"/>
      <c r="Q132" s="17">
        <f t="shared" si="23"/>
        <v>40443.852500000001</v>
      </c>
      <c r="R132" s="15"/>
      <c r="S132" s="15"/>
      <c r="T132" s="15"/>
      <c r="U132" s="15"/>
      <c r="V132" s="15"/>
      <c r="W132" s="15"/>
      <c r="X132" s="15"/>
      <c r="Y132" s="15"/>
    </row>
    <row r="133" spans="1:32" x14ac:dyDescent="0.2">
      <c r="A133" s="33" t="s">
        <v>388</v>
      </c>
      <c r="B133" s="35" t="s">
        <v>395</v>
      </c>
      <c r="C133" s="34">
        <v>55859.270600000003</v>
      </c>
      <c r="D133" s="16"/>
      <c r="E133" s="15">
        <f t="shared" si="20"/>
        <v>34726.161844346469</v>
      </c>
      <c r="F133" s="15">
        <f t="shared" si="21"/>
        <v>34726</v>
      </c>
      <c r="G133" s="15">
        <f t="shared" si="18"/>
        <v>0.13874439999926835</v>
      </c>
      <c r="H133" s="15"/>
      <c r="J133" s="15"/>
      <c r="K133" s="15">
        <f t="shared" si="24"/>
        <v>0.13874439999926835</v>
      </c>
      <c r="L133" s="15"/>
      <c r="M133" s="15"/>
      <c r="N133" s="15"/>
      <c r="O133" s="15">
        <f t="shared" ca="1" si="22"/>
        <v>0.13900329208373463</v>
      </c>
      <c r="P133" s="15"/>
      <c r="Q133" s="17">
        <f t="shared" si="23"/>
        <v>40840.770600000003</v>
      </c>
      <c r="R133" s="15"/>
      <c r="S133" s="15"/>
      <c r="T133" s="15"/>
      <c r="U133" s="15"/>
      <c r="V133" s="15"/>
      <c r="W133" s="15"/>
      <c r="X133" s="15"/>
      <c r="Y133" s="15"/>
    </row>
    <row r="134" spans="1:32" x14ac:dyDescent="0.2">
      <c r="A134" s="33" t="s">
        <v>388</v>
      </c>
      <c r="B134" s="35" t="s">
        <v>396</v>
      </c>
      <c r="C134" s="34">
        <v>55862.276400000002</v>
      </c>
      <c r="D134" s="16"/>
      <c r="E134" s="15">
        <f t="shared" si="20"/>
        <v>34729.668088465885</v>
      </c>
      <c r="F134" s="15">
        <f t="shared" si="21"/>
        <v>34729.5</v>
      </c>
      <c r="G134" s="15">
        <f t="shared" si="18"/>
        <v>0.14409729999897536</v>
      </c>
      <c r="H134" s="15"/>
      <c r="J134" s="15"/>
      <c r="K134" s="15">
        <f t="shared" si="24"/>
        <v>0.14409729999897536</v>
      </c>
      <c r="L134" s="15"/>
      <c r="M134" s="15"/>
      <c r="N134" s="15"/>
      <c r="O134" s="15">
        <f t="shared" ca="1" si="22"/>
        <v>0.13902893175514425</v>
      </c>
      <c r="P134" s="15"/>
      <c r="Q134" s="17">
        <f t="shared" si="23"/>
        <v>40843.776400000002</v>
      </c>
      <c r="R134" s="15"/>
      <c r="S134" s="15"/>
      <c r="T134" s="15"/>
      <c r="U134" s="15"/>
      <c r="V134" s="15"/>
      <c r="W134" s="15"/>
      <c r="X134" s="15"/>
      <c r="Y134" s="15"/>
    </row>
    <row r="135" spans="1:32" x14ac:dyDescent="0.2">
      <c r="A135" s="33" t="s">
        <v>388</v>
      </c>
      <c r="B135" s="35" t="s">
        <v>395</v>
      </c>
      <c r="C135" s="34">
        <v>55877.277300000002</v>
      </c>
      <c r="D135" s="16"/>
      <c r="E135" s="15">
        <f t="shared" si="20"/>
        <v>34747.166530614726</v>
      </c>
      <c r="F135" s="15">
        <f t="shared" si="21"/>
        <v>34747</v>
      </c>
      <c r="G135" s="15">
        <f t="shared" si="18"/>
        <v>0.14276180000160821</v>
      </c>
      <c r="H135" s="15"/>
      <c r="J135" s="15"/>
      <c r="K135" s="15">
        <f t="shared" si="24"/>
        <v>0.14276180000160821</v>
      </c>
      <c r="L135" s="15"/>
      <c r="M135" s="15"/>
      <c r="N135" s="15"/>
      <c r="O135" s="15">
        <f t="shared" ca="1" si="22"/>
        <v>0.13915713011219244</v>
      </c>
      <c r="P135" s="15"/>
      <c r="Q135" s="17">
        <f t="shared" si="23"/>
        <v>40858.777300000002</v>
      </c>
      <c r="R135" s="15"/>
      <c r="S135" s="15"/>
      <c r="T135" s="15"/>
      <c r="U135" s="15"/>
      <c r="V135" s="15"/>
      <c r="W135" s="15"/>
      <c r="X135" s="15"/>
      <c r="Y135" s="15"/>
    </row>
    <row r="136" spans="1:32" x14ac:dyDescent="0.2">
      <c r="A136" s="48" t="s">
        <v>406</v>
      </c>
      <c r="B136" s="49" t="s">
        <v>396</v>
      </c>
      <c r="C136" s="50">
        <v>57176.4781</v>
      </c>
      <c r="D136" s="50">
        <v>5.0000000000000001E-4</v>
      </c>
      <c r="E136" s="51">
        <f t="shared" si="20"/>
        <v>36262.674936012038</v>
      </c>
      <c r="F136" s="15">
        <f t="shared" si="21"/>
        <v>36262.5</v>
      </c>
      <c r="G136" s="15">
        <f t="shared" si="18"/>
        <v>0.14996750000136672</v>
      </c>
      <c r="H136" s="15"/>
      <c r="J136" s="15"/>
      <c r="K136" s="15">
        <f t="shared" si="24"/>
        <v>0.14996750000136672</v>
      </c>
      <c r="L136" s="15"/>
      <c r="M136" s="15"/>
      <c r="N136" s="15"/>
      <c r="O136" s="15">
        <f t="shared" ca="1" si="22"/>
        <v>0.15025910783256674</v>
      </c>
      <c r="P136" s="15"/>
      <c r="Q136" s="17">
        <f t="shared" si="23"/>
        <v>42157.9781</v>
      </c>
      <c r="R136" s="15"/>
      <c r="S136" s="15"/>
      <c r="T136" s="15"/>
      <c r="U136" s="15"/>
      <c r="V136" s="15"/>
      <c r="W136" s="15"/>
      <c r="X136" s="15"/>
      <c r="Y136" s="15"/>
    </row>
    <row r="137" spans="1:32" x14ac:dyDescent="0.2">
      <c r="A137" s="56" t="s">
        <v>407</v>
      </c>
      <c r="B137" s="35"/>
      <c r="C137" s="54">
        <v>58978.904300000002</v>
      </c>
      <c r="D137" s="55">
        <v>2.0000000000000001E-4</v>
      </c>
      <c r="E137" s="51">
        <f>+(C137-C$7)/C$8</f>
        <v>38365.192157528792</v>
      </c>
      <c r="F137" s="15">
        <f t="shared" si="21"/>
        <v>38365</v>
      </c>
      <c r="G137" s="15">
        <f>+C137-(C$7+F137*C$8)</f>
        <v>0.16473100000439445</v>
      </c>
      <c r="H137" s="15"/>
      <c r="J137" s="15"/>
      <c r="K137" s="15">
        <f>+G137</f>
        <v>0.16473100000439445</v>
      </c>
      <c r="L137" s="15"/>
      <c r="M137" s="15"/>
      <c r="N137" s="15"/>
      <c r="O137" s="15">
        <f ca="1">+C$11+C$12*$F137</f>
        <v>0.16566122472935785</v>
      </c>
      <c r="P137" s="15"/>
      <c r="Q137" s="17">
        <f>+C137-15018.5</f>
        <v>43960.404300000002</v>
      </c>
      <c r="R137" s="15"/>
      <c r="S137" s="15"/>
      <c r="T137" s="15"/>
      <c r="U137" s="15"/>
      <c r="V137" s="15"/>
      <c r="W137" s="15"/>
      <c r="X137" s="15"/>
      <c r="Y137" s="15"/>
    </row>
    <row r="138" spans="1:32" x14ac:dyDescent="0.2">
      <c r="A138" s="57" t="s">
        <v>409</v>
      </c>
      <c r="B138" s="58" t="s">
        <v>395</v>
      </c>
      <c r="C138" s="59">
        <v>59384.398500000003</v>
      </c>
      <c r="D138" s="60">
        <v>1.9E-3</v>
      </c>
      <c r="E138" s="51">
        <f>+(C138-C$7)/C$8</f>
        <v>38838.198230523718</v>
      </c>
      <c r="F138" s="15">
        <f t="shared" ref="F138" si="25">ROUND(2*E138,0)/2</f>
        <v>38838</v>
      </c>
      <c r="G138" s="15">
        <f>+C138-(C$7+F138*C$8)</f>
        <v>0.16993720000027679</v>
      </c>
      <c r="H138" s="15"/>
      <c r="J138" s="15"/>
      <c r="K138" s="15">
        <f>+G138</f>
        <v>0.16993720000027679</v>
      </c>
      <c r="L138" s="15"/>
      <c r="M138" s="15"/>
      <c r="N138" s="15"/>
      <c r="O138" s="15">
        <f ca="1">+C$11+C$12*$F138</f>
        <v>0.16912624317986069</v>
      </c>
      <c r="P138" s="15"/>
      <c r="Q138" s="17">
        <f>+C138-15018.5</f>
        <v>44365.898500000003</v>
      </c>
      <c r="R138" s="15"/>
      <c r="S138" s="15"/>
      <c r="T138" s="15"/>
      <c r="U138" s="15"/>
      <c r="V138" s="15"/>
      <c r="W138" s="15"/>
      <c r="X138" s="15"/>
      <c r="Y138" s="15"/>
    </row>
    <row r="139" spans="1:32" x14ac:dyDescent="0.2">
      <c r="A139" s="33"/>
      <c r="B139" s="35"/>
      <c r="C139" s="3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32" x14ac:dyDescent="0.2">
      <c r="A140" s="33"/>
      <c r="B140" s="35"/>
      <c r="C140" s="3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32" x14ac:dyDescent="0.2">
      <c r="A141" s="33"/>
      <c r="B141" s="35"/>
      <c r="C141" s="3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32" x14ac:dyDescent="0.2">
      <c r="A142" s="33"/>
      <c r="B142" s="35"/>
      <c r="C142" s="3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32" x14ac:dyDescent="0.2">
      <c r="A143" s="33"/>
      <c r="B143" s="35"/>
      <c r="C143" s="3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32" x14ac:dyDescent="0.2">
      <c r="A144" s="33"/>
      <c r="B144" s="35"/>
      <c r="C144" s="3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33"/>
      <c r="B145" s="35"/>
      <c r="C145" s="3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33"/>
      <c r="B146" s="35"/>
      <c r="C146" s="3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33"/>
      <c r="B147" s="35"/>
      <c r="C147" s="3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15"/>
      <c r="B148" s="36"/>
      <c r="C148" s="16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15"/>
      <c r="B149" s="36"/>
      <c r="C149" s="16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15"/>
      <c r="B150" s="36"/>
      <c r="C150" s="16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15"/>
      <c r="B151" s="36"/>
      <c r="C151" s="16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15"/>
      <c r="B152" s="36"/>
      <c r="C152" s="16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15"/>
      <c r="B153" s="36"/>
      <c r="C153" s="16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15"/>
      <c r="B154" s="36"/>
      <c r="C154" s="16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15"/>
      <c r="B155" s="36"/>
      <c r="C155" s="16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15"/>
      <c r="B156" s="36"/>
      <c r="C156" s="16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15"/>
      <c r="B157" s="36"/>
      <c r="C157" s="16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15"/>
      <c r="B158" s="36"/>
      <c r="C158" s="16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15"/>
      <c r="B159" s="36"/>
      <c r="C159" s="16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15"/>
      <c r="B160" s="36"/>
      <c r="C160" s="16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15"/>
      <c r="B161" s="36"/>
      <c r="C161" s="16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15"/>
      <c r="B162" s="36"/>
      <c r="C162" s="16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15"/>
      <c r="B163" s="36"/>
      <c r="C163" s="16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15"/>
      <c r="B164" s="36"/>
      <c r="C164" s="16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15"/>
      <c r="B165" s="36"/>
      <c r="C165" s="16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15"/>
      <c r="B166" s="36"/>
      <c r="C166" s="16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15"/>
      <c r="B167" s="36"/>
      <c r="C167" s="16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15"/>
      <c r="B168" s="36"/>
      <c r="C168" s="16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15"/>
      <c r="B169" s="36"/>
      <c r="C169" s="16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15"/>
      <c r="B170" s="36"/>
      <c r="C170" s="16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15"/>
      <c r="B171" s="36"/>
      <c r="C171" s="16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15"/>
      <c r="B172" s="36"/>
      <c r="C172" s="16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15"/>
      <c r="B173" s="36"/>
      <c r="C173" s="16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15"/>
      <c r="B174" s="36"/>
      <c r="C174" s="16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15"/>
      <c r="B175" s="36"/>
      <c r="C175" s="16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15"/>
      <c r="B176" s="36"/>
      <c r="C176" s="16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15"/>
      <c r="B177" s="36"/>
      <c r="C177" s="16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15"/>
      <c r="B178" s="15"/>
      <c r="C178" s="16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15"/>
      <c r="B179" s="15"/>
      <c r="C179" s="16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15"/>
      <c r="B180" s="15"/>
      <c r="C180" s="16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15"/>
      <c r="B181" s="15"/>
      <c r="C181" s="16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15"/>
      <c r="B182" s="15"/>
      <c r="C182" s="16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15"/>
      <c r="B183" s="15"/>
      <c r="C183" s="16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15"/>
      <c r="B184" s="15"/>
      <c r="C184" s="16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15"/>
      <c r="B185" s="15"/>
      <c r="C185" s="16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15"/>
      <c r="B186" s="15"/>
      <c r="C186" s="16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15"/>
      <c r="B187" s="15"/>
      <c r="C187" s="16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15"/>
      <c r="B188" s="15"/>
      <c r="C188" s="16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15"/>
      <c r="B189" s="15"/>
      <c r="C189" s="16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15"/>
      <c r="B190" s="15"/>
      <c r="C190" s="16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15"/>
      <c r="B191" s="15"/>
      <c r="C191" s="16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15"/>
      <c r="B192" s="15"/>
      <c r="C192" s="16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15"/>
      <c r="B193" s="15"/>
      <c r="C193" s="16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15"/>
      <c r="B194" s="15"/>
      <c r="C194" s="16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15"/>
      <c r="B195" s="15"/>
      <c r="C195" s="16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15"/>
      <c r="B196" s="15"/>
      <c r="C196" s="16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15"/>
      <c r="B197" s="15"/>
      <c r="C197" s="16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15"/>
      <c r="B198" s="15"/>
      <c r="C198" s="16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15"/>
      <c r="B199" s="15"/>
      <c r="C199" s="16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15"/>
      <c r="B200" s="15"/>
      <c r="C200" s="16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15"/>
      <c r="B201" s="15"/>
      <c r="C201" s="16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15"/>
      <c r="B202" s="15"/>
      <c r="C202" s="16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15"/>
      <c r="B203" s="15"/>
      <c r="C203" s="16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15"/>
      <c r="B204" s="15"/>
      <c r="C204" s="16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15"/>
      <c r="B205" s="15"/>
      <c r="C205" s="16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15"/>
      <c r="B206" s="15"/>
      <c r="C206" s="16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15"/>
      <c r="B207" s="15"/>
      <c r="C207" s="16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15"/>
      <c r="B208" s="15"/>
      <c r="C208" s="16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15"/>
      <c r="B209" s="15"/>
      <c r="C209" s="16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15"/>
      <c r="B210" s="15"/>
      <c r="C210" s="16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15"/>
      <c r="B211" s="15"/>
      <c r="C211" s="16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15"/>
      <c r="B212" s="15"/>
      <c r="C212" s="16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15"/>
      <c r="B213" s="15"/>
      <c r="C213" s="16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15"/>
      <c r="B214" s="15"/>
      <c r="C214" s="16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15"/>
      <c r="B215" s="15"/>
      <c r="C215" s="16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15"/>
      <c r="B216" s="15"/>
      <c r="C216" s="16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15"/>
      <c r="B217" s="15"/>
      <c r="C217" s="16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15"/>
      <c r="B218" s="15"/>
      <c r="C218" s="16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15"/>
      <c r="B219" s="15"/>
      <c r="C219" s="16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15"/>
      <c r="B220" s="15"/>
      <c r="C220" s="16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15"/>
      <c r="B221" s="15"/>
      <c r="C221" s="16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15"/>
      <c r="B222" s="15"/>
      <c r="C222" s="16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C223" s="13"/>
      <c r="D223" s="13"/>
    </row>
    <row r="224" spans="1:25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</sheetData>
  <phoneticPr fontId="7" type="noConversion"/>
  <hyperlinks>
    <hyperlink ref="H62971" r:id="rId1" display="http://vsolj.cetus-net.org/bulletin.html" xr:uid="{00000000-0004-0000-0000-000000000000}"/>
    <hyperlink ref="H62964" r:id="rId2" display="https://www.aavso.org/ejaavso" xr:uid="{00000000-0004-0000-0000-000001000000}"/>
    <hyperlink ref="I62971" r:id="rId3" display="http://vsolj.cetus-net.org/bulletin.html" xr:uid="{00000000-0004-0000-0000-000002000000}"/>
    <hyperlink ref="AQ56622" r:id="rId4" display="http://cdsbib.u-strasbg.fr/cgi-bin/cdsbib?1990RMxAA..21..381G" xr:uid="{00000000-0004-0000-0000-000003000000}"/>
    <hyperlink ref="H62968" r:id="rId5" display="https://www.aavso.org/ejaavso" xr:uid="{00000000-0004-0000-0000-000004000000}"/>
    <hyperlink ref="AP3986" r:id="rId6" display="http://cdsbib.u-strasbg.fr/cgi-bin/cdsbib?1990RMxAA..21..381G" xr:uid="{00000000-0004-0000-0000-000005000000}"/>
    <hyperlink ref="AP3989" r:id="rId7" display="http://cdsbib.u-strasbg.fr/cgi-bin/cdsbib?1990RMxAA..21..381G" xr:uid="{00000000-0004-0000-0000-000006000000}"/>
    <hyperlink ref="AP3987" r:id="rId8" display="http://cdsbib.u-strasbg.fr/cgi-bin/cdsbib?1990RMxAA..21..381G" xr:uid="{00000000-0004-0000-0000-000007000000}"/>
    <hyperlink ref="AP3971" r:id="rId9" display="http://cdsbib.u-strasbg.fr/cgi-bin/cdsbib?1990RMxAA..21..381G" xr:uid="{00000000-0004-0000-0000-000008000000}"/>
    <hyperlink ref="AQ4200" r:id="rId10" display="http://cdsbib.u-strasbg.fr/cgi-bin/cdsbib?1990RMxAA..21..381G" xr:uid="{00000000-0004-0000-0000-000009000000}"/>
    <hyperlink ref="AQ4204" r:id="rId11" display="http://cdsbib.u-strasbg.fr/cgi-bin/cdsbib?1990RMxAA..21..381G" xr:uid="{00000000-0004-0000-0000-00000A000000}"/>
    <hyperlink ref="AQ63884" r:id="rId12" display="http://cdsbib.u-strasbg.fr/cgi-bin/cdsbib?1990RMxAA..21..381G" xr:uid="{00000000-0004-0000-0000-00000B000000}"/>
    <hyperlink ref="I1092" r:id="rId13" display="http://vsolj.cetus-net.org/bulletin.html" xr:uid="{00000000-0004-0000-0000-00000C000000}"/>
    <hyperlink ref="H1092" r:id="rId14" display="http://vsolj.cetus-net.org/bulletin.html" xr:uid="{00000000-0004-0000-0000-00000D000000}"/>
    <hyperlink ref="AQ64545" r:id="rId15" display="http://cdsbib.u-strasbg.fr/cgi-bin/cdsbib?1990RMxAA..21..381G" xr:uid="{00000000-0004-0000-0000-00000E000000}"/>
    <hyperlink ref="AQ64544" r:id="rId16" display="http://cdsbib.u-strasbg.fr/cgi-bin/cdsbib?1990RMxAA..21..381G" xr:uid="{00000000-0004-0000-0000-00000F000000}"/>
    <hyperlink ref="AP2262" r:id="rId17" display="http://cdsbib.u-strasbg.fr/cgi-bin/cdsbib?1990RMxAA..21..381G" xr:uid="{00000000-0004-0000-0000-000010000000}"/>
    <hyperlink ref="AP2280" r:id="rId18" display="http://cdsbib.u-strasbg.fr/cgi-bin/cdsbib?1990RMxAA..21..381G" xr:uid="{00000000-0004-0000-0000-000011000000}"/>
    <hyperlink ref="AP2281" r:id="rId19" display="http://cdsbib.u-strasbg.fr/cgi-bin/cdsbib?1990RMxAA..21..381G" xr:uid="{00000000-0004-0000-0000-000012000000}"/>
    <hyperlink ref="AP22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7"/>
  <sheetViews>
    <sheetView topLeftCell="A88" workbookViewId="0">
      <selection activeCell="A39" sqref="A39:C135"/>
    </sheetView>
  </sheetViews>
  <sheetFormatPr defaultRowHeight="12.75" x14ac:dyDescent="0.2"/>
  <cols>
    <col min="1" max="1" width="19.7109375" style="13" customWidth="1"/>
    <col min="2" max="2" width="4.42578125" style="20" customWidth="1"/>
    <col min="3" max="3" width="12.7109375" style="1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19" t="s">
        <v>48</v>
      </c>
      <c r="I1" s="21" t="s">
        <v>49</v>
      </c>
      <c r="J1" s="22" t="s">
        <v>50</v>
      </c>
    </row>
    <row r="2" spans="1:16" x14ac:dyDescent="0.2">
      <c r="I2" s="23" t="s">
        <v>51</v>
      </c>
      <c r="J2" s="24" t="s">
        <v>52</v>
      </c>
    </row>
    <row r="3" spans="1:16" x14ac:dyDescent="0.2">
      <c r="A3" s="25" t="s">
        <v>53</v>
      </c>
      <c r="I3" s="23" t="s">
        <v>54</v>
      </c>
      <c r="J3" s="24" t="s">
        <v>55</v>
      </c>
    </row>
    <row r="4" spans="1:16" x14ac:dyDescent="0.2">
      <c r="I4" s="23" t="s">
        <v>56</v>
      </c>
      <c r="J4" s="24" t="s">
        <v>55</v>
      </c>
    </row>
    <row r="5" spans="1:16" ht="13.5" thickBot="1" x14ac:dyDescent="0.25">
      <c r="I5" s="26" t="s">
        <v>57</v>
      </c>
      <c r="J5" s="27" t="s">
        <v>58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BBS 93 </v>
      </c>
      <c r="B11" s="5" t="str">
        <f t="shared" ref="B11:B42" si="1">IF(H11=INT(H11),"I","II")</f>
        <v>I</v>
      </c>
      <c r="C11" s="13">
        <f t="shared" ref="C11:C42" si="2">1*G11</f>
        <v>47827.326999999997</v>
      </c>
      <c r="D11" s="20" t="str">
        <f t="shared" ref="D11:D42" si="3">VLOOKUP(F11,I$1:J$5,2,FALSE)</f>
        <v>vis</v>
      </c>
      <c r="E11" s="28">
        <f>VLOOKUP(C11,Active!C$21:E$973,3,FALSE)</f>
        <v>25356.957301463503</v>
      </c>
      <c r="F11" s="5" t="s">
        <v>57</v>
      </c>
      <c r="G11" s="20" t="str">
        <f t="shared" ref="G11:G42" si="4">MID(I11,3,LEN(I11)-3)</f>
        <v>47827.327</v>
      </c>
      <c r="H11" s="13">
        <f t="shared" ref="H11:H42" si="5">1*K11</f>
        <v>25357</v>
      </c>
      <c r="I11" s="29" t="s">
        <v>275</v>
      </c>
      <c r="J11" s="30" t="s">
        <v>276</v>
      </c>
      <c r="K11" s="29">
        <v>25357</v>
      </c>
      <c r="L11" s="29" t="s">
        <v>232</v>
      </c>
      <c r="M11" s="30" t="s">
        <v>277</v>
      </c>
      <c r="N11" s="30"/>
      <c r="O11" s="31" t="s">
        <v>278</v>
      </c>
      <c r="P11" s="31" t="s">
        <v>279</v>
      </c>
    </row>
    <row r="12" spans="1:16" ht="12.75" customHeight="1" thickBot="1" x14ac:dyDescent="0.25">
      <c r="A12" s="13" t="str">
        <f t="shared" si="0"/>
        <v> BBS 96 </v>
      </c>
      <c r="B12" s="5" t="str">
        <f t="shared" si="1"/>
        <v>I</v>
      </c>
      <c r="C12" s="13">
        <f t="shared" si="2"/>
        <v>48085.499000000003</v>
      </c>
      <c r="D12" s="20" t="str">
        <f t="shared" si="3"/>
        <v>vis</v>
      </c>
      <c r="E12" s="28">
        <f>VLOOKUP(C12,Active!C$21:E$973,3,FALSE)</f>
        <v>25658.113085879773</v>
      </c>
      <c r="F12" s="5" t="s">
        <v>57</v>
      </c>
      <c r="G12" s="20" t="str">
        <f t="shared" si="4"/>
        <v>48085.499</v>
      </c>
      <c r="H12" s="13">
        <f t="shared" si="5"/>
        <v>25658</v>
      </c>
      <c r="I12" s="29" t="s">
        <v>280</v>
      </c>
      <c r="J12" s="30" t="s">
        <v>281</v>
      </c>
      <c r="K12" s="29">
        <v>25658</v>
      </c>
      <c r="L12" s="29" t="s">
        <v>282</v>
      </c>
      <c r="M12" s="30" t="s">
        <v>277</v>
      </c>
      <c r="N12" s="30"/>
      <c r="O12" s="31" t="s">
        <v>283</v>
      </c>
      <c r="P12" s="31" t="s">
        <v>284</v>
      </c>
    </row>
    <row r="13" spans="1:16" ht="12.75" customHeight="1" thickBot="1" x14ac:dyDescent="0.25">
      <c r="A13" s="13" t="str">
        <f t="shared" si="0"/>
        <v> BBS 96 </v>
      </c>
      <c r="B13" s="5" t="str">
        <f t="shared" si="1"/>
        <v>I</v>
      </c>
      <c r="C13" s="13">
        <f t="shared" si="2"/>
        <v>48127.489000000001</v>
      </c>
      <c r="D13" s="20" t="str">
        <f t="shared" si="3"/>
        <v>vis</v>
      </c>
      <c r="E13" s="28">
        <f>VLOOKUP(C13,Active!C$21:E$973,3,FALSE)</f>
        <v>25707.094119406407</v>
      </c>
      <c r="F13" s="5" t="s">
        <v>57</v>
      </c>
      <c r="G13" s="20" t="str">
        <f t="shared" si="4"/>
        <v>48127.489</v>
      </c>
      <c r="H13" s="13">
        <f t="shared" si="5"/>
        <v>25707</v>
      </c>
      <c r="I13" s="29" t="s">
        <v>285</v>
      </c>
      <c r="J13" s="30" t="s">
        <v>286</v>
      </c>
      <c r="K13" s="29">
        <v>25707</v>
      </c>
      <c r="L13" s="29" t="s">
        <v>287</v>
      </c>
      <c r="M13" s="30" t="s">
        <v>277</v>
      </c>
      <c r="N13" s="30"/>
      <c r="O13" s="31" t="s">
        <v>283</v>
      </c>
      <c r="P13" s="31" t="s">
        <v>284</v>
      </c>
    </row>
    <row r="14" spans="1:16" ht="12.75" customHeight="1" thickBot="1" x14ac:dyDescent="0.25">
      <c r="A14" s="13" t="str">
        <f t="shared" si="0"/>
        <v> BBS 96 </v>
      </c>
      <c r="B14" s="5" t="str">
        <f t="shared" si="1"/>
        <v>I</v>
      </c>
      <c r="C14" s="13">
        <f t="shared" si="2"/>
        <v>48163.374000000003</v>
      </c>
      <c r="D14" s="20" t="str">
        <f t="shared" si="3"/>
        <v>vis</v>
      </c>
      <c r="E14" s="28">
        <f>VLOOKUP(C14,Active!C$21:E$973,3,FALSE)</f>
        <v>25748.95371426479</v>
      </c>
      <c r="F14" s="5" t="s">
        <v>57</v>
      </c>
      <c r="G14" s="20" t="str">
        <f t="shared" si="4"/>
        <v>48163.374</v>
      </c>
      <c r="H14" s="13">
        <f t="shared" si="5"/>
        <v>25749</v>
      </c>
      <c r="I14" s="29" t="s">
        <v>288</v>
      </c>
      <c r="J14" s="30" t="s">
        <v>289</v>
      </c>
      <c r="K14" s="29">
        <v>25749</v>
      </c>
      <c r="L14" s="29" t="s">
        <v>290</v>
      </c>
      <c r="M14" s="30" t="s">
        <v>277</v>
      </c>
      <c r="N14" s="30"/>
      <c r="O14" s="31" t="s">
        <v>278</v>
      </c>
      <c r="P14" s="31" t="s">
        <v>284</v>
      </c>
    </row>
    <row r="15" spans="1:16" ht="12.75" customHeight="1" thickBot="1" x14ac:dyDescent="0.25">
      <c r="A15" s="13" t="str">
        <f t="shared" si="0"/>
        <v> BBS 98 </v>
      </c>
      <c r="B15" s="5" t="str">
        <f t="shared" si="1"/>
        <v>I</v>
      </c>
      <c r="C15" s="13">
        <f t="shared" si="2"/>
        <v>48488.404000000002</v>
      </c>
      <c r="D15" s="20" t="str">
        <f t="shared" si="3"/>
        <v>vis</v>
      </c>
      <c r="E15" s="28">
        <f>VLOOKUP(C15,Active!C$21:E$973,3,FALSE)</f>
        <v>26128.098875664233</v>
      </c>
      <c r="F15" s="5" t="s">
        <v>57</v>
      </c>
      <c r="G15" s="20" t="str">
        <f t="shared" si="4"/>
        <v>48488.404</v>
      </c>
      <c r="H15" s="13">
        <f t="shared" si="5"/>
        <v>26128</v>
      </c>
      <c r="I15" s="29" t="s">
        <v>291</v>
      </c>
      <c r="J15" s="30" t="s">
        <v>292</v>
      </c>
      <c r="K15" s="29">
        <v>26128</v>
      </c>
      <c r="L15" s="29" t="s">
        <v>293</v>
      </c>
      <c r="M15" s="30" t="s">
        <v>277</v>
      </c>
      <c r="N15" s="30"/>
      <c r="O15" s="31" t="s">
        <v>278</v>
      </c>
      <c r="P15" s="31" t="s">
        <v>294</v>
      </c>
    </row>
    <row r="16" spans="1:16" ht="12.75" customHeight="1" thickBot="1" x14ac:dyDescent="0.25">
      <c r="A16" s="13" t="str">
        <f t="shared" si="0"/>
        <v> BBS 98 </v>
      </c>
      <c r="B16" s="5" t="str">
        <f t="shared" si="1"/>
        <v>I</v>
      </c>
      <c r="C16" s="13">
        <f t="shared" si="2"/>
        <v>48500.398000000001</v>
      </c>
      <c r="D16" s="20" t="str">
        <f t="shared" si="3"/>
        <v>vis</v>
      </c>
      <c r="E16" s="28">
        <f>VLOOKUP(C16,Active!C$21:E$973,3,FALSE)</f>
        <v>26142.089790551549</v>
      </c>
      <c r="F16" s="5" t="s">
        <v>57</v>
      </c>
      <c r="G16" s="20" t="str">
        <f t="shared" si="4"/>
        <v>48500.398</v>
      </c>
      <c r="H16" s="13">
        <f t="shared" si="5"/>
        <v>26142</v>
      </c>
      <c r="I16" s="29" t="s">
        <v>295</v>
      </c>
      <c r="J16" s="30" t="s">
        <v>296</v>
      </c>
      <c r="K16" s="29">
        <v>26142</v>
      </c>
      <c r="L16" s="29" t="s">
        <v>297</v>
      </c>
      <c r="M16" s="30" t="s">
        <v>277</v>
      </c>
      <c r="N16" s="30"/>
      <c r="O16" s="31" t="s">
        <v>278</v>
      </c>
      <c r="P16" s="31" t="s">
        <v>294</v>
      </c>
    </row>
    <row r="17" spans="1:16" ht="12.75" customHeight="1" thickBot="1" x14ac:dyDescent="0.25">
      <c r="A17" s="13" t="str">
        <f t="shared" si="0"/>
        <v> BBS 99 </v>
      </c>
      <c r="B17" s="5" t="str">
        <f t="shared" si="1"/>
        <v>I</v>
      </c>
      <c r="C17" s="13">
        <f t="shared" si="2"/>
        <v>48506.419000000002</v>
      </c>
      <c r="D17" s="20" t="str">
        <f t="shared" si="3"/>
        <v>vis</v>
      </c>
      <c r="E17" s="28">
        <f>VLOOKUP(C17,Active!C$21:E$973,3,FALSE)</f>
        <v>26149.1132438229</v>
      </c>
      <c r="F17" s="5" t="s">
        <v>57</v>
      </c>
      <c r="G17" s="20" t="str">
        <f t="shared" si="4"/>
        <v>48506.419</v>
      </c>
      <c r="H17" s="13">
        <f t="shared" si="5"/>
        <v>26149</v>
      </c>
      <c r="I17" s="29" t="s">
        <v>298</v>
      </c>
      <c r="J17" s="30" t="s">
        <v>299</v>
      </c>
      <c r="K17" s="29">
        <v>26149</v>
      </c>
      <c r="L17" s="29" t="s">
        <v>282</v>
      </c>
      <c r="M17" s="30" t="s">
        <v>277</v>
      </c>
      <c r="N17" s="30"/>
      <c r="O17" s="31" t="s">
        <v>278</v>
      </c>
      <c r="P17" s="31" t="s">
        <v>300</v>
      </c>
    </row>
    <row r="18" spans="1:16" ht="12.75" customHeight="1" thickBot="1" x14ac:dyDescent="0.25">
      <c r="A18" s="13" t="str">
        <f t="shared" si="0"/>
        <v> BBS 99 </v>
      </c>
      <c r="B18" s="5" t="str">
        <f t="shared" si="1"/>
        <v>I</v>
      </c>
      <c r="C18" s="13">
        <f t="shared" si="2"/>
        <v>48512.406000000003</v>
      </c>
      <c r="D18" s="20" t="str">
        <f t="shared" si="3"/>
        <v>vis</v>
      </c>
      <c r="E18" s="28">
        <f>VLOOKUP(C18,Active!C$21:E$973,3,FALSE)</f>
        <v>26156.097036338353</v>
      </c>
      <c r="F18" s="5" t="s">
        <v>57</v>
      </c>
      <c r="G18" s="20" t="str">
        <f t="shared" si="4"/>
        <v>48512.406</v>
      </c>
      <c r="H18" s="13">
        <f t="shared" si="5"/>
        <v>26156</v>
      </c>
      <c r="I18" s="29" t="s">
        <v>301</v>
      </c>
      <c r="J18" s="30" t="s">
        <v>302</v>
      </c>
      <c r="K18" s="29">
        <v>26156</v>
      </c>
      <c r="L18" s="29" t="s">
        <v>303</v>
      </c>
      <c r="M18" s="30" t="s">
        <v>277</v>
      </c>
      <c r="N18" s="30"/>
      <c r="O18" s="31" t="s">
        <v>283</v>
      </c>
      <c r="P18" s="31" t="s">
        <v>300</v>
      </c>
    </row>
    <row r="19" spans="1:16" ht="12.75" customHeight="1" thickBot="1" x14ac:dyDescent="0.25">
      <c r="A19" s="13" t="str">
        <f t="shared" si="0"/>
        <v> BBS 99 </v>
      </c>
      <c r="B19" s="5" t="str">
        <f t="shared" si="1"/>
        <v>I</v>
      </c>
      <c r="C19" s="13">
        <f t="shared" si="2"/>
        <v>48518.398999999998</v>
      </c>
      <c r="D19" s="20" t="str">
        <f t="shared" si="3"/>
        <v>vis</v>
      </c>
      <c r="E19" s="28">
        <f>VLOOKUP(C19,Active!C$21:E$973,3,FALSE)</f>
        <v>26163.087827810727</v>
      </c>
      <c r="F19" s="5" t="s">
        <v>57</v>
      </c>
      <c r="G19" s="20" t="str">
        <f t="shared" si="4"/>
        <v>48518.399</v>
      </c>
      <c r="H19" s="13">
        <f t="shared" si="5"/>
        <v>26163</v>
      </c>
      <c r="I19" s="29" t="s">
        <v>304</v>
      </c>
      <c r="J19" s="30" t="s">
        <v>305</v>
      </c>
      <c r="K19" s="29">
        <v>26163</v>
      </c>
      <c r="L19" s="29" t="s">
        <v>306</v>
      </c>
      <c r="M19" s="30" t="s">
        <v>277</v>
      </c>
      <c r="N19" s="30"/>
      <c r="O19" s="31" t="s">
        <v>278</v>
      </c>
      <c r="P19" s="31" t="s">
        <v>300</v>
      </c>
    </row>
    <row r="20" spans="1:16" ht="12.75" customHeight="1" thickBot="1" x14ac:dyDescent="0.25">
      <c r="A20" s="13" t="str">
        <f t="shared" si="0"/>
        <v> BBS 99 </v>
      </c>
      <c r="B20" s="5" t="str">
        <f t="shared" si="1"/>
        <v>I</v>
      </c>
      <c r="C20" s="13">
        <f t="shared" si="2"/>
        <v>48561.248</v>
      </c>
      <c r="D20" s="20" t="str">
        <f t="shared" si="3"/>
        <v>vis</v>
      </c>
      <c r="E20" s="28">
        <f>VLOOKUP(C20,Active!C$21:E$973,3,FALSE)</f>
        <v>26213.070878670049</v>
      </c>
      <c r="F20" s="5" t="s">
        <v>57</v>
      </c>
      <c r="G20" s="20" t="str">
        <f t="shared" si="4"/>
        <v>48561.248</v>
      </c>
      <c r="H20" s="13">
        <f t="shared" si="5"/>
        <v>26213</v>
      </c>
      <c r="I20" s="29" t="s">
        <v>307</v>
      </c>
      <c r="J20" s="30" t="s">
        <v>308</v>
      </c>
      <c r="K20" s="29">
        <v>26213</v>
      </c>
      <c r="L20" s="29" t="s">
        <v>309</v>
      </c>
      <c r="M20" s="30" t="s">
        <v>277</v>
      </c>
      <c r="N20" s="30"/>
      <c r="O20" s="31" t="s">
        <v>278</v>
      </c>
      <c r="P20" s="31" t="s">
        <v>300</v>
      </c>
    </row>
    <row r="21" spans="1:16" ht="12.75" customHeight="1" thickBot="1" x14ac:dyDescent="0.25">
      <c r="A21" s="13" t="str">
        <f t="shared" si="0"/>
        <v> BBS 102 </v>
      </c>
      <c r="B21" s="5" t="str">
        <f t="shared" si="1"/>
        <v>I</v>
      </c>
      <c r="C21" s="13">
        <f t="shared" si="2"/>
        <v>48891.285000000003</v>
      </c>
      <c r="D21" s="20" t="str">
        <f t="shared" si="3"/>
        <v>vis</v>
      </c>
      <c r="E21" s="28">
        <f>VLOOKUP(C21,Active!C$21:E$973,3,FALSE)</f>
        <v>26598.056669621008</v>
      </c>
      <c r="F21" s="5" t="s">
        <v>57</v>
      </c>
      <c r="G21" s="20" t="str">
        <f t="shared" si="4"/>
        <v>48891.285</v>
      </c>
      <c r="H21" s="13">
        <f t="shared" si="5"/>
        <v>26598</v>
      </c>
      <c r="I21" s="29" t="s">
        <v>310</v>
      </c>
      <c r="J21" s="30" t="s">
        <v>311</v>
      </c>
      <c r="K21" s="29">
        <v>26598</v>
      </c>
      <c r="L21" s="29" t="s">
        <v>312</v>
      </c>
      <c r="M21" s="30" t="s">
        <v>277</v>
      </c>
      <c r="N21" s="30"/>
      <c r="O21" s="31" t="s">
        <v>278</v>
      </c>
      <c r="P21" s="31" t="s">
        <v>313</v>
      </c>
    </row>
    <row r="22" spans="1:16" ht="12.75" customHeight="1" thickBot="1" x14ac:dyDescent="0.25">
      <c r="A22" s="13" t="str">
        <f t="shared" si="0"/>
        <v> BBS 105 </v>
      </c>
      <c r="B22" s="5" t="str">
        <f t="shared" si="1"/>
        <v>I</v>
      </c>
      <c r="C22" s="13">
        <f t="shared" si="2"/>
        <v>49221.368000000002</v>
      </c>
      <c r="D22" s="20" t="str">
        <f t="shared" si="3"/>
        <v>vis</v>
      </c>
      <c r="E22" s="28">
        <f>VLOOKUP(C22,Active!C$21:E$973,3,FALSE)</f>
        <v>26983.096119241698</v>
      </c>
      <c r="F22" s="5" t="s">
        <v>57</v>
      </c>
      <c r="G22" s="20" t="str">
        <f t="shared" si="4"/>
        <v>49221.368</v>
      </c>
      <c r="H22" s="13">
        <f t="shared" si="5"/>
        <v>26983</v>
      </c>
      <c r="I22" s="29" t="s">
        <v>314</v>
      </c>
      <c r="J22" s="30" t="s">
        <v>315</v>
      </c>
      <c r="K22" s="29">
        <v>26983</v>
      </c>
      <c r="L22" s="29" t="s">
        <v>316</v>
      </c>
      <c r="M22" s="30" t="s">
        <v>277</v>
      </c>
      <c r="N22" s="30"/>
      <c r="O22" s="31" t="s">
        <v>278</v>
      </c>
      <c r="P22" s="31" t="s">
        <v>317</v>
      </c>
    </row>
    <row r="23" spans="1:16" ht="12.75" customHeight="1" thickBot="1" x14ac:dyDescent="0.25">
      <c r="A23" s="13" t="str">
        <f t="shared" si="0"/>
        <v> BBS 105 </v>
      </c>
      <c r="B23" s="5" t="str">
        <f t="shared" si="1"/>
        <v>I</v>
      </c>
      <c r="C23" s="13">
        <f t="shared" si="2"/>
        <v>49251.364000000001</v>
      </c>
      <c r="D23" s="20" t="str">
        <f t="shared" si="3"/>
        <v>vis</v>
      </c>
      <c r="E23" s="28">
        <f>VLOOKUP(C23,Active!C$21:E$973,3,FALSE)</f>
        <v>27018.086237881016</v>
      </c>
      <c r="F23" s="5" t="s">
        <v>57</v>
      </c>
      <c r="G23" s="20" t="str">
        <f t="shared" si="4"/>
        <v>49251.364</v>
      </c>
      <c r="H23" s="13">
        <f t="shared" si="5"/>
        <v>27018</v>
      </c>
      <c r="I23" s="29" t="s">
        <v>318</v>
      </c>
      <c r="J23" s="30" t="s">
        <v>319</v>
      </c>
      <c r="K23" s="29">
        <v>27018</v>
      </c>
      <c r="L23" s="29" t="s">
        <v>320</v>
      </c>
      <c r="M23" s="30" t="s">
        <v>277</v>
      </c>
      <c r="N23" s="30"/>
      <c r="O23" s="31" t="s">
        <v>278</v>
      </c>
      <c r="P23" s="31" t="s">
        <v>317</v>
      </c>
    </row>
    <row r="24" spans="1:16" ht="12.75" customHeight="1" thickBot="1" x14ac:dyDescent="0.25">
      <c r="A24" s="13" t="str">
        <f t="shared" si="0"/>
        <v> BBS 107 </v>
      </c>
      <c r="B24" s="5" t="str">
        <f t="shared" si="1"/>
        <v>I</v>
      </c>
      <c r="C24" s="13">
        <f t="shared" si="2"/>
        <v>49545.425999999999</v>
      </c>
      <c r="D24" s="20" t="str">
        <f t="shared" si="3"/>
        <v>vis</v>
      </c>
      <c r="E24" s="28">
        <f>VLOOKUP(C24,Active!C$21:E$973,3,FALSE)</f>
        <v>27361.107449619758</v>
      </c>
      <c r="F24" s="5" t="s">
        <v>57</v>
      </c>
      <c r="G24" s="20" t="str">
        <f t="shared" si="4"/>
        <v>49545.426</v>
      </c>
      <c r="H24" s="13">
        <f t="shared" si="5"/>
        <v>27361</v>
      </c>
      <c r="I24" s="29" t="s">
        <v>321</v>
      </c>
      <c r="J24" s="30" t="s">
        <v>322</v>
      </c>
      <c r="K24" s="29">
        <v>27361</v>
      </c>
      <c r="L24" s="29" t="s">
        <v>323</v>
      </c>
      <c r="M24" s="30" t="s">
        <v>277</v>
      </c>
      <c r="N24" s="30"/>
      <c r="O24" s="31" t="s">
        <v>278</v>
      </c>
      <c r="P24" s="31" t="s">
        <v>324</v>
      </c>
    </row>
    <row r="25" spans="1:16" ht="12.75" customHeight="1" thickBot="1" x14ac:dyDescent="0.25">
      <c r="A25" s="13" t="str">
        <f t="shared" si="0"/>
        <v> BBS 107 </v>
      </c>
      <c r="B25" s="5" t="str">
        <f t="shared" si="1"/>
        <v>I</v>
      </c>
      <c r="C25" s="13">
        <f t="shared" si="2"/>
        <v>49569.417999999998</v>
      </c>
      <c r="D25" s="20" t="str">
        <f t="shared" si="3"/>
        <v>vis</v>
      </c>
      <c r="E25" s="28">
        <f>VLOOKUP(C25,Active!C$21:E$973,3,FALSE)</f>
        <v>27389.093945365672</v>
      </c>
      <c r="F25" s="5" t="s">
        <v>57</v>
      </c>
      <c r="G25" s="20" t="str">
        <f t="shared" si="4"/>
        <v>49569.418</v>
      </c>
      <c r="H25" s="13">
        <f t="shared" si="5"/>
        <v>27389</v>
      </c>
      <c r="I25" s="29" t="s">
        <v>325</v>
      </c>
      <c r="J25" s="30" t="s">
        <v>326</v>
      </c>
      <c r="K25" s="29">
        <v>27389</v>
      </c>
      <c r="L25" s="29" t="s">
        <v>287</v>
      </c>
      <c r="M25" s="30" t="s">
        <v>277</v>
      </c>
      <c r="N25" s="30"/>
      <c r="O25" s="31" t="s">
        <v>278</v>
      </c>
      <c r="P25" s="31" t="s">
        <v>324</v>
      </c>
    </row>
    <row r="26" spans="1:16" ht="12.75" customHeight="1" thickBot="1" x14ac:dyDescent="0.25">
      <c r="A26" s="13" t="str">
        <f t="shared" si="0"/>
        <v> BBS 107 </v>
      </c>
      <c r="B26" s="5" t="str">
        <f t="shared" si="1"/>
        <v>I</v>
      </c>
      <c r="C26" s="13">
        <f t="shared" si="2"/>
        <v>49581.423999999999</v>
      </c>
      <c r="D26" s="20" t="str">
        <f t="shared" si="3"/>
        <v>vis</v>
      </c>
      <c r="E26" s="28">
        <f>VLOOKUP(C26,Active!C$21:E$973,3,FALSE)</f>
        <v>27403.098858166839</v>
      </c>
      <c r="F26" s="5" t="s">
        <v>57</v>
      </c>
      <c r="G26" s="20" t="str">
        <f t="shared" si="4"/>
        <v>49581.424</v>
      </c>
      <c r="H26" s="13">
        <f t="shared" si="5"/>
        <v>27403</v>
      </c>
      <c r="I26" s="29" t="s">
        <v>327</v>
      </c>
      <c r="J26" s="30" t="s">
        <v>328</v>
      </c>
      <c r="K26" s="29">
        <v>27403</v>
      </c>
      <c r="L26" s="29" t="s">
        <v>293</v>
      </c>
      <c r="M26" s="30" t="s">
        <v>277</v>
      </c>
      <c r="N26" s="30"/>
      <c r="O26" s="31" t="s">
        <v>278</v>
      </c>
      <c r="P26" s="31" t="s">
        <v>324</v>
      </c>
    </row>
    <row r="27" spans="1:16" ht="12.75" customHeight="1" thickBot="1" x14ac:dyDescent="0.25">
      <c r="A27" s="13" t="str">
        <f t="shared" si="0"/>
        <v> BBS 107 </v>
      </c>
      <c r="B27" s="5" t="str">
        <f t="shared" si="1"/>
        <v>I</v>
      </c>
      <c r="C27" s="13">
        <f t="shared" si="2"/>
        <v>49605.415999999997</v>
      </c>
      <c r="D27" s="20" t="str">
        <f t="shared" si="3"/>
        <v>vis</v>
      </c>
      <c r="E27" s="28">
        <f>VLOOKUP(C27,Active!C$21:E$973,3,FALSE)</f>
        <v>27431.085353912753</v>
      </c>
      <c r="F27" s="5" t="s">
        <v>57</v>
      </c>
      <c r="G27" s="20" t="str">
        <f t="shared" si="4"/>
        <v>49605.416</v>
      </c>
      <c r="H27" s="13">
        <f t="shared" si="5"/>
        <v>27431</v>
      </c>
      <c r="I27" s="29" t="s">
        <v>329</v>
      </c>
      <c r="J27" s="30" t="s">
        <v>330</v>
      </c>
      <c r="K27" s="29">
        <v>27431</v>
      </c>
      <c r="L27" s="29" t="s">
        <v>331</v>
      </c>
      <c r="M27" s="30" t="s">
        <v>277</v>
      </c>
      <c r="N27" s="30"/>
      <c r="O27" s="31" t="s">
        <v>278</v>
      </c>
      <c r="P27" s="31" t="s">
        <v>324</v>
      </c>
    </row>
    <row r="28" spans="1:16" ht="12.75" customHeight="1" thickBot="1" x14ac:dyDescent="0.25">
      <c r="A28" s="13" t="str">
        <f t="shared" si="0"/>
        <v> BBS 110 </v>
      </c>
      <c r="B28" s="5" t="str">
        <f t="shared" si="1"/>
        <v>I</v>
      </c>
      <c r="C28" s="13">
        <f t="shared" si="2"/>
        <v>49905.468000000001</v>
      </c>
      <c r="D28" s="20" t="str">
        <f t="shared" si="3"/>
        <v>vis</v>
      </c>
      <c r="E28" s="28">
        <f>VLOOKUP(C28,Active!C$21:E$973,3,FALSE)</f>
        <v>27781.093857645417</v>
      </c>
      <c r="F28" s="5" t="s">
        <v>57</v>
      </c>
      <c r="G28" s="20" t="str">
        <f t="shared" si="4"/>
        <v>49905.468</v>
      </c>
      <c r="H28" s="13">
        <f t="shared" si="5"/>
        <v>27781</v>
      </c>
      <c r="I28" s="29" t="s">
        <v>332</v>
      </c>
      <c r="J28" s="30" t="s">
        <v>333</v>
      </c>
      <c r="K28" s="29">
        <v>27781</v>
      </c>
      <c r="L28" s="29" t="s">
        <v>334</v>
      </c>
      <c r="M28" s="30" t="s">
        <v>277</v>
      </c>
      <c r="N28" s="30"/>
      <c r="O28" s="31" t="s">
        <v>278</v>
      </c>
      <c r="P28" s="31" t="s">
        <v>335</v>
      </c>
    </row>
    <row r="29" spans="1:16" ht="12.75" customHeight="1" thickBot="1" x14ac:dyDescent="0.25">
      <c r="A29" s="13" t="str">
        <f t="shared" si="0"/>
        <v> BBS 110 </v>
      </c>
      <c r="B29" s="5" t="str">
        <f t="shared" si="1"/>
        <v>I</v>
      </c>
      <c r="C29" s="13">
        <f t="shared" si="2"/>
        <v>49917.485999999997</v>
      </c>
      <c r="D29" s="20" t="str">
        <f t="shared" si="3"/>
        <v>vis</v>
      </c>
      <c r="E29" s="28">
        <f>VLOOKUP(C29,Active!C$21:E$973,3,FALSE)</f>
        <v>27795.112768360417</v>
      </c>
      <c r="F29" s="5" t="s">
        <v>57</v>
      </c>
      <c r="G29" s="20" t="str">
        <f t="shared" si="4"/>
        <v>49917.486</v>
      </c>
      <c r="H29" s="13">
        <f t="shared" si="5"/>
        <v>27795</v>
      </c>
      <c r="I29" s="29" t="s">
        <v>336</v>
      </c>
      <c r="J29" s="30" t="s">
        <v>337</v>
      </c>
      <c r="K29" s="29">
        <v>27795</v>
      </c>
      <c r="L29" s="29" t="s">
        <v>282</v>
      </c>
      <c r="M29" s="30" t="s">
        <v>277</v>
      </c>
      <c r="N29" s="30"/>
      <c r="O29" s="31" t="s">
        <v>278</v>
      </c>
      <c r="P29" s="31" t="s">
        <v>335</v>
      </c>
    </row>
    <row r="30" spans="1:16" ht="12.75" customHeight="1" thickBot="1" x14ac:dyDescent="0.25">
      <c r="A30" s="13" t="str">
        <f t="shared" si="0"/>
        <v> BBS 110 </v>
      </c>
      <c r="B30" s="5" t="str">
        <f t="shared" si="1"/>
        <v>I</v>
      </c>
      <c r="C30" s="13">
        <f t="shared" si="2"/>
        <v>49929.476999999999</v>
      </c>
      <c r="D30" s="20" t="str">
        <f t="shared" si="3"/>
        <v>vis</v>
      </c>
      <c r="E30" s="28">
        <f>VLOOKUP(C30,Active!C$21:E$973,3,FALSE)</f>
        <v>27809.100183769278</v>
      </c>
      <c r="F30" s="5" t="s">
        <v>57</v>
      </c>
      <c r="G30" s="20" t="str">
        <f t="shared" si="4"/>
        <v>49929.477</v>
      </c>
      <c r="H30" s="13">
        <f t="shared" si="5"/>
        <v>27809</v>
      </c>
      <c r="I30" s="29" t="s">
        <v>338</v>
      </c>
      <c r="J30" s="30" t="s">
        <v>339</v>
      </c>
      <c r="K30" s="29">
        <v>27809</v>
      </c>
      <c r="L30" s="29" t="s">
        <v>340</v>
      </c>
      <c r="M30" s="30" t="s">
        <v>277</v>
      </c>
      <c r="N30" s="30"/>
      <c r="O30" s="31" t="s">
        <v>278</v>
      </c>
      <c r="P30" s="31" t="s">
        <v>335</v>
      </c>
    </row>
    <row r="31" spans="1:16" ht="12.75" customHeight="1" thickBot="1" x14ac:dyDescent="0.25">
      <c r="A31" s="13" t="str">
        <f t="shared" si="0"/>
        <v> BBS 110 </v>
      </c>
      <c r="B31" s="5" t="str">
        <f t="shared" si="1"/>
        <v>I</v>
      </c>
      <c r="C31" s="13">
        <f t="shared" si="2"/>
        <v>49990.35</v>
      </c>
      <c r="D31" s="20" t="str">
        <f t="shared" si="3"/>
        <v>vis</v>
      </c>
      <c r="E31" s="28">
        <f>VLOOKUP(C31,Active!C$21:E$973,3,FALSE)</f>
        <v>27880.108101222646</v>
      </c>
      <c r="F31" s="5" t="s">
        <v>57</v>
      </c>
      <c r="G31" s="20" t="str">
        <f t="shared" si="4"/>
        <v>49990.350</v>
      </c>
      <c r="H31" s="13">
        <f t="shared" si="5"/>
        <v>27880</v>
      </c>
      <c r="I31" s="29" t="s">
        <v>341</v>
      </c>
      <c r="J31" s="30" t="s">
        <v>342</v>
      </c>
      <c r="K31" s="29">
        <v>27880</v>
      </c>
      <c r="L31" s="29" t="s">
        <v>343</v>
      </c>
      <c r="M31" s="30" t="s">
        <v>277</v>
      </c>
      <c r="N31" s="30"/>
      <c r="O31" s="31" t="s">
        <v>278</v>
      </c>
      <c r="P31" s="31" t="s">
        <v>335</v>
      </c>
    </row>
    <row r="32" spans="1:16" ht="12.75" customHeight="1" thickBot="1" x14ac:dyDescent="0.25">
      <c r="A32" s="13" t="str">
        <f t="shared" si="0"/>
        <v> BBS 110 </v>
      </c>
      <c r="B32" s="5" t="str">
        <f t="shared" si="1"/>
        <v>I</v>
      </c>
      <c r="C32" s="13">
        <f t="shared" si="2"/>
        <v>50008.347999999998</v>
      </c>
      <c r="D32" s="20" t="str">
        <f t="shared" si="3"/>
        <v>vis</v>
      </c>
      <c r="E32" s="28">
        <f>VLOOKUP(C32,Active!C$21:E$973,3,FALSE)</f>
        <v>27901.102639003366</v>
      </c>
      <c r="F32" s="5" t="s">
        <v>57</v>
      </c>
      <c r="G32" s="20" t="str">
        <f t="shared" si="4"/>
        <v>50008.348</v>
      </c>
      <c r="H32" s="13">
        <f t="shared" si="5"/>
        <v>27901</v>
      </c>
      <c r="I32" s="29" t="s">
        <v>344</v>
      </c>
      <c r="J32" s="30" t="s">
        <v>345</v>
      </c>
      <c r="K32" s="29">
        <v>27901</v>
      </c>
      <c r="L32" s="29" t="s">
        <v>346</v>
      </c>
      <c r="M32" s="30" t="s">
        <v>277</v>
      </c>
      <c r="N32" s="30"/>
      <c r="O32" s="31" t="s">
        <v>278</v>
      </c>
      <c r="P32" s="31" t="s">
        <v>335</v>
      </c>
    </row>
    <row r="33" spans="1:16" ht="12.75" customHeight="1" thickBot="1" x14ac:dyDescent="0.25">
      <c r="A33" s="13" t="str">
        <f t="shared" si="0"/>
        <v> BBS 113 </v>
      </c>
      <c r="B33" s="5" t="str">
        <f t="shared" si="1"/>
        <v>I</v>
      </c>
      <c r="C33" s="13">
        <f t="shared" si="2"/>
        <v>50314.394999999997</v>
      </c>
      <c r="D33" s="20" t="str">
        <f t="shared" si="3"/>
        <v>vis</v>
      </c>
      <c r="E33" s="28">
        <f>VLOOKUP(C33,Active!C$21:E$973,3,FALSE)</f>
        <v>28258.104267194041</v>
      </c>
      <c r="F33" s="5" t="s">
        <v>57</v>
      </c>
      <c r="G33" s="20" t="str">
        <f t="shared" si="4"/>
        <v>50314.395</v>
      </c>
      <c r="H33" s="13">
        <f t="shared" si="5"/>
        <v>28258</v>
      </c>
      <c r="I33" s="29" t="s">
        <v>347</v>
      </c>
      <c r="J33" s="30" t="s">
        <v>348</v>
      </c>
      <c r="K33" s="29">
        <v>28258</v>
      </c>
      <c r="L33" s="29" t="s">
        <v>349</v>
      </c>
      <c r="M33" s="30" t="s">
        <v>277</v>
      </c>
      <c r="N33" s="30"/>
      <c r="O33" s="31" t="s">
        <v>278</v>
      </c>
      <c r="P33" s="31" t="s">
        <v>350</v>
      </c>
    </row>
    <row r="34" spans="1:16" ht="12.75" customHeight="1" thickBot="1" x14ac:dyDescent="0.25">
      <c r="A34" s="13" t="str">
        <f t="shared" si="0"/>
        <v> BBS 113 </v>
      </c>
      <c r="B34" s="5" t="str">
        <f t="shared" si="1"/>
        <v>I</v>
      </c>
      <c r="C34" s="13">
        <f t="shared" si="2"/>
        <v>50332.392</v>
      </c>
      <c r="D34" s="20" t="str">
        <f t="shared" si="3"/>
        <v>vis</v>
      </c>
      <c r="E34" s="28">
        <f>VLOOKUP(C34,Active!C$21:E$973,3,FALSE)</f>
        <v>28279.097638481944</v>
      </c>
      <c r="F34" s="5" t="s">
        <v>57</v>
      </c>
      <c r="G34" s="20" t="str">
        <f t="shared" si="4"/>
        <v>50332.392</v>
      </c>
      <c r="H34" s="13">
        <f t="shared" si="5"/>
        <v>28279</v>
      </c>
      <c r="I34" s="29" t="s">
        <v>351</v>
      </c>
      <c r="J34" s="30" t="s">
        <v>352</v>
      </c>
      <c r="K34" s="29">
        <v>28279</v>
      </c>
      <c r="L34" s="29" t="s">
        <v>353</v>
      </c>
      <c r="M34" s="30" t="s">
        <v>277</v>
      </c>
      <c r="N34" s="30"/>
      <c r="O34" s="31" t="s">
        <v>278</v>
      </c>
      <c r="P34" s="31" t="s">
        <v>350</v>
      </c>
    </row>
    <row r="35" spans="1:16" ht="12.75" customHeight="1" thickBot="1" x14ac:dyDescent="0.25">
      <c r="A35" s="13" t="str">
        <f t="shared" si="0"/>
        <v> BBS 115 </v>
      </c>
      <c r="B35" s="5" t="str">
        <f t="shared" si="1"/>
        <v>I</v>
      </c>
      <c r="C35" s="13">
        <f t="shared" si="2"/>
        <v>50638.453999999998</v>
      </c>
      <c r="D35" s="20" t="str">
        <f t="shared" si="3"/>
        <v>vis</v>
      </c>
      <c r="E35" s="28">
        <f>VLOOKUP(C35,Active!C$21:E$973,3,FALSE)</f>
        <v>28636.116764064926</v>
      </c>
      <c r="F35" s="5" t="s">
        <v>57</v>
      </c>
      <c r="G35" s="20" t="str">
        <f t="shared" si="4"/>
        <v>50638.454</v>
      </c>
      <c r="H35" s="13">
        <f t="shared" si="5"/>
        <v>28636</v>
      </c>
      <c r="I35" s="29" t="s">
        <v>354</v>
      </c>
      <c r="J35" s="30" t="s">
        <v>355</v>
      </c>
      <c r="K35" s="29">
        <v>28636</v>
      </c>
      <c r="L35" s="29" t="s">
        <v>356</v>
      </c>
      <c r="M35" s="30" t="s">
        <v>277</v>
      </c>
      <c r="N35" s="30"/>
      <c r="O35" s="31" t="s">
        <v>278</v>
      </c>
      <c r="P35" s="31" t="s">
        <v>357</v>
      </c>
    </row>
    <row r="36" spans="1:16" ht="12.75" customHeight="1" thickBot="1" x14ac:dyDescent="0.25">
      <c r="A36" s="13" t="str">
        <f t="shared" si="0"/>
        <v> BBS 115 </v>
      </c>
      <c r="B36" s="5" t="str">
        <f t="shared" si="1"/>
        <v>I</v>
      </c>
      <c r="C36" s="13">
        <f t="shared" si="2"/>
        <v>50692.451999999997</v>
      </c>
      <c r="D36" s="20" t="str">
        <f t="shared" si="3"/>
        <v>vis</v>
      </c>
      <c r="E36" s="28">
        <f>VLOOKUP(C36,Active!C$21:E$973,3,FALSE)</f>
        <v>28699.105043378368</v>
      </c>
      <c r="F36" s="5" t="s">
        <v>57</v>
      </c>
      <c r="G36" s="20" t="str">
        <f t="shared" si="4"/>
        <v>50692.452</v>
      </c>
      <c r="H36" s="13">
        <f t="shared" si="5"/>
        <v>28699</v>
      </c>
      <c r="I36" s="29" t="s">
        <v>364</v>
      </c>
      <c r="J36" s="30" t="s">
        <v>365</v>
      </c>
      <c r="K36" s="29">
        <v>28699</v>
      </c>
      <c r="L36" s="29" t="s">
        <v>366</v>
      </c>
      <c r="M36" s="30" t="s">
        <v>277</v>
      </c>
      <c r="N36" s="30"/>
      <c r="O36" s="31" t="s">
        <v>278</v>
      </c>
      <c r="P36" s="31" t="s">
        <v>357</v>
      </c>
    </row>
    <row r="37" spans="1:16" ht="12.75" customHeight="1" thickBot="1" x14ac:dyDescent="0.25">
      <c r="A37" s="13" t="str">
        <f t="shared" si="0"/>
        <v> BBS 116 </v>
      </c>
      <c r="B37" s="5" t="str">
        <f t="shared" si="1"/>
        <v>I</v>
      </c>
      <c r="C37" s="13">
        <f t="shared" si="2"/>
        <v>50717.32</v>
      </c>
      <c r="D37" s="20" t="str">
        <f t="shared" si="3"/>
        <v>vis</v>
      </c>
      <c r="E37" s="28">
        <f>VLOOKUP(C37,Active!C$21:E$973,3,FALSE)</f>
        <v>28728.113386834917</v>
      </c>
      <c r="F37" s="5" t="s">
        <v>57</v>
      </c>
      <c r="G37" s="20" t="str">
        <f t="shared" si="4"/>
        <v>50717.320</v>
      </c>
      <c r="H37" s="13">
        <f t="shared" si="5"/>
        <v>28728</v>
      </c>
      <c r="I37" s="29" t="s">
        <v>367</v>
      </c>
      <c r="J37" s="30" t="s">
        <v>368</v>
      </c>
      <c r="K37" s="29">
        <v>28728</v>
      </c>
      <c r="L37" s="29" t="s">
        <v>282</v>
      </c>
      <c r="M37" s="30" t="s">
        <v>277</v>
      </c>
      <c r="N37" s="30"/>
      <c r="O37" s="31" t="s">
        <v>278</v>
      </c>
      <c r="P37" s="31" t="s">
        <v>369</v>
      </c>
    </row>
    <row r="38" spans="1:16" ht="12.75" customHeight="1" thickBot="1" x14ac:dyDescent="0.25">
      <c r="A38" s="13" t="str">
        <f t="shared" si="0"/>
        <v> BBS 116 </v>
      </c>
      <c r="B38" s="5" t="str">
        <f t="shared" si="1"/>
        <v>I</v>
      </c>
      <c r="C38" s="13">
        <f t="shared" si="2"/>
        <v>50747.315999999999</v>
      </c>
      <c r="D38" s="20" t="str">
        <f t="shared" si="3"/>
        <v>vis</v>
      </c>
      <c r="E38" s="28">
        <f>VLOOKUP(C38,Active!C$21:E$973,3,FALSE)</f>
        <v>28763.103505474231</v>
      </c>
      <c r="F38" s="5" t="s">
        <v>57</v>
      </c>
      <c r="G38" s="20" t="str">
        <f t="shared" si="4"/>
        <v>50747.316</v>
      </c>
      <c r="H38" s="13">
        <f t="shared" si="5"/>
        <v>28763</v>
      </c>
      <c r="I38" s="29" t="s">
        <v>370</v>
      </c>
      <c r="J38" s="30" t="s">
        <v>371</v>
      </c>
      <c r="K38" s="29">
        <v>28763</v>
      </c>
      <c r="L38" s="29" t="s">
        <v>349</v>
      </c>
      <c r="M38" s="30" t="s">
        <v>277</v>
      </c>
      <c r="N38" s="30"/>
      <c r="O38" s="31" t="s">
        <v>278</v>
      </c>
      <c r="P38" s="31" t="s">
        <v>369</v>
      </c>
    </row>
    <row r="39" spans="1:16" ht="12.75" customHeight="1" thickBot="1" x14ac:dyDescent="0.25">
      <c r="A39" s="13" t="str">
        <f t="shared" si="0"/>
        <v> MHAR 8.25 </v>
      </c>
      <c r="B39" s="5" t="str">
        <f t="shared" si="1"/>
        <v>I</v>
      </c>
      <c r="C39" s="13">
        <f t="shared" si="2"/>
        <v>26089.554</v>
      </c>
      <c r="D39" s="20" t="str">
        <f t="shared" si="3"/>
        <v>vis</v>
      </c>
      <c r="E39" s="28">
        <f>VLOOKUP(C39,Active!C$21:E$973,3,FALSE)</f>
        <v>1.1664928205909859E-3</v>
      </c>
      <c r="F39" s="5" t="s">
        <v>57</v>
      </c>
      <c r="G39" s="20" t="str">
        <f t="shared" si="4"/>
        <v>26089.554</v>
      </c>
      <c r="H39" s="13">
        <f t="shared" si="5"/>
        <v>0</v>
      </c>
      <c r="I39" s="29" t="s">
        <v>60</v>
      </c>
      <c r="J39" s="30" t="s">
        <v>61</v>
      </c>
      <c r="K39" s="29">
        <v>0</v>
      </c>
      <c r="L39" s="29" t="s">
        <v>62</v>
      </c>
      <c r="M39" s="30" t="s">
        <v>63</v>
      </c>
      <c r="N39" s="30"/>
      <c r="O39" s="31" t="s">
        <v>64</v>
      </c>
      <c r="P39" s="31" t="s">
        <v>65</v>
      </c>
    </row>
    <row r="40" spans="1:16" ht="12.75" customHeight="1" thickBot="1" x14ac:dyDescent="0.25">
      <c r="A40" s="13" t="str">
        <f t="shared" si="0"/>
        <v> MHAR 8.25 </v>
      </c>
      <c r="B40" s="5" t="str">
        <f t="shared" si="1"/>
        <v>I</v>
      </c>
      <c r="C40" s="13">
        <f t="shared" si="2"/>
        <v>26498.468000000001</v>
      </c>
      <c r="D40" s="20" t="str">
        <f t="shared" si="3"/>
        <v>vis</v>
      </c>
      <c r="E40" s="28">
        <f>VLOOKUP(C40,Active!C$21:E$973,3,FALSE)</f>
        <v>476.99641163478702</v>
      </c>
      <c r="F40" s="5" t="s">
        <v>57</v>
      </c>
      <c r="G40" s="20" t="str">
        <f t="shared" si="4"/>
        <v>26498.468</v>
      </c>
      <c r="H40" s="13">
        <f t="shared" si="5"/>
        <v>477</v>
      </c>
      <c r="I40" s="29" t="s">
        <v>66</v>
      </c>
      <c r="J40" s="30" t="s">
        <v>67</v>
      </c>
      <c r="K40" s="29">
        <v>477</v>
      </c>
      <c r="L40" s="29" t="s">
        <v>59</v>
      </c>
      <c r="M40" s="30" t="s">
        <v>63</v>
      </c>
      <c r="N40" s="30"/>
      <c r="O40" s="31" t="s">
        <v>64</v>
      </c>
      <c r="P40" s="31" t="s">
        <v>65</v>
      </c>
    </row>
    <row r="41" spans="1:16" ht="12.75" customHeight="1" thickBot="1" x14ac:dyDescent="0.25">
      <c r="A41" s="13" t="str">
        <f t="shared" si="0"/>
        <v> MHAR 8.25 </v>
      </c>
      <c r="B41" s="5" t="str">
        <f t="shared" si="1"/>
        <v>I</v>
      </c>
      <c r="C41" s="13">
        <f t="shared" si="2"/>
        <v>27243.469000000001</v>
      </c>
      <c r="D41" s="20" t="str">
        <f t="shared" si="3"/>
        <v>vis</v>
      </c>
      <c r="E41" s="28">
        <f>VLOOKUP(C41,Active!C$21:E$973,3,FALSE)</f>
        <v>1346.0347292908459</v>
      </c>
      <c r="F41" s="5" t="s">
        <v>57</v>
      </c>
      <c r="G41" s="20" t="str">
        <f t="shared" si="4"/>
        <v>27243.469</v>
      </c>
      <c r="H41" s="13">
        <f t="shared" si="5"/>
        <v>1346</v>
      </c>
      <c r="I41" s="29" t="s">
        <v>68</v>
      </c>
      <c r="J41" s="30" t="s">
        <v>69</v>
      </c>
      <c r="K41" s="29">
        <v>1346</v>
      </c>
      <c r="L41" s="29" t="s">
        <v>70</v>
      </c>
      <c r="M41" s="30" t="s">
        <v>63</v>
      </c>
      <c r="N41" s="30"/>
      <c r="O41" s="31" t="s">
        <v>64</v>
      </c>
      <c r="P41" s="31" t="s">
        <v>65</v>
      </c>
    </row>
    <row r="42" spans="1:16" ht="12.75" customHeight="1" thickBot="1" x14ac:dyDescent="0.25">
      <c r="A42" s="13" t="str">
        <f t="shared" si="0"/>
        <v> MHAR 8.25 </v>
      </c>
      <c r="B42" s="5" t="str">
        <f t="shared" si="1"/>
        <v>I</v>
      </c>
      <c r="C42" s="13">
        <f t="shared" si="2"/>
        <v>27249.469000000001</v>
      </c>
      <c r="D42" s="20" t="str">
        <f t="shared" si="3"/>
        <v>vis</v>
      </c>
      <c r="E42" s="28">
        <f>VLOOKUP(C42,Active!C$21:E$973,3,FALSE)</f>
        <v>1353.0336862129659</v>
      </c>
      <c r="F42" s="5" t="s">
        <v>57</v>
      </c>
      <c r="G42" s="20" t="str">
        <f t="shared" si="4"/>
        <v>27249.469</v>
      </c>
      <c r="H42" s="13">
        <f t="shared" si="5"/>
        <v>1353</v>
      </c>
      <c r="I42" s="29" t="s">
        <v>71</v>
      </c>
      <c r="J42" s="30" t="s">
        <v>72</v>
      </c>
      <c r="K42" s="29">
        <v>1353</v>
      </c>
      <c r="L42" s="29" t="s">
        <v>73</v>
      </c>
      <c r="M42" s="30" t="s">
        <v>63</v>
      </c>
      <c r="N42" s="30"/>
      <c r="O42" s="31" t="s">
        <v>64</v>
      </c>
      <c r="P42" s="31" t="s">
        <v>65</v>
      </c>
    </row>
    <row r="43" spans="1:16" ht="12.75" customHeight="1" thickBot="1" x14ac:dyDescent="0.25">
      <c r="A43" s="13" t="str">
        <f t="shared" ref="A43:A74" si="6">P43</f>
        <v> MHAR 8.25 </v>
      </c>
      <c r="B43" s="5" t="str">
        <f t="shared" ref="B43:B74" si="7">IF(H43=INT(H43),"I","II")</f>
        <v>I</v>
      </c>
      <c r="C43" s="13">
        <f t="shared" ref="C43:C74" si="8">1*G43</f>
        <v>27309.43</v>
      </c>
      <c r="D43" s="20" t="str">
        <f t="shared" ref="D43:D74" si="9">VLOOKUP(F43,I$1:J$5,2,FALSE)</f>
        <v>vis</v>
      </c>
      <c r="E43" s="28">
        <f>VLOOKUP(C43,Active!C$21:E$973,3,FALSE)</f>
        <v>1422.9777622141719</v>
      </c>
      <c r="F43" s="5" t="s">
        <v>57</v>
      </c>
      <c r="G43" s="20" t="str">
        <f t="shared" ref="G43:G74" si="10">MID(I43,3,LEN(I43)-3)</f>
        <v>27309.430</v>
      </c>
      <c r="H43" s="13">
        <f t="shared" ref="H43:H74" si="11">1*K43</f>
        <v>1423</v>
      </c>
      <c r="I43" s="29" t="s">
        <v>74</v>
      </c>
      <c r="J43" s="30" t="s">
        <v>75</v>
      </c>
      <c r="K43" s="29">
        <v>1423</v>
      </c>
      <c r="L43" s="29" t="s">
        <v>76</v>
      </c>
      <c r="M43" s="30" t="s">
        <v>63</v>
      </c>
      <c r="N43" s="30"/>
      <c r="O43" s="31" t="s">
        <v>64</v>
      </c>
      <c r="P43" s="31" t="s">
        <v>65</v>
      </c>
    </row>
    <row r="44" spans="1:16" ht="12.75" customHeight="1" thickBot="1" x14ac:dyDescent="0.25">
      <c r="A44" s="13" t="str">
        <f t="shared" si="6"/>
        <v> MHAR 8.25 </v>
      </c>
      <c r="B44" s="5" t="str">
        <f t="shared" si="7"/>
        <v>I</v>
      </c>
      <c r="C44" s="13">
        <f t="shared" si="8"/>
        <v>30289.367999999999</v>
      </c>
      <c r="D44" s="20" t="str">
        <f t="shared" si="9"/>
        <v>vis</v>
      </c>
      <c r="E44" s="28">
        <f>VLOOKUP(C44,Active!C$21:E$973,3,FALSE)</f>
        <v>4899.0540443122609</v>
      </c>
      <c r="F44" s="5" t="s">
        <v>57</v>
      </c>
      <c r="G44" s="20" t="str">
        <f t="shared" si="10"/>
        <v>30289.368</v>
      </c>
      <c r="H44" s="13">
        <f t="shared" si="11"/>
        <v>4899</v>
      </c>
      <c r="I44" s="29" t="s">
        <v>77</v>
      </c>
      <c r="J44" s="30" t="s">
        <v>78</v>
      </c>
      <c r="K44" s="29">
        <v>4899</v>
      </c>
      <c r="L44" s="29" t="s">
        <v>79</v>
      </c>
      <c r="M44" s="30" t="s">
        <v>63</v>
      </c>
      <c r="N44" s="30"/>
      <c r="O44" s="31" t="s">
        <v>64</v>
      </c>
      <c r="P44" s="31" t="s">
        <v>65</v>
      </c>
    </row>
    <row r="45" spans="1:16" ht="12.75" customHeight="1" thickBot="1" x14ac:dyDescent="0.25">
      <c r="A45" s="13" t="str">
        <f t="shared" si="6"/>
        <v> MHAR 8.25 </v>
      </c>
      <c r="B45" s="5" t="str">
        <f t="shared" si="7"/>
        <v>I</v>
      </c>
      <c r="C45" s="13">
        <f t="shared" si="8"/>
        <v>32445.355</v>
      </c>
      <c r="D45" s="20" t="str">
        <f t="shared" si="9"/>
        <v>vis</v>
      </c>
      <c r="E45" s="28">
        <f>VLOOKUP(C45,Active!C$21:E$973,3,FALSE)</f>
        <v>7413.9974005873992</v>
      </c>
      <c r="F45" s="5" t="s">
        <v>57</v>
      </c>
      <c r="G45" s="20" t="str">
        <f t="shared" si="10"/>
        <v>32445.355</v>
      </c>
      <c r="H45" s="13">
        <f t="shared" si="11"/>
        <v>7414</v>
      </c>
      <c r="I45" s="29" t="s">
        <v>80</v>
      </c>
      <c r="J45" s="30" t="s">
        <v>81</v>
      </c>
      <c r="K45" s="29">
        <v>7414</v>
      </c>
      <c r="L45" s="29" t="s">
        <v>82</v>
      </c>
      <c r="M45" s="30" t="s">
        <v>63</v>
      </c>
      <c r="N45" s="30"/>
      <c r="O45" s="31" t="s">
        <v>64</v>
      </c>
      <c r="P45" s="31" t="s">
        <v>65</v>
      </c>
    </row>
    <row r="46" spans="1:16" ht="12.75" customHeight="1" thickBot="1" x14ac:dyDescent="0.25">
      <c r="A46" s="13" t="str">
        <f t="shared" si="6"/>
        <v> MHAR 8.25 </v>
      </c>
      <c r="B46" s="5" t="str">
        <f t="shared" si="7"/>
        <v>I</v>
      </c>
      <c r="C46" s="13">
        <f t="shared" si="8"/>
        <v>32617.648000000001</v>
      </c>
      <c r="D46" s="20" t="str">
        <f t="shared" si="9"/>
        <v>vis</v>
      </c>
      <c r="E46" s="28">
        <f>VLOOKUP(C46,Active!C$21:E$973,3,FALSE)</f>
        <v>7614.9759480845387</v>
      </c>
      <c r="F46" s="5" t="s">
        <v>57</v>
      </c>
      <c r="G46" s="20" t="str">
        <f t="shared" si="10"/>
        <v>32617.648</v>
      </c>
      <c r="H46" s="13">
        <f t="shared" si="11"/>
        <v>7615</v>
      </c>
      <c r="I46" s="29" t="s">
        <v>83</v>
      </c>
      <c r="J46" s="30" t="s">
        <v>84</v>
      </c>
      <c r="K46" s="29">
        <v>7615</v>
      </c>
      <c r="L46" s="29" t="s">
        <v>85</v>
      </c>
      <c r="M46" s="30" t="s">
        <v>63</v>
      </c>
      <c r="N46" s="30"/>
      <c r="O46" s="31" t="s">
        <v>64</v>
      </c>
      <c r="P46" s="31" t="s">
        <v>65</v>
      </c>
    </row>
    <row r="47" spans="1:16" ht="12.75" customHeight="1" thickBot="1" x14ac:dyDescent="0.25">
      <c r="A47" s="13" t="str">
        <f t="shared" si="6"/>
        <v> MHAR 8.25 </v>
      </c>
      <c r="B47" s="5" t="str">
        <f t="shared" si="7"/>
        <v>I</v>
      </c>
      <c r="C47" s="13">
        <f t="shared" si="8"/>
        <v>32775.417000000001</v>
      </c>
      <c r="D47" s="20" t="str">
        <f t="shared" si="9"/>
        <v>vis</v>
      </c>
      <c r="E47" s="28">
        <f>VLOOKUP(C47,Active!C$21:E$973,3,FALSE)</f>
        <v>7799.012353858865</v>
      </c>
      <c r="F47" s="5" t="s">
        <v>57</v>
      </c>
      <c r="G47" s="20" t="str">
        <f t="shared" si="10"/>
        <v>32775.417</v>
      </c>
      <c r="H47" s="13">
        <f t="shared" si="11"/>
        <v>7799</v>
      </c>
      <c r="I47" s="29" t="s">
        <v>86</v>
      </c>
      <c r="J47" s="30" t="s">
        <v>87</v>
      </c>
      <c r="K47" s="29">
        <v>7799</v>
      </c>
      <c r="L47" s="29" t="s">
        <v>88</v>
      </c>
      <c r="M47" s="30" t="s">
        <v>63</v>
      </c>
      <c r="N47" s="30"/>
      <c r="O47" s="31" t="s">
        <v>64</v>
      </c>
      <c r="P47" s="31" t="s">
        <v>65</v>
      </c>
    </row>
    <row r="48" spans="1:16" ht="12.75" customHeight="1" thickBot="1" x14ac:dyDescent="0.25">
      <c r="A48" s="13" t="str">
        <f t="shared" si="6"/>
        <v> MHAR 8.25 </v>
      </c>
      <c r="B48" s="5" t="str">
        <f t="shared" si="7"/>
        <v>I</v>
      </c>
      <c r="C48" s="13">
        <f t="shared" si="8"/>
        <v>32805.402999999998</v>
      </c>
      <c r="D48" s="20" t="str">
        <f t="shared" si="9"/>
        <v>vis</v>
      </c>
      <c r="E48" s="28">
        <f>VLOOKUP(C48,Active!C$21:E$973,3,FALSE)</f>
        <v>7833.9908075699768</v>
      </c>
      <c r="F48" s="5" t="s">
        <v>57</v>
      </c>
      <c r="G48" s="20" t="str">
        <f t="shared" si="10"/>
        <v>32805.403</v>
      </c>
      <c r="H48" s="13">
        <f t="shared" si="11"/>
        <v>7834</v>
      </c>
      <c r="I48" s="29" t="s">
        <v>89</v>
      </c>
      <c r="J48" s="30" t="s">
        <v>90</v>
      </c>
      <c r="K48" s="29">
        <v>7834</v>
      </c>
      <c r="L48" s="29" t="s">
        <v>91</v>
      </c>
      <c r="M48" s="30" t="s">
        <v>63</v>
      </c>
      <c r="N48" s="30"/>
      <c r="O48" s="31" t="s">
        <v>64</v>
      </c>
      <c r="P48" s="31" t="s">
        <v>65</v>
      </c>
    </row>
    <row r="49" spans="1:16" ht="12.75" customHeight="1" thickBot="1" x14ac:dyDescent="0.25">
      <c r="A49" s="13" t="str">
        <f t="shared" si="6"/>
        <v> MHAR 8.25 </v>
      </c>
      <c r="B49" s="5" t="str">
        <f t="shared" si="7"/>
        <v>I</v>
      </c>
      <c r="C49" s="13">
        <f t="shared" si="8"/>
        <v>32830.307000000001</v>
      </c>
      <c r="D49" s="20" t="str">
        <f t="shared" si="9"/>
        <v>vis</v>
      </c>
      <c r="E49" s="28">
        <f>VLOOKUP(C49,Active!C$21:E$973,3,FALSE)</f>
        <v>7863.041144768059</v>
      </c>
      <c r="F49" s="5" t="s">
        <v>57</v>
      </c>
      <c r="G49" s="20" t="str">
        <f t="shared" si="10"/>
        <v>32830.307</v>
      </c>
      <c r="H49" s="13">
        <f t="shared" si="11"/>
        <v>7863</v>
      </c>
      <c r="I49" s="29" t="s">
        <v>92</v>
      </c>
      <c r="J49" s="30" t="s">
        <v>93</v>
      </c>
      <c r="K49" s="29">
        <v>7863</v>
      </c>
      <c r="L49" s="29" t="s">
        <v>94</v>
      </c>
      <c r="M49" s="30" t="s">
        <v>63</v>
      </c>
      <c r="N49" s="30"/>
      <c r="O49" s="31" t="s">
        <v>64</v>
      </c>
      <c r="P49" s="31" t="s">
        <v>65</v>
      </c>
    </row>
    <row r="50" spans="1:16" ht="12.75" customHeight="1" thickBot="1" x14ac:dyDescent="0.25">
      <c r="A50" s="13" t="str">
        <f t="shared" si="6"/>
        <v> MHAR 8.25 </v>
      </c>
      <c r="B50" s="5" t="str">
        <f t="shared" si="7"/>
        <v>I</v>
      </c>
      <c r="C50" s="13">
        <f t="shared" si="8"/>
        <v>33153.434000000001</v>
      </c>
      <c r="D50" s="20" t="str">
        <f t="shared" si="9"/>
        <v>vis</v>
      </c>
      <c r="E50" s="28">
        <f>VLOOKUP(C50,Active!C$21:E$973,3,FALSE)</f>
        <v>8239.9664703303733</v>
      </c>
      <c r="F50" s="5" t="s">
        <v>57</v>
      </c>
      <c r="G50" s="20" t="str">
        <f t="shared" si="10"/>
        <v>33153.434</v>
      </c>
      <c r="H50" s="13">
        <f t="shared" si="11"/>
        <v>8240</v>
      </c>
      <c r="I50" s="29" t="s">
        <v>95</v>
      </c>
      <c r="J50" s="30" t="s">
        <v>96</v>
      </c>
      <c r="K50" s="29">
        <v>8240</v>
      </c>
      <c r="L50" s="29" t="s">
        <v>97</v>
      </c>
      <c r="M50" s="30" t="s">
        <v>63</v>
      </c>
      <c r="N50" s="30"/>
      <c r="O50" s="31" t="s">
        <v>64</v>
      </c>
      <c r="P50" s="31" t="s">
        <v>65</v>
      </c>
    </row>
    <row r="51" spans="1:16" ht="12.75" customHeight="1" thickBot="1" x14ac:dyDescent="0.25">
      <c r="A51" s="13" t="str">
        <f t="shared" si="6"/>
        <v> MHAR 8.25 </v>
      </c>
      <c r="B51" s="5" t="str">
        <f t="shared" si="7"/>
        <v>I</v>
      </c>
      <c r="C51" s="13">
        <f t="shared" si="8"/>
        <v>33417.534</v>
      </c>
      <c r="D51" s="20" t="str">
        <f t="shared" si="9"/>
        <v>vis</v>
      </c>
      <c r="E51" s="28">
        <f>VLOOKUP(C51,Active!C$21:E$973,3,FALSE)</f>
        <v>8548.0372241856894</v>
      </c>
      <c r="F51" s="5" t="s">
        <v>57</v>
      </c>
      <c r="G51" s="20" t="str">
        <f t="shared" si="10"/>
        <v>33417.534</v>
      </c>
      <c r="H51" s="13">
        <f t="shared" si="11"/>
        <v>8548</v>
      </c>
      <c r="I51" s="29" t="s">
        <v>98</v>
      </c>
      <c r="J51" s="30" t="s">
        <v>99</v>
      </c>
      <c r="K51" s="29">
        <v>8548</v>
      </c>
      <c r="L51" s="29" t="s">
        <v>100</v>
      </c>
      <c r="M51" s="30" t="s">
        <v>63</v>
      </c>
      <c r="N51" s="30"/>
      <c r="O51" s="31" t="s">
        <v>64</v>
      </c>
      <c r="P51" s="31" t="s">
        <v>65</v>
      </c>
    </row>
    <row r="52" spans="1:16" ht="12.75" customHeight="1" thickBot="1" x14ac:dyDescent="0.25">
      <c r="A52" s="13" t="str">
        <f t="shared" si="6"/>
        <v> MHAR 8.25 </v>
      </c>
      <c r="B52" s="5" t="str">
        <f t="shared" si="7"/>
        <v>I</v>
      </c>
      <c r="C52" s="13">
        <f t="shared" si="8"/>
        <v>33538.357000000004</v>
      </c>
      <c r="D52" s="20" t="str">
        <f t="shared" si="9"/>
        <v>vis</v>
      </c>
      <c r="E52" s="28">
        <f>VLOOKUP(C52,Active!C$21:E$973,3,FALSE)</f>
        <v>8688.9763862192449</v>
      </c>
      <c r="F52" s="5" t="s">
        <v>57</v>
      </c>
      <c r="G52" s="20" t="str">
        <f t="shared" si="10"/>
        <v>33538.357</v>
      </c>
      <c r="H52" s="13">
        <f t="shared" si="11"/>
        <v>8689</v>
      </c>
      <c r="I52" s="29" t="s">
        <v>101</v>
      </c>
      <c r="J52" s="30" t="s">
        <v>102</v>
      </c>
      <c r="K52" s="29">
        <v>8689</v>
      </c>
      <c r="L52" s="29" t="s">
        <v>103</v>
      </c>
      <c r="M52" s="30" t="s">
        <v>63</v>
      </c>
      <c r="N52" s="30"/>
      <c r="O52" s="31" t="s">
        <v>64</v>
      </c>
      <c r="P52" s="31" t="s">
        <v>65</v>
      </c>
    </row>
    <row r="53" spans="1:16" ht="12.75" customHeight="1" thickBot="1" x14ac:dyDescent="0.25">
      <c r="A53" s="13" t="str">
        <f t="shared" si="6"/>
        <v> MHAR 8.25 </v>
      </c>
      <c r="B53" s="5" t="str">
        <f t="shared" si="7"/>
        <v>I</v>
      </c>
      <c r="C53" s="13">
        <f t="shared" si="8"/>
        <v>33892.402999999998</v>
      </c>
      <c r="D53" s="20" t="str">
        <f t="shared" si="9"/>
        <v>vis</v>
      </c>
      <c r="E53" s="28">
        <f>VLOOKUP(C53,Active!C$21:E$973,3,FALSE)</f>
        <v>9101.9685032940579</v>
      </c>
      <c r="F53" s="5" t="s">
        <v>57</v>
      </c>
      <c r="G53" s="20" t="str">
        <f t="shared" si="10"/>
        <v>33892.403</v>
      </c>
      <c r="H53" s="13">
        <f t="shared" si="11"/>
        <v>9102</v>
      </c>
      <c r="I53" s="29" t="s">
        <v>104</v>
      </c>
      <c r="J53" s="30" t="s">
        <v>105</v>
      </c>
      <c r="K53" s="29">
        <v>9102</v>
      </c>
      <c r="L53" s="29" t="s">
        <v>106</v>
      </c>
      <c r="M53" s="30" t="s">
        <v>63</v>
      </c>
      <c r="N53" s="30"/>
      <c r="O53" s="31" t="s">
        <v>64</v>
      </c>
      <c r="P53" s="31" t="s">
        <v>65</v>
      </c>
    </row>
    <row r="54" spans="1:16" ht="12.75" customHeight="1" thickBot="1" x14ac:dyDescent="0.25">
      <c r="A54" s="13" t="str">
        <f t="shared" si="6"/>
        <v> MHAR 8.25 </v>
      </c>
      <c r="B54" s="5" t="str">
        <f t="shared" si="7"/>
        <v>I</v>
      </c>
      <c r="C54" s="13">
        <f t="shared" si="8"/>
        <v>33917.311000000002</v>
      </c>
      <c r="D54" s="20" t="str">
        <f t="shared" si="9"/>
        <v>vis</v>
      </c>
      <c r="E54" s="28">
        <f>VLOOKUP(C54,Active!C$21:E$973,3,FALSE)</f>
        <v>9131.0235064634217</v>
      </c>
      <c r="F54" s="5" t="s">
        <v>57</v>
      </c>
      <c r="G54" s="20" t="str">
        <f t="shared" si="10"/>
        <v>33917.311</v>
      </c>
      <c r="H54" s="13">
        <f t="shared" si="11"/>
        <v>9131</v>
      </c>
      <c r="I54" s="29" t="s">
        <v>107</v>
      </c>
      <c r="J54" s="30" t="s">
        <v>108</v>
      </c>
      <c r="K54" s="29">
        <v>9131</v>
      </c>
      <c r="L54" s="29" t="s">
        <v>109</v>
      </c>
      <c r="M54" s="30" t="s">
        <v>63</v>
      </c>
      <c r="N54" s="30"/>
      <c r="O54" s="31" t="s">
        <v>64</v>
      </c>
      <c r="P54" s="31" t="s">
        <v>65</v>
      </c>
    </row>
    <row r="55" spans="1:16" ht="12.75" customHeight="1" thickBot="1" x14ac:dyDescent="0.25">
      <c r="A55" s="13" t="str">
        <f t="shared" si="6"/>
        <v> MHAR 8.25 </v>
      </c>
      <c r="B55" s="5" t="str">
        <f t="shared" si="7"/>
        <v>I</v>
      </c>
      <c r="C55" s="13">
        <f t="shared" si="8"/>
        <v>34607.404999999999</v>
      </c>
      <c r="D55" s="20" t="str">
        <f t="shared" si="9"/>
        <v>vis</v>
      </c>
      <c r="E55" s="28">
        <f>VLOOKUP(C55,Active!C$21:E$973,3,FALSE)</f>
        <v>9936.0132028323369</v>
      </c>
      <c r="F55" s="5" t="s">
        <v>57</v>
      </c>
      <c r="G55" s="20" t="str">
        <f t="shared" si="10"/>
        <v>34607.405</v>
      </c>
      <c r="H55" s="13">
        <f t="shared" si="11"/>
        <v>9936</v>
      </c>
      <c r="I55" s="29" t="s">
        <v>110</v>
      </c>
      <c r="J55" s="30" t="s">
        <v>111</v>
      </c>
      <c r="K55" s="29">
        <v>9936</v>
      </c>
      <c r="L55" s="29" t="s">
        <v>88</v>
      </c>
      <c r="M55" s="30" t="s">
        <v>63</v>
      </c>
      <c r="N55" s="30"/>
      <c r="O55" s="31" t="s">
        <v>64</v>
      </c>
      <c r="P55" s="31" t="s">
        <v>65</v>
      </c>
    </row>
    <row r="56" spans="1:16" ht="12.75" customHeight="1" thickBot="1" x14ac:dyDescent="0.25">
      <c r="A56" s="13" t="str">
        <f t="shared" si="6"/>
        <v> MHAR 8.25 </v>
      </c>
      <c r="B56" s="5" t="str">
        <f t="shared" si="7"/>
        <v>I</v>
      </c>
      <c r="C56" s="13">
        <f t="shared" si="8"/>
        <v>34631.385000000002</v>
      </c>
      <c r="D56" s="20" t="str">
        <f t="shared" si="9"/>
        <v>vis</v>
      </c>
      <c r="E56" s="28">
        <f>VLOOKUP(C56,Active!C$21:E$973,3,FALSE)</f>
        <v>9963.9857006644143</v>
      </c>
      <c r="F56" s="5" t="s">
        <v>57</v>
      </c>
      <c r="G56" s="20" t="str">
        <f t="shared" si="10"/>
        <v>34631.385</v>
      </c>
      <c r="H56" s="13">
        <f t="shared" si="11"/>
        <v>9964</v>
      </c>
      <c r="I56" s="29" t="s">
        <v>112</v>
      </c>
      <c r="J56" s="30" t="s">
        <v>113</v>
      </c>
      <c r="K56" s="29">
        <v>9964</v>
      </c>
      <c r="L56" s="29" t="s">
        <v>114</v>
      </c>
      <c r="M56" s="30" t="s">
        <v>63</v>
      </c>
      <c r="N56" s="30"/>
      <c r="O56" s="31" t="s">
        <v>64</v>
      </c>
      <c r="P56" s="31" t="s">
        <v>65</v>
      </c>
    </row>
    <row r="57" spans="1:16" ht="12.75" customHeight="1" thickBot="1" x14ac:dyDescent="0.25">
      <c r="A57" s="13" t="str">
        <f t="shared" si="6"/>
        <v> MHAR 8.25 </v>
      </c>
      <c r="B57" s="5" t="str">
        <f t="shared" si="7"/>
        <v>I</v>
      </c>
      <c r="C57" s="13">
        <f t="shared" si="8"/>
        <v>35243.502999999997</v>
      </c>
      <c r="D57" s="20" t="str">
        <f t="shared" si="9"/>
        <v>vis</v>
      </c>
      <c r="E57" s="28">
        <f>VLOOKUP(C57,Active!C$21:E$973,3,FALSE)</f>
        <v>10678.016952873453</v>
      </c>
      <c r="F57" s="5" t="s">
        <v>57</v>
      </c>
      <c r="G57" s="20" t="str">
        <f t="shared" si="10"/>
        <v>35243.503</v>
      </c>
      <c r="H57" s="13">
        <f t="shared" si="11"/>
        <v>10678</v>
      </c>
      <c r="I57" s="29" t="s">
        <v>115</v>
      </c>
      <c r="J57" s="30" t="s">
        <v>116</v>
      </c>
      <c r="K57" s="29">
        <v>10678</v>
      </c>
      <c r="L57" s="29" t="s">
        <v>117</v>
      </c>
      <c r="M57" s="30" t="s">
        <v>63</v>
      </c>
      <c r="N57" s="30"/>
      <c r="O57" s="31" t="s">
        <v>64</v>
      </c>
      <c r="P57" s="31" t="s">
        <v>65</v>
      </c>
    </row>
    <row r="58" spans="1:16" ht="12.75" customHeight="1" thickBot="1" x14ac:dyDescent="0.25">
      <c r="A58" s="13" t="str">
        <f t="shared" si="6"/>
        <v> MHAR 8.25 </v>
      </c>
      <c r="B58" s="5" t="str">
        <f t="shared" si="7"/>
        <v>I</v>
      </c>
      <c r="C58" s="13">
        <f t="shared" si="8"/>
        <v>35370.339</v>
      </c>
      <c r="D58" s="20" t="str">
        <f t="shared" si="9"/>
        <v>vis</v>
      </c>
      <c r="E58" s="28">
        <f>VLOOKUP(C58,Active!C$21:E$973,3,FALSE)</f>
        <v>10825.970236235793</v>
      </c>
      <c r="F58" s="5" t="s">
        <v>57</v>
      </c>
      <c r="G58" s="20" t="str">
        <f t="shared" si="10"/>
        <v>35370.339</v>
      </c>
      <c r="H58" s="13">
        <f t="shared" si="11"/>
        <v>10826</v>
      </c>
      <c r="I58" s="29" t="s">
        <v>118</v>
      </c>
      <c r="J58" s="30" t="s">
        <v>119</v>
      </c>
      <c r="K58" s="29">
        <v>10826</v>
      </c>
      <c r="L58" s="29" t="s">
        <v>120</v>
      </c>
      <c r="M58" s="30" t="s">
        <v>63</v>
      </c>
      <c r="N58" s="30"/>
      <c r="O58" s="31" t="s">
        <v>64</v>
      </c>
      <c r="P58" s="31" t="s">
        <v>65</v>
      </c>
    </row>
    <row r="59" spans="1:16" ht="12.75" customHeight="1" thickBot="1" x14ac:dyDescent="0.25">
      <c r="A59" s="13" t="str">
        <f t="shared" si="6"/>
        <v> MHAR 8.25 </v>
      </c>
      <c r="B59" s="5" t="str">
        <f t="shared" si="7"/>
        <v>I</v>
      </c>
      <c r="C59" s="13">
        <f t="shared" si="8"/>
        <v>35779.286</v>
      </c>
      <c r="D59" s="20" t="str">
        <f t="shared" si="9"/>
        <v>vis</v>
      </c>
      <c r="E59" s="28">
        <f>VLOOKUP(C59,Active!C$21:E$973,3,FALSE)</f>
        <v>11303.003975640831</v>
      </c>
      <c r="F59" s="5" t="s">
        <v>57</v>
      </c>
      <c r="G59" s="20" t="str">
        <f t="shared" si="10"/>
        <v>35779.286</v>
      </c>
      <c r="H59" s="13">
        <f t="shared" si="11"/>
        <v>11303</v>
      </c>
      <c r="I59" s="29" t="s">
        <v>121</v>
      </c>
      <c r="J59" s="30" t="s">
        <v>122</v>
      </c>
      <c r="K59" s="29">
        <v>11303</v>
      </c>
      <c r="L59" s="29" t="s">
        <v>123</v>
      </c>
      <c r="M59" s="30" t="s">
        <v>63</v>
      </c>
      <c r="N59" s="30"/>
      <c r="O59" s="31" t="s">
        <v>64</v>
      </c>
      <c r="P59" s="31" t="s">
        <v>65</v>
      </c>
    </row>
    <row r="60" spans="1:16" ht="12.75" customHeight="1" thickBot="1" x14ac:dyDescent="0.25">
      <c r="A60" s="13" t="str">
        <f t="shared" si="6"/>
        <v> MHAR 8.25 </v>
      </c>
      <c r="B60" s="5" t="str">
        <f t="shared" si="7"/>
        <v>I</v>
      </c>
      <c r="C60" s="13">
        <f t="shared" si="8"/>
        <v>36024.451000000001</v>
      </c>
      <c r="D60" s="20" t="str">
        <f t="shared" si="9"/>
        <v>vis</v>
      </c>
      <c r="E60" s="28">
        <f>VLOOKUP(C60,Active!C$21:E$973,3,FALSE)</f>
        <v>11588.987187942757</v>
      </c>
      <c r="F60" s="5" t="s">
        <v>57</v>
      </c>
      <c r="G60" s="20" t="str">
        <f t="shared" si="10"/>
        <v>36024.451</v>
      </c>
      <c r="H60" s="13">
        <f t="shared" si="11"/>
        <v>11589</v>
      </c>
      <c r="I60" s="29" t="s">
        <v>124</v>
      </c>
      <c r="J60" s="30" t="s">
        <v>125</v>
      </c>
      <c r="K60" s="29">
        <v>11589</v>
      </c>
      <c r="L60" s="29" t="s">
        <v>126</v>
      </c>
      <c r="M60" s="30" t="s">
        <v>63</v>
      </c>
      <c r="N60" s="30"/>
      <c r="O60" s="31" t="s">
        <v>64</v>
      </c>
      <c r="P60" s="31" t="s">
        <v>65</v>
      </c>
    </row>
    <row r="61" spans="1:16" ht="12.75" customHeight="1" thickBot="1" x14ac:dyDescent="0.25">
      <c r="A61" s="13" t="str">
        <f t="shared" si="6"/>
        <v> MHAR 8.25 </v>
      </c>
      <c r="B61" s="5" t="str">
        <f t="shared" si="7"/>
        <v>I</v>
      </c>
      <c r="C61" s="13">
        <f t="shared" si="8"/>
        <v>36372.514000000003</v>
      </c>
      <c r="D61" s="20" t="str">
        <f t="shared" si="9"/>
        <v>vis</v>
      </c>
      <c r="E61" s="28">
        <f>VLOOKUP(C61,Active!C$21:E$973,3,FALSE)</f>
        <v>11995.000178473405</v>
      </c>
      <c r="F61" s="5" t="s">
        <v>57</v>
      </c>
      <c r="G61" s="20" t="str">
        <f t="shared" si="10"/>
        <v>36372.514</v>
      </c>
      <c r="H61" s="13">
        <f t="shared" si="11"/>
        <v>11995</v>
      </c>
      <c r="I61" s="29" t="s">
        <v>127</v>
      </c>
      <c r="J61" s="30" t="s">
        <v>128</v>
      </c>
      <c r="K61" s="29">
        <v>11995</v>
      </c>
      <c r="L61" s="29" t="s">
        <v>129</v>
      </c>
      <c r="M61" s="30" t="s">
        <v>63</v>
      </c>
      <c r="N61" s="30"/>
      <c r="O61" s="31" t="s">
        <v>64</v>
      </c>
      <c r="P61" s="31" t="s">
        <v>65</v>
      </c>
    </row>
    <row r="62" spans="1:16" ht="12.75" customHeight="1" thickBot="1" x14ac:dyDescent="0.25">
      <c r="A62" s="13" t="str">
        <f t="shared" si="6"/>
        <v> MHAR 8.25 </v>
      </c>
      <c r="B62" s="5" t="str">
        <f t="shared" si="7"/>
        <v>I</v>
      </c>
      <c r="C62" s="13">
        <f t="shared" si="8"/>
        <v>36378.489000000001</v>
      </c>
      <c r="D62" s="20" t="str">
        <f t="shared" si="9"/>
        <v>vis</v>
      </c>
      <c r="E62" s="28">
        <f>VLOOKUP(C62,Active!C$21:E$973,3,FALSE)</f>
        <v>12001.969973075014</v>
      </c>
      <c r="F62" s="5" t="s">
        <v>57</v>
      </c>
      <c r="G62" s="20" t="str">
        <f t="shared" si="10"/>
        <v>36378.489</v>
      </c>
      <c r="H62" s="13">
        <f t="shared" si="11"/>
        <v>12002</v>
      </c>
      <c r="I62" s="29" t="s">
        <v>130</v>
      </c>
      <c r="J62" s="30" t="s">
        <v>131</v>
      </c>
      <c r="K62" s="29">
        <v>12002</v>
      </c>
      <c r="L62" s="29" t="s">
        <v>120</v>
      </c>
      <c r="M62" s="30" t="s">
        <v>63</v>
      </c>
      <c r="N62" s="30"/>
      <c r="O62" s="31" t="s">
        <v>64</v>
      </c>
      <c r="P62" s="31" t="s">
        <v>65</v>
      </c>
    </row>
    <row r="63" spans="1:16" ht="12.75" customHeight="1" thickBot="1" x14ac:dyDescent="0.25">
      <c r="A63" s="13" t="str">
        <f t="shared" si="6"/>
        <v> MHAR 8.25 </v>
      </c>
      <c r="B63" s="5" t="str">
        <f t="shared" si="7"/>
        <v>I</v>
      </c>
      <c r="C63" s="13">
        <f t="shared" si="8"/>
        <v>36457.375999999997</v>
      </c>
      <c r="D63" s="20" t="str">
        <f t="shared" si="9"/>
        <v>vis</v>
      </c>
      <c r="E63" s="28">
        <f>VLOOKUP(C63,Active!C$21:E$973,3,FALSE)</f>
        <v>12093.991092194223</v>
      </c>
      <c r="F63" s="5" t="s">
        <v>57</v>
      </c>
      <c r="G63" s="20" t="str">
        <f t="shared" si="10"/>
        <v>36457.376</v>
      </c>
      <c r="H63" s="13">
        <f t="shared" si="11"/>
        <v>12094</v>
      </c>
      <c r="I63" s="29" t="s">
        <v>132</v>
      </c>
      <c r="J63" s="30" t="s">
        <v>133</v>
      </c>
      <c r="K63" s="29">
        <v>12094</v>
      </c>
      <c r="L63" s="29" t="s">
        <v>91</v>
      </c>
      <c r="M63" s="30" t="s">
        <v>63</v>
      </c>
      <c r="N63" s="30"/>
      <c r="O63" s="31" t="s">
        <v>64</v>
      </c>
      <c r="P63" s="31" t="s">
        <v>65</v>
      </c>
    </row>
    <row r="64" spans="1:16" ht="12.75" customHeight="1" thickBot="1" x14ac:dyDescent="0.25">
      <c r="A64" s="13" t="str">
        <f t="shared" si="6"/>
        <v> MHAR 8.25 </v>
      </c>
      <c r="B64" s="5" t="str">
        <f t="shared" si="7"/>
        <v>I</v>
      </c>
      <c r="C64" s="13">
        <f t="shared" si="8"/>
        <v>36487.372000000003</v>
      </c>
      <c r="D64" s="20" t="str">
        <f t="shared" si="9"/>
        <v>vis</v>
      </c>
      <c r="E64" s="28">
        <f>VLOOKUP(C64,Active!C$21:E$973,3,FALSE)</f>
        <v>12128.98121083355</v>
      </c>
      <c r="F64" s="5" t="s">
        <v>57</v>
      </c>
      <c r="G64" s="20" t="str">
        <f t="shared" si="10"/>
        <v>36487.372</v>
      </c>
      <c r="H64" s="13">
        <f t="shared" si="11"/>
        <v>12129</v>
      </c>
      <c r="I64" s="29" t="s">
        <v>134</v>
      </c>
      <c r="J64" s="30" t="s">
        <v>135</v>
      </c>
      <c r="K64" s="29">
        <v>12129</v>
      </c>
      <c r="L64" s="29" t="s">
        <v>136</v>
      </c>
      <c r="M64" s="30" t="s">
        <v>63</v>
      </c>
      <c r="N64" s="30"/>
      <c r="O64" s="31" t="s">
        <v>64</v>
      </c>
      <c r="P64" s="31" t="s">
        <v>65</v>
      </c>
    </row>
    <row r="65" spans="1:16" ht="12.75" customHeight="1" thickBot="1" x14ac:dyDescent="0.25">
      <c r="A65" s="13" t="str">
        <f t="shared" si="6"/>
        <v> MHAR 8.25 </v>
      </c>
      <c r="B65" s="5" t="str">
        <f t="shared" si="7"/>
        <v>I</v>
      </c>
      <c r="C65" s="13">
        <f t="shared" si="8"/>
        <v>36542.26</v>
      </c>
      <c r="D65" s="20" t="str">
        <f t="shared" si="9"/>
        <v>vis</v>
      </c>
      <c r="E65" s="28">
        <f>VLOOKUP(C65,Active!C$21:E$973,3,FALSE)</f>
        <v>12193.007668757102</v>
      </c>
      <c r="F65" s="5" t="s">
        <v>57</v>
      </c>
      <c r="G65" s="20" t="str">
        <f t="shared" si="10"/>
        <v>36542.260</v>
      </c>
      <c r="H65" s="13">
        <f t="shared" si="11"/>
        <v>12193</v>
      </c>
      <c r="I65" s="29" t="s">
        <v>137</v>
      </c>
      <c r="J65" s="30" t="s">
        <v>138</v>
      </c>
      <c r="K65" s="29">
        <v>12193</v>
      </c>
      <c r="L65" s="29" t="s">
        <v>139</v>
      </c>
      <c r="M65" s="30" t="s">
        <v>63</v>
      </c>
      <c r="N65" s="30"/>
      <c r="O65" s="31" t="s">
        <v>64</v>
      </c>
      <c r="P65" s="31" t="s">
        <v>65</v>
      </c>
    </row>
    <row r="66" spans="1:16" ht="12.75" customHeight="1" thickBot="1" x14ac:dyDescent="0.25">
      <c r="A66" s="13" t="str">
        <f t="shared" si="6"/>
        <v> JO 45.29 </v>
      </c>
      <c r="B66" s="5" t="str">
        <f t="shared" si="7"/>
        <v>I</v>
      </c>
      <c r="C66" s="13">
        <f t="shared" si="8"/>
        <v>37014.642</v>
      </c>
      <c r="D66" s="20" t="str">
        <f t="shared" si="9"/>
        <v>vis</v>
      </c>
      <c r="E66" s="28">
        <f>VLOOKUP(C66,Active!C$21:E$973,3,FALSE)</f>
        <v>12744.037880221251</v>
      </c>
      <c r="F66" s="5" t="s">
        <v>57</v>
      </c>
      <c r="G66" s="20" t="str">
        <f t="shared" si="10"/>
        <v>37014.642</v>
      </c>
      <c r="H66" s="13">
        <f t="shared" si="11"/>
        <v>12744</v>
      </c>
      <c r="I66" s="29" t="s">
        <v>140</v>
      </c>
      <c r="J66" s="30" t="s">
        <v>141</v>
      </c>
      <c r="K66" s="29">
        <v>12744</v>
      </c>
      <c r="L66" s="29" t="s">
        <v>100</v>
      </c>
      <c r="M66" s="30" t="s">
        <v>63</v>
      </c>
      <c r="N66" s="30"/>
      <c r="O66" s="31" t="s">
        <v>142</v>
      </c>
      <c r="P66" s="31" t="s">
        <v>143</v>
      </c>
    </row>
    <row r="67" spans="1:16" ht="12.75" customHeight="1" thickBot="1" x14ac:dyDescent="0.25">
      <c r="A67" s="13" t="str">
        <f t="shared" si="6"/>
        <v> JO 45.29 </v>
      </c>
      <c r="B67" s="5" t="str">
        <f t="shared" si="7"/>
        <v>I</v>
      </c>
      <c r="C67" s="13">
        <f t="shared" si="8"/>
        <v>37051.512999999999</v>
      </c>
      <c r="D67" s="20" t="str">
        <f t="shared" si="9"/>
        <v>vis</v>
      </c>
      <c r="E67" s="28">
        <f>VLOOKUP(C67,Active!C$21:E$973,3,FALSE)</f>
        <v>12787.047637000498</v>
      </c>
      <c r="F67" s="5" t="s">
        <v>57</v>
      </c>
      <c r="G67" s="20" t="str">
        <f t="shared" si="10"/>
        <v>37051.513</v>
      </c>
      <c r="H67" s="13">
        <f t="shared" si="11"/>
        <v>12787</v>
      </c>
      <c r="I67" s="29" t="s">
        <v>144</v>
      </c>
      <c r="J67" s="30" t="s">
        <v>145</v>
      </c>
      <c r="K67" s="29">
        <v>12787</v>
      </c>
      <c r="L67" s="29" t="s">
        <v>146</v>
      </c>
      <c r="M67" s="30" t="s">
        <v>63</v>
      </c>
      <c r="N67" s="30"/>
      <c r="O67" s="31" t="s">
        <v>142</v>
      </c>
      <c r="P67" s="31" t="s">
        <v>143</v>
      </c>
    </row>
    <row r="68" spans="1:16" ht="12.75" customHeight="1" thickBot="1" x14ac:dyDescent="0.25">
      <c r="A68" s="13" t="str">
        <f t="shared" si="6"/>
        <v> JO 45.29 </v>
      </c>
      <c r="B68" s="5" t="str">
        <f t="shared" si="7"/>
        <v>I</v>
      </c>
      <c r="C68" s="13">
        <f t="shared" si="8"/>
        <v>37087.474000000002</v>
      </c>
      <c r="D68" s="20" t="str">
        <f t="shared" si="9"/>
        <v>vis</v>
      </c>
      <c r="E68" s="28">
        <f>VLOOKUP(C68,Active!C$21:E$973,3,FALSE)</f>
        <v>12828.995885313228</v>
      </c>
      <c r="F68" s="5" t="s">
        <v>57</v>
      </c>
      <c r="G68" s="20" t="str">
        <f t="shared" si="10"/>
        <v>37087.474</v>
      </c>
      <c r="H68" s="13">
        <f t="shared" si="11"/>
        <v>12829</v>
      </c>
      <c r="I68" s="29" t="s">
        <v>147</v>
      </c>
      <c r="J68" s="30" t="s">
        <v>148</v>
      </c>
      <c r="K68" s="29">
        <v>12829</v>
      </c>
      <c r="L68" s="29" t="s">
        <v>149</v>
      </c>
      <c r="M68" s="30" t="s">
        <v>63</v>
      </c>
      <c r="N68" s="30"/>
      <c r="O68" s="31" t="s">
        <v>142</v>
      </c>
      <c r="P68" s="31" t="s">
        <v>143</v>
      </c>
    </row>
    <row r="69" spans="1:16" ht="12.75" customHeight="1" thickBot="1" x14ac:dyDescent="0.25">
      <c r="A69" s="13" t="str">
        <f t="shared" si="6"/>
        <v> JO 45.29 </v>
      </c>
      <c r="B69" s="5" t="str">
        <f t="shared" si="7"/>
        <v>I</v>
      </c>
      <c r="C69" s="13">
        <f t="shared" si="8"/>
        <v>37099.461000000003</v>
      </c>
      <c r="D69" s="20" t="str">
        <f t="shared" si="9"/>
        <v>vis</v>
      </c>
      <c r="E69" s="28">
        <f>VLOOKUP(C69,Active!C$21:E$973,3,FALSE)</f>
        <v>12842.978634750805</v>
      </c>
      <c r="F69" s="5" t="s">
        <v>57</v>
      </c>
      <c r="G69" s="20" t="str">
        <f t="shared" si="10"/>
        <v>37099.461</v>
      </c>
      <c r="H69" s="13">
        <f t="shared" si="11"/>
        <v>12843</v>
      </c>
      <c r="I69" s="29" t="s">
        <v>150</v>
      </c>
      <c r="J69" s="30" t="s">
        <v>151</v>
      </c>
      <c r="K69" s="29">
        <v>12843</v>
      </c>
      <c r="L69" s="29" t="s">
        <v>152</v>
      </c>
      <c r="M69" s="30" t="s">
        <v>63</v>
      </c>
      <c r="N69" s="30"/>
      <c r="O69" s="31" t="s">
        <v>142</v>
      </c>
      <c r="P69" s="31" t="s">
        <v>143</v>
      </c>
    </row>
    <row r="70" spans="1:16" ht="12.75" customHeight="1" thickBot="1" x14ac:dyDescent="0.25">
      <c r="A70" s="13" t="str">
        <f t="shared" si="6"/>
        <v> JO 45.29 </v>
      </c>
      <c r="B70" s="5" t="str">
        <f t="shared" si="7"/>
        <v>I</v>
      </c>
      <c r="C70" s="13">
        <f t="shared" si="8"/>
        <v>37105.457000000002</v>
      </c>
      <c r="D70" s="20" t="str">
        <f t="shared" si="9"/>
        <v>vis</v>
      </c>
      <c r="E70" s="28">
        <f>VLOOKUP(C70,Active!C$21:E$973,3,FALSE)</f>
        <v>12849.972925701642</v>
      </c>
      <c r="F70" s="5" t="s">
        <v>57</v>
      </c>
      <c r="G70" s="20" t="str">
        <f t="shared" si="10"/>
        <v>37105.457</v>
      </c>
      <c r="H70" s="13">
        <f t="shared" si="11"/>
        <v>12850</v>
      </c>
      <c r="I70" s="29" t="s">
        <v>153</v>
      </c>
      <c r="J70" s="30" t="s">
        <v>154</v>
      </c>
      <c r="K70" s="29">
        <v>12850</v>
      </c>
      <c r="L70" s="29" t="s">
        <v>155</v>
      </c>
      <c r="M70" s="30" t="s">
        <v>63</v>
      </c>
      <c r="N70" s="30"/>
      <c r="O70" s="31" t="s">
        <v>142</v>
      </c>
      <c r="P70" s="31" t="s">
        <v>143</v>
      </c>
    </row>
    <row r="71" spans="1:16" ht="12.75" customHeight="1" thickBot="1" x14ac:dyDescent="0.25">
      <c r="A71" s="13" t="str">
        <f t="shared" si="6"/>
        <v> MHAR 8.25 </v>
      </c>
      <c r="B71" s="5" t="str">
        <f t="shared" si="7"/>
        <v>I</v>
      </c>
      <c r="C71" s="13">
        <f t="shared" si="8"/>
        <v>37105.504000000001</v>
      </c>
      <c r="D71" s="20" t="str">
        <f t="shared" si="9"/>
        <v>vis</v>
      </c>
      <c r="E71" s="28">
        <f>VLOOKUP(C71,Active!C$21:E$973,3,FALSE)</f>
        <v>12850.027750864198</v>
      </c>
      <c r="F71" s="5" t="s">
        <v>57</v>
      </c>
      <c r="G71" s="20" t="str">
        <f t="shared" si="10"/>
        <v>37105.504</v>
      </c>
      <c r="H71" s="13">
        <f t="shared" si="11"/>
        <v>12850</v>
      </c>
      <c r="I71" s="29" t="s">
        <v>156</v>
      </c>
      <c r="J71" s="30" t="s">
        <v>157</v>
      </c>
      <c r="K71" s="29">
        <v>12850</v>
      </c>
      <c r="L71" s="29" t="s">
        <v>158</v>
      </c>
      <c r="M71" s="30" t="s">
        <v>63</v>
      </c>
      <c r="N71" s="30"/>
      <c r="O71" s="31" t="s">
        <v>64</v>
      </c>
      <c r="P71" s="31" t="s">
        <v>65</v>
      </c>
    </row>
    <row r="72" spans="1:16" ht="12.75" customHeight="1" thickBot="1" x14ac:dyDescent="0.25">
      <c r="A72" s="13" t="str">
        <f t="shared" si="6"/>
        <v> JO 45.29 </v>
      </c>
      <c r="B72" s="5" t="str">
        <f t="shared" si="7"/>
        <v>I</v>
      </c>
      <c r="C72" s="13">
        <f t="shared" si="8"/>
        <v>37117.453999999998</v>
      </c>
      <c r="D72" s="20" t="str">
        <f t="shared" si="9"/>
        <v>vis</v>
      </c>
      <c r="E72" s="28">
        <f>VLOOKUP(C72,Active!C$21:E$973,3,FALSE)</f>
        <v>12863.967340067416</v>
      </c>
      <c r="F72" s="5" t="s">
        <v>57</v>
      </c>
      <c r="G72" s="20" t="str">
        <f t="shared" si="10"/>
        <v>37117.454</v>
      </c>
      <c r="H72" s="13">
        <f t="shared" si="11"/>
        <v>12864</v>
      </c>
      <c r="I72" s="29" t="s">
        <v>159</v>
      </c>
      <c r="J72" s="30" t="s">
        <v>160</v>
      </c>
      <c r="K72" s="29">
        <v>12864</v>
      </c>
      <c r="L72" s="29" t="s">
        <v>161</v>
      </c>
      <c r="M72" s="30" t="s">
        <v>63</v>
      </c>
      <c r="N72" s="30"/>
      <c r="O72" s="31" t="s">
        <v>142</v>
      </c>
      <c r="P72" s="31" t="s">
        <v>143</v>
      </c>
    </row>
    <row r="73" spans="1:16" ht="12.75" customHeight="1" thickBot="1" x14ac:dyDescent="0.25">
      <c r="A73" s="13" t="str">
        <f t="shared" si="6"/>
        <v> JO 45.29 </v>
      </c>
      <c r="B73" s="5" t="str">
        <f t="shared" si="7"/>
        <v>I</v>
      </c>
      <c r="C73" s="13">
        <f t="shared" si="8"/>
        <v>37165.46</v>
      </c>
      <c r="D73" s="20" t="str">
        <f t="shared" si="9"/>
        <v>vis</v>
      </c>
      <c r="E73" s="28">
        <f>VLOOKUP(C73,Active!C$21:E$973,3,FALSE)</f>
        <v>12919.9659944013</v>
      </c>
      <c r="F73" s="5" t="s">
        <v>57</v>
      </c>
      <c r="G73" s="20" t="str">
        <f t="shared" si="10"/>
        <v>37165.460</v>
      </c>
      <c r="H73" s="13">
        <f t="shared" si="11"/>
        <v>12920</v>
      </c>
      <c r="I73" s="29" t="s">
        <v>162</v>
      </c>
      <c r="J73" s="30" t="s">
        <v>163</v>
      </c>
      <c r="K73" s="29">
        <v>12920</v>
      </c>
      <c r="L73" s="29" t="s">
        <v>97</v>
      </c>
      <c r="M73" s="30" t="s">
        <v>63</v>
      </c>
      <c r="N73" s="30"/>
      <c r="O73" s="31" t="s">
        <v>142</v>
      </c>
      <c r="P73" s="31" t="s">
        <v>143</v>
      </c>
    </row>
    <row r="74" spans="1:16" ht="12.75" customHeight="1" thickBot="1" x14ac:dyDescent="0.25">
      <c r="A74" s="13" t="str">
        <f t="shared" si="6"/>
        <v> JO 45.29 </v>
      </c>
      <c r="B74" s="5" t="str">
        <f t="shared" si="7"/>
        <v>I</v>
      </c>
      <c r="C74" s="13">
        <f t="shared" si="8"/>
        <v>37172.375999999997</v>
      </c>
      <c r="D74" s="20" t="str">
        <f t="shared" si="9"/>
        <v>vis</v>
      </c>
      <c r="E74" s="28">
        <f>VLOOKUP(C74,Active!C$21:E$973,3,FALSE)</f>
        <v>12928.033458746861</v>
      </c>
      <c r="F74" s="5" t="s">
        <v>57</v>
      </c>
      <c r="G74" s="20" t="str">
        <f t="shared" si="10"/>
        <v>37172.376</v>
      </c>
      <c r="H74" s="13">
        <f t="shared" si="11"/>
        <v>12928</v>
      </c>
      <c r="I74" s="29" t="s">
        <v>164</v>
      </c>
      <c r="J74" s="30" t="s">
        <v>165</v>
      </c>
      <c r="K74" s="29">
        <v>12928</v>
      </c>
      <c r="L74" s="29" t="s">
        <v>73</v>
      </c>
      <c r="M74" s="30" t="s">
        <v>63</v>
      </c>
      <c r="N74" s="30"/>
      <c r="O74" s="31" t="s">
        <v>142</v>
      </c>
      <c r="P74" s="31" t="s">
        <v>143</v>
      </c>
    </row>
    <row r="75" spans="1:16" ht="12.75" customHeight="1" thickBot="1" x14ac:dyDescent="0.25">
      <c r="A75" s="13" t="str">
        <f t="shared" ref="A75:A106" si="12">P75</f>
        <v> JO 45.29 </v>
      </c>
      <c r="B75" s="5" t="str">
        <f t="shared" ref="B75:B106" si="13">IF(H75=INT(H75),"I","II")</f>
        <v>I</v>
      </c>
      <c r="C75" s="13">
        <f t="shared" ref="C75:C106" si="14">1*G75</f>
        <v>37201.464999999997</v>
      </c>
      <c r="D75" s="20" t="str">
        <f t="shared" ref="D75:D106" si="15">VLOOKUP(F75,I$1:J$5,2,FALSE)</f>
        <v>vis</v>
      </c>
      <c r="E75" s="28">
        <f>VLOOKUP(C75,Active!C$21:E$973,3,FALSE)</f>
        <v>12961.96556839812</v>
      </c>
      <c r="F75" s="5" t="s">
        <v>57</v>
      </c>
      <c r="G75" s="20" t="str">
        <f t="shared" ref="G75:G106" si="16">MID(I75,3,LEN(I75)-3)</f>
        <v>37201.465</v>
      </c>
      <c r="H75" s="13">
        <f t="shared" ref="H75:H106" si="17">1*K75</f>
        <v>12962</v>
      </c>
      <c r="I75" s="29" t="s">
        <v>166</v>
      </c>
      <c r="J75" s="30" t="s">
        <v>167</v>
      </c>
      <c r="K75" s="29">
        <v>12962</v>
      </c>
      <c r="L75" s="29" t="s">
        <v>168</v>
      </c>
      <c r="M75" s="30" t="s">
        <v>63</v>
      </c>
      <c r="N75" s="30"/>
      <c r="O75" s="31" t="s">
        <v>142</v>
      </c>
      <c r="P75" s="31" t="s">
        <v>143</v>
      </c>
    </row>
    <row r="76" spans="1:16" ht="12.75" customHeight="1" thickBot="1" x14ac:dyDescent="0.25">
      <c r="A76" s="13" t="str">
        <f t="shared" si="12"/>
        <v> MHAR 8.25 </v>
      </c>
      <c r="B76" s="5" t="str">
        <f t="shared" si="13"/>
        <v>I</v>
      </c>
      <c r="C76" s="13">
        <f t="shared" si="14"/>
        <v>37202.379000000001</v>
      </c>
      <c r="D76" s="20" t="str">
        <f t="shared" si="15"/>
        <v>vis</v>
      </c>
      <c r="E76" s="28">
        <f>VLOOKUP(C76,Active!C$21:E$973,3,FALSE)</f>
        <v>12963.031742835927</v>
      </c>
      <c r="F76" s="5" t="s">
        <v>57</v>
      </c>
      <c r="G76" s="20" t="str">
        <f t="shared" si="16"/>
        <v>37202.379</v>
      </c>
      <c r="H76" s="13">
        <f t="shared" si="17"/>
        <v>12963</v>
      </c>
      <c r="I76" s="29" t="s">
        <v>169</v>
      </c>
      <c r="J76" s="30" t="s">
        <v>170</v>
      </c>
      <c r="K76" s="29">
        <v>12963</v>
      </c>
      <c r="L76" s="29" t="s">
        <v>171</v>
      </c>
      <c r="M76" s="30" t="s">
        <v>63</v>
      </c>
      <c r="N76" s="30"/>
      <c r="O76" s="31" t="s">
        <v>64</v>
      </c>
      <c r="P76" s="31" t="s">
        <v>65</v>
      </c>
    </row>
    <row r="77" spans="1:16" ht="12.75" customHeight="1" thickBot="1" x14ac:dyDescent="0.25">
      <c r="A77" s="13" t="str">
        <f t="shared" si="12"/>
        <v> JO 45.29 </v>
      </c>
      <c r="B77" s="5" t="str">
        <f t="shared" si="13"/>
        <v>I</v>
      </c>
      <c r="C77" s="13">
        <f t="shared" si="14"/>
        <v>37202.400000000001</v>
      </c>
      <c r="D77" s="20" t="str">
        <f t="shared" si="15"/>
        <v>vis</v>
      </c>
      <c r="E77" s="28">
        <f>VLOOKUP(C77,Active!C$21:E$973,3,FALSE)</f>
        <v>12963.056239185154</v>
      </c>
      <c r="F77" s="5" t="s">
        <v>57</v>
      </c>
      <c r="G77" s="20" t="str">
        <f t="shared" si="16"/>
        <v>37202.400</v>
      </c>
      <c r="H77" s="13">
        <f t="shared" si="17"/>
        <v>12963</v>
      </c>
      <c r="I77" s="29" t="s">
        <v>172</v>
      </c>
      <c r="J77" s="30" t="s">
        <v>173</v>
      </c>
      <c r="K77" s="29">
        <v>12963</v>
      </c>
      <c r="L77" s="29" t="s">
        <v>174</v>
      </c>
      <c r="M77" s="30" t="s">
        <v>63</v>
      </c>
      <c r="N77" s="30"/>
      <c r="O77" s="31" t="s">
        <v>142</v>
      </c>
      <c r="P77" s="31" t="s">
        <v>143</v>
      </c>
    </row>
    <row r="78" spans="1:16" ht="12.75" customHeight="1" thickBot="1" x14ac:dyDescent="0.25">
      <c r="A78" s="13" t="str">
        <f t="shared" si="12"/>
        <v> JO 45.29 </v>
      </c>
      <c r="B78" s="5" t="str">
        <f t="shared" si="13"/>
        <v>I</v>
      </c>
      <c r="C78" s="13">
        <f t="shared" si="14"/>
        <v>37441.571000000004</v>
      </c>
      <c r="D78" s="20" t="str">
        <f t="shared" si="15"/>
        <v>vis</v>
      </c>
      <c r="E78" s="28">
        <f>VLOOKUP(C78,Active!C$21:E$973,3,FALSE)</f>
        <v>13242.047493521886</v>
      </c>
      <c r="F78" s="5" t="s">
        <v>57</v>
      </c>
      <c r="G78" s="20" t="str">
        <f t="shared" si="16"/>
        <v>37441.571</v>
      </c>
      <c r="H78" s="13">
        <f t="shared" si="17"/>
        <v>13242</v>
      </c>
      <c r="I78" s="29" t="s">
        <v>175</v>
      </c>
      <c r="J78" s="30" t="s">
        <v>176</v>
      </c>
      <c r="K78" s="29">
        <v>13242</v>
      </c>
      <c r="L78" s="29" t="s">
        <v>146</v>
      </c>
      <c r="M78" s="30" t="s">
        <v>63</v>
      </c>
      <c r="N78" s="30"/>
      <c r="O78" s="31" t="s">
        <v>142</v>
      </c>
      <c r="P78" s="31" t="s">
        <v>143</v>
      </c>
    </row>
    <row r="79" spans="1:16" ht="12.75" customHeight="1" thickBot="1" x14ac:dyDescent="0.25">
      <c r="A79" s="13" t="str">
        <f t="shared" si="12"/>
        <v> MHAR 8.25 </v>
      </c>
      <c r="B79" s="5" t="str">
        <f t="shared" si="13"/>
        <v>I</v>
      </c>
      <c r="C79" s="13">
        <f t="shared" si="14"/>
        <v>37556.402999999998</v>
      </c>
      <c r="D79" s="20" t="str">
        <f t="shared" si="15"/>
        <v>vis</v>
      </c>
      <c r="E79" s="28">
        <f>VLOOKUP(C79,Active!C$21:E$973,3,FALSE)</f>
        <v>13375.998197068695</v>
      </c>
      <c r="F79" s="5" t="s">
        <v>57</v>
      </c>
      <c r="G79" s="20" t="str">
        <f t="shared" si="16"/>
        <v>37556.403</v>
      </c>
      <c r="H79" s="13">
        <f t="shared" si="17"/>
        <v>13376</v>
      </c>
      <c r="I79" s="29" t="s">
        <v>177</v>
      </c>
      <c r="J79" s="30" t="s">
        <v>178</v>
      </c>
      <c r="K79" s="29">
        <v>13376</v>
      </c>
      <c r="L79" s="29" t="s">
        <v>82</v>
      </c>
      <c r="M79" s="30" t="s">
        <v>63</v>
      </c>
      <c r="N79" s="30"/>
      <c r="O79" s="31" t="s">
        <v>64</v>
      </c>
      <c r="P79" s="31" t="s">
        <v>65</v>
      </c>
    </row>
    <row r="80" spans="1:16" ht="12.75" customHeight="1" thickBot="1" x14ac:dyDescent="0.25">
      <c r="A80" s="13" t="str">
        <f t="shared" si="12"/>
        <v> JO 45.29 </v>
      </c>
      <c r="B80" s="5" t="str">
        <f t="shared" si="13"/>
        <v>I</v>
      </c>
      <c r="C80" s="13">
        <f t="shared" si="14"/>
        <v>37574.428</v>
      </c>
      <c r="D80" s="20" t="str">
        <f t="shared" si="15"/>
        <v>vis</v>
      </c>
      <c r="E80" s="28">
        <f>VLOOKUP(C80,Active!C$21:E$973,3,FALSE)</f>
        <v>13397.024230155566</v>
      </c>
      <c r="F80" s="5" t="s">
        <v>57</v>
      </c>
      <c r="G80" s="20" t="str">
        <f t="shared" si="16"/>
        <v>37574.428</v>
      </c>
      <c r="H80" s="13">
        <f t="shared" si="17"/>
        <v>13397</v>
      </c>
      <c r="I80" s="29" t="s">
        <v>179</v>
      </c>
      <c r="J80" s="30" t="s">
        <v>180</v>
      </c>
      <c r="K80" s="29">
        <v>13397</v>
      </c>
      <c r="L80" s="29" t="s">
        <v>181</v>
      </c>
      <c r="M80" s="30" t="s">
        <v>63</v>
      </c>
      <c r="N80" s="30"/>
      <c r="O80" s="31" t="s">
        <v>142</v>
      </c>
      <c r="P80" s="31" t="s">
        <v>143</v>
      </c>
    </row>
    <row r="81" spans="1:16" ht="12.75" customHeight="1" thickBot="1" x14ac:dyDescent="0.25">
      <c r="A81" s="13" t="str">
        <f t="shared" si="12"/>
        <v> JO 45.29 </v>
      </c>
      <c r="B81" s="5" t="str">
        <f t="shared" si="13"/>
        <v>I</v>
      </c>
      <c r="C81" s="13">
        <f t="shared" si="14"/>
        <v>37581.285000000003</v>
      </c>
      <c r="D81" s="20" t="str">
        <f t="shared" si="15"/>
        <v>vis</v>
      </c>
      <c r="E81" s="28">
        <f>VLOOKUP(C81,Active!C$21:E$973,3,FALSE)</f>
        <v>13405.022871424733</v>
      </c>
      <c r="F81" s="5" t="s">
        <v>57</v>
      </c>
      <c r="G81" s="20" t="str">
        <f t="shared" si="16"/>
        <v>37581.285</v>
      </c>
      <c r="H81" s="13">
        <f t="shared" si="17"/>
        <v>13405</v>
      </c>
      <c r="I81" s="29" t="s">
        <v>182</v>
      </c>
      <c r="J81" s="30" t="s">
        <v>183</v>
      </c>
      <c r="K81" s="29">
        <v>13405</v>
      </c>
      <c r="L81" s="29" t="s">
        <v>109</v>
      </c>
      <c r="M81" s="30" t="s">
        <v>63</v>
      </c>
      <c r="N81" s="30"/>
      <c r="O81" s="31" t="s">
        <v>142</v>
      </c>
      <c r="P81" s="31" t="s">
        <v>143</v>
      </c>
    </row>
    <row r="82" spans="1:16" ht="12.75" customHeight="1" thickBot="1" x14ac:dyDescent="0.25">
      <c r="A82" s="13" t="str">
        <f t="shared" si="12"/>
        <v> JO 45.29 </v>
      </c>
      <c r="B82" s="5" t="str">
        <f t="shared" si="13"/>
        <v>I</v>
      </c>
      <c r="C82" s="13">
        <f t="shared" si="14"/>
        <v>37605.292999999998</v>
      </c>
      <c r="D82" s="20" t="str">
        <f t="shared" si="15"/>
        <v>vis</v>
      </c>
      <c r="E82" s="28">
        <f>VLOOKUP(C82,Active!C$21:E$973,3,FALSE)</f>
        <v>13433.02803105577</v>
      </c>
      <c r="F82" s="5" t="s">
        <v>57</v>
      </c>
      <c r="G82" s="20" t="str">
        <f t="shared" si="16"/>
        <v>37605.293</v>
      </c>
      <c r="H82" s="13">
        <f t="shared" si="17"/>
        <v>13433</v>
      </c>
      <c r="I82" s="29" t="s">
        <v>184</v>
      </c>
      <c r="J82" s="30" t="s">
        <v>185</v>
      </c>
      <c r="K82" s="29">
        <v>13433</v>
      </c>
      <c r="L82" s="29" t="s">
        <v>158</v>
      </c>
      <c r="M82" s="30" t="s">
        <v>63</v>
      </c>
      <c r="N82" s="30"/>
      <c r="O82" s="31" t="s">
        <v>142</v>
      </c>
      <c r="P82" s="31" t="s">
        <v>143</v>
      </c>
    </row>
    <row r="83" spans="1:16" ht="12.75" customHeight="1" thickBot="1" x14ac:dyDescent="0.25">
      <c r="A83" s="13" t="str">
        <f t="shared" si="12"/>
        <v> MHAR 8.25 </v>
      </c>
      <c r="B83" s="5" t="str">
        <f t="shared" si="13"/>
        <v>I</v>
      </c>
      <c r="C83" s="13">
        <f t="shared" si="14"/>
        <v>37814.483999999997</v>
      </c>
      <c r="D83" s="20" t="str">
        <f t="shared" si="15"/>
        <v>vis</v>
      </c>
      <c r="E83" s="28">
        <f>VLOOKUP(C83,Active!C$21:E$973,3,FALSE)</f>
        <v>13677.047830638303</v>
      </c>
      <c r="F83" s="5" t="s">
        <v>57</v>
      </c>
      <c r="G83" s="20" t="str">
        <f t="shared" si="16"/>
        <v>37814.484</v>
      </c>
      <c r="H83" s="13">
        <f t="shared" si="17"/>
        <v>13677</v>
      </c>
      <c r="I83" s="29" t="s">
        <v>186</v>
      </c>
      <c r="J83" s="30" t="s">
        <v>187</v>
      </c>
      <c r="K83" s="29">
        <v>13677</v>
      </c>
      <c r="L83" s="29" t="s">
        <v>146</v>
      </c>
      <c r="M83" s="30" t="s">
        <v>63</v>
      </c>
      <c r="N83" s="30"/>
      <c r="O83" s="31" t="s">
        <v>64</v>
      </c>
      <c r="P83" s="31" t="s">
        <v>65</v>
      </c>
    </row>
    <row r="84" spans="1:16" ht="12.75" customHeight="1" thickBot="1" x14ac:dyDescent="0.25">
      <c r="A84" s="13" t="str">
        <f t="shared" si="12"/>
        <v> MHAR 8.25 </v>
      </c>
      <c r="B84" s="5" t="str">
        <f t="shared" si="13"/>
        <v>I</v>
      </c>
      <c r="C84" s="13">
        <f t="shared" si="14"/>
        <v>37874.447999999997</v>
      </c>
      <c r="D84" s="20" t="str">
        <f t="shared" si="15"/>
        <v>vis</v>
      </c>
      <c r="E84" s="28">
        <f>VLOOKUP(C84,Active!C$21:E$973,3,FALSE)</f>
        <v>13746.995406117971</v>
      </c>
      <c r="F84" s="5" t="s">
        <v>57</v>
      </c>
      <c r="G84" s="20" t="str">
        <f t="shared" si="16"/>
        <v>37874.448</v>
      </c>
      <c r="H84" s="13">
        <f t="shared" si="17"/>
        <v>13747</v>
      </c>
      <c r="I84" s="29" t="s">
        <v>188</v>
      </c>
      <c r="J84" s="30" t="s">
        <v>189</v>
      </c>
      <c r="K84" s="29">
        <v>13747</v>
      </c>
      <c r="L84" s="29" t="s">
        <v>149</v>
      </c>
      <c r="M84" s="30" t="s">
        <v>63</v>
      </c>
      <c r="N84" s="30"/>
      <c r="O84" s="31" t="s">
        <v>64</v>
      </c>
      <c r="P84" s="31" t="s">
        <v>65</v>
      </c>
    </row>
    <row r="85" spans="1:16" ht="12.75" customHeight="1" thickBot="1" x14ac:dyDescent="0.25">
      <c r="A85" s="13" t="str">
        <f t="shared" si="12"/>
        <v> MHAR 8.25 </v>
      </c>
      <c r="B85" s="5" t="str">
        <f t="shared" si="13"/>
        <v>I</v>
      </c>
      <c r="C85" s="13">
        <f t="shared" si="14"/>
        <v>37886.459000000003</v>
      </c>
      <c r="D85" s="20" t="str">
        <f t="shared" si="15"/>
        <v>vis</v>
      </c>
      <c r="E85" s="28">
        <f>VLOOKUP(C85,Active!C$21:E$973,3,FALSE)</f>
        <v>13761.006151383242</v>
      </c>
      <c r="F85" s="5" t="s">
        <v>57</v>
      </c>
      <c r="G85" s="20" t="str">
        <f t="shared" si="16"/>
        <v>37886.459</v>
      </c>
      <c r="H85" s="13">
        <f t="shared" si="17"/>
        <v>13761</v>
      </c>
      <c r="I85" s="29" t="s">
        <v>190</v>
      </c>
      <c r="J85" s="30" t="s">
        <v>191</v>
      </c>
      <c r="K85" s="29">
        <v>13761</v>
      </c>
      <c r="L85" s="29" t="s">
        <v>192</v>
      </c>
      <c r="M85" s="30" t="s">
        <v>63</v>
      </c>
      <c r="N85" s="30"/>
      <c r="O85" s="31" t="s">
        <v>64</v>
      </c>
      <c r="P85" s="31" t="s">
        <v>65</v>
      </c>
    </row>
    <row r="86" spans="1:16" ht="12.75" customHeight="1" thickBot="1" x14ac:dyDescent="0.25">
      <c r="A86" s="13" t="str">
        <f t="shared" si="12"/>
        <v> MHAR 8.25 </v>
      </c>
      <c r="B86" s="5" t="str">
        <f t="shared" si="13"/>
        <v>I</v>
      </c>
      <c r="C86" s="13">
        <f t="shared" si="14"/>
        <v>38504.550000000003</v>
      </c>
      <c r="D86" s="20" t="str">
        <f t="shared" si="15"/>
        <v>vis</v>
      </c>
      <c r="E86" s="28">
        <f>VLOOKUP(C86,Active!C$21:E$973,3,FALSE)</f>
        <v>14482.004865208259</v>
      </c>
      <c r="F86" s="5" t="s">
        <v>57</v>
      </c>
      <c r="G86" s="20" t="str">
        <f t="shared" si="16"/>
        <v>38504.550</v>
      </c>
      <c r="H86" s="13">
        <f t="shared" si="17"/>
        <v>14482</v>
      </c>
      <c r="I86" s="29" t="s">
        <v>193</v>
      </c>
      <c r="J86" s="30" t="s">
        <v>194</v>
      </c>
      <c r="K86" s="29">
        <v>14482</v>
      </c>
      <c r="L86" s="29" t="s">
        <v>195</v>
      </c>
      <c r="M86" s="30" t="s">
        <v>63</v>
      </c>
      <c r="N86" s="30"/>
      <c r="O86" s="31" t="s">
        <v>64</v>
      </c>
      <c r="P86" s="31" t="s">
        <v>65</v>
      </c>
    </row>
    <row r="87" spans="1:16" ht="12.75" customHeight="1" thickBot="1" x14ac:dyDescent="0.25">
      <c r="A87" s="13" t="str">
        <f t="shared" si="12"/>
        <v> MHAR 8.25 </v>
      </c>
      <c r="B87" s="5" t="str">
        <f t="shared" si="13"/>
        <v>I</v>
      </c>
      <c r="C87" s="13">
        <f t="shared" si="14"/>
        <v>38528.557999999997</v>
      </c>
      <c r="D87" s="20" t="str">
        <f t="shared" si="15"/>
        <v>vis</v>
      </c>
      <c r="E87" s="28">
        <f>VLOOKUP(C87,Active!C$21:E$973,3,FALSE)</f>
        <v>14510.010024839296</v>
      </c>
      <c r="F87" s="5" t="s">
        <v>57</v>
      </c>
      <c r="G87" s="20" t="str">
        <f t="shared" si="16"/>
        <v>38528.558</v>
      </c>
      <c r="H87" s="13">
        <f t="shared" si="17"/>
        <v>14510</v>
      </c>
      <c r="I87" s="29" t="s">
        <v>196</v>
      </c>
      <c r="J87" s="30" t="s">
        <v>197</v>
      </c>
      <c r="K87" s="29">
        <v>14510</v>
      </c>
      <c r="L87" s="29" t="s">
        <v>198</v>
      </c>
      <c r="M87" s="30" t="s">
        <v>63</v>
      </c>
      <c r="N87" s="30"/>
      <c r="O87" s="31" t="s">
        <v>64</v>
      </c>
      <c r="P87" s="31" t="s">
        <v>65</v>
      </c>
    </row>
    <row r="88" spans="1:16" ht="12.75" customHeight="1" thickBot="1" x14ac:dyDescent="0.25">
      <c r="A88" s="13" t="str">
        <f t="shared" si="12"/>
        <v> MHAR 8.25 </v>
      </c>
      <c r="B88" s="5" t="str">
        <f t="shared" si="13"/>
        <v>I</v>
      </c>
      <c r="C88" s="13">
        <f t="shared" si="14"/>
        <v>38553.423000000003</v>
      </c>
      <c r="D88" s="20" t="str">
        <f t="shared" si="15"/>
        <v>vis</v>
      </c>
      <c r="E88" s="28">
        <f>VLOOKUP(C88,Active!C$21:E$973,3,FALSE)</f>
        <v>14539.014868817387</v>
      </c>
      <c r="F88" s="5" t="s">
        <v>57</v>
      </c>
      <c r="G88" s="20" t="str">
        <f t="shared" si="16"/>
        <v>38553.423</v>
      </c>
      <c r="H88" s="13">
        <f t="shared" si="17"/>
        <v>14539</v>
      </c>
      <c r="I88" s="29" t="s">
        <v>199</v>
      </c>
      <c r="J88" s="30" t="s">
        <v>200</v>
      </c>
      <c r="K88" s="29">
        <v>14539</v>
      </c>
      <c r="L88" s="29" t="s">
        <v>201</v>
      </c>
      <c r="M88" s="30" t="s">
        <v>63</v>
      </c>
      <c r="N88" s="30"/>
      <c r="O88" s="31" t="s">
        <v>64</v>
      </c>
      <c r="P88" s="31" t="s">
        <v>65</v>
      </c>
    </row>
    <row r="89" spans="1:16" ht="12.75" customHeight="1" thickBot="1" x14ac:dyDescent="0.25">
      <c r="A89" s="13" t="str">
        <f t="shared" si="12"/>
        <v> MHAR 8.25 </v>
      </c>
      <c r="B89" s="5" t="str">
        <f t="shared" si="13"/>
        <v>I</v>
      </c>
      <c r="C89" s="13">
        <f t="shared" si="14"/>
        <v>38558.538</v>
      </c>
      <c r="D89" s="20" t="str">
        <f t="shared" si="15"/>
        <v>vis</v>
      </c>
      <c r="E89" s="28">
        <f>VLOOKUP(C89,Active!C$21:E$973,3,FALSE)</f>
        <v>14544.981479593493</v>
      </c>
      <c r="F89" s="5" t="s">
        <v>57</v>
      </c>
      <c r="G89" s="20" t="str">
        <f t="shared" si="16"/>
        <v>38558.538</v>
      </c>
      <c r="H89" s="13">
        <f t="shared" si="17"/>
        <v>14545</v>
      </c>
      <c r="I89" s="29" t="s">
        <v>202</v>
      </c>
      <c r="J89" s="30" t="s">
        <v>203</v>
      </c>
      <c r="K89" s="29">
        <v>14545</v>
      </c>
      <c r="L89" s="29" t="s">
        <v>136</v>
      </c>
      <c r="M89" s="30" t="s">
        <v>63</v>
      </c>
      <c r="N89" s="30"/>
      <c r="O89" s="31" t="s">
        <v>64</v>
      </c>
      <c r="P89" s="31" t="s">
        <v>65</v>
      </c>
    </row>
    <row r="90" spans="1:16" ht="12.75" customHeight="1" thickBot="1" x14ac:dyDescent="0.25">
      <c r="A90" s="13" t="str">
        <f t="shared" si="12"/>
        <v> MHAR 8.25 </v>
      </c>
      <c r="B90" s="5" t="str">
        <f t="shared" si="13"/>
        <v>I</v>
      </c>
      <c r="C90" s="13">
        <f t="shared" si="14"/>
        <v>38559.411</v>
      </c>
      <c r="D90" s="20" t="str">
        <f t="shared" si="15"/>
        <v>vis</v>
      </c>
      <c r="E90" s="28">
        <f>VLOOKUP(C90,Active!C$21:E$973,3,FALSE)</f>
        <v>14545.999827825661</v>
      </c>
      <c r="F90" s="5" t="s">
        <v>57</v>
      </c>
      <c r="G90" s="20" t="str">
        <f t="shared" si="16"/>
        <v>38559.411</v>
      </c>
      <c r="H90" s="13">
        <f t="shared" si="17"/>
        <v>14546</v>
      </c>
      <c r="I90" s="29" t="s">
        <v>204</v>
      </c>
      <c r="J90" s="30" t="s">
        <v>205</v>
      </c>
      <c r="K90" s="29">
        <v>14546</v>
      </c>
      <c r="L90" s="29" t="s">
        <v>206</v>
      </c>
      <c r="M90" s="30" t="s">
        <v>63</v>
      </c>
      <c r="N90" s="30"/>
      <c r="O90" s="31" t="s">
        <v>64</v>
      </c>
      <c r="P90" s="31" t="s">
        <v>65</v>
      </c>
    </row>
    <row r="91" spans="1:16" ht="12.75" customHeight="1" thickBot="1" x14ac:dyDescent="0.25">
      <c r="A91" s="13" t="str">
        <f t="shared" si="12"/>
        <v> MHAR 8.25 </v>
      </c>
      <c r="B91" s="5" t="str">
        <f t="shared" si="13"/>
        <v>I</v>
      </c>
      <c r="C91" s="13">
        <f t="shared" si="14"/>
        <v>38583.404999999999</v>
      </c>
      <c r="D91" s="20" t="str">
        <f t="shared" si="15"/>
        <v>vis</v>
      </c>
      <c r="E91" s="28">
        <f>VLOOKUP(C91,Active!C$21:E$973,3,FALSE)</f>
        <v>14573.988656557216</v>
      </c>
      <c r="F91" s="5" t="s">
        <v>57</v>
      </c>
      <c r="G91" s="20" t="str">
        <f t="shared" si="16"/>
        <v>38583.405</v>
      </c>
      <c r="H91" s="13">
        <f t="shared" si="17"/>
        <v>14574</v>
      </c>
      <c r="I91" s="29" t="s">
        <v>207</v>
      </c>
      <c r="J91" s="30" t="s">
        <v>208</v>
      </c>
      <c r="K91" s="29">
        <v>14574</v>
      </c>
      <c r="L91" s="29" t="s">
        <v>209</v>
      </c>
      <c r="M91" s="30" t="s">
        <v>63</v>
      </c>
      <c r="N91" s="30"/>
      <c r="O91" s="31" t="s">
        <v>64</v>
      </c>
      <c r="P91" s="31" t="s">
        <v>65</v>
      </c>
    </row>
    <row r="92" spans="1:16" ht="12.75" customHeight="1" thickBot="1" x14ac:dyDescent="0.25">
      <c r="A92" s="13" t="str">
        <f t="shared" si="12"/>
        <v> MHAR 8.25 </v>
      </c>
      <c r="B92" s="5" t="str">
        <f t="shared" si="13"/>
        <v>I</v>
      </c>
      <c r="C92" s="13">
        <f t="shared" si="14"/>
        <v>38594.525999999998</v>
      </c>
      <c r="D92" s="20" t="str">
        <f t="shared" si="15"/>
        <v>vis</v>
      </c>
      <c r="E92" s="28">
        <f>VLOOKUP(C92,Active!C$21:E$973,3,FALSE)</f>
        <v>14586.961223212365</v>
      </c>
      <c r="F92" s="5" t="s">
        <v>57</v>
      </c>
      <c r="G92" s="20" t="str">
        <f t="shared" si="16"/>
        <v>38594.526</v>
      </c>
      <c r="H92" s="13">
        <f t="shared" si="17"/>
        <v>14587</v>
      </c>
      <c r="I92" s="29" t="s">
        <v>210</v>
      </c>
      <c r="J92" s="30" t="s">
        <v>211</v>
      </c>
      <c r="K92" s="29">
        <v>14587</v>
      </c>
      <c r="L92" s="29" t="s">
        <v>212</v>
      </c>
      <c r="M92" s="30" t="s">
        <v>63</v>
      </c>
      <c r="N92" s="30"/>
      <c r="O92" s="31" t="s">
        <v>64</v>
      </c>
      <c r="P92" s="31" t="s">
        <v>65</v>
      </c>
    </row>
    <row r="93" spans="1:16" ht="12.75" customHeight="1" thickBot="1" x14ac:dyDescent="0.25">
      <c r="A93" s="13" t="str">
        <f t="shared" si="12"/>
        <v> MHAR 8.25 </v>
      </c>
      <c r="B93" s="5" t="str">
        <f t="shared" si="13"/>
        <v>I</v>
      </c>
      <c r="C93" s="13">
        <f t="shared" si="14"/>
        <v>38674.315999999999</v>
      </c>
      <c r="D93" s="20" t="str">
        <f t="shared" si="15"/>
        <v>vis</v>
      </c>
      <c r="E93" s="28">
        <f>VLOOKUP(C93,Active!C$21:E$973,3,FALSE)</f>
        <v>14680.035685348359</v>
      </c>
      <c r="F93" s="5" t="s">
        <v>57</v>
      </c>
      <c r="G93" s="20" t="str">
        <f t="shared" si="16"/>
        <v>38674.316</v>
      </c>
      <c r="H93" s="13">
        <f t="shared" si="17"/>
        <v>14680</v>
      </c>
      <c r="I93" s="29" t="s">
        <v>213</v>
      </c>
      <c r="J93" s="30" t="s">
        <v>214</v>
      </c>
      <c r="K93" s="29">
        <v>14680</v>
      </c>
      <c r="L93" s="29" t="s">
        <v>215</v>
      </c>
      <c r="M93" s="30" t="s">
        <v>63</v>
      </c>
      <c r="N93" s="30"/>
      <c r="O93" s="31" t="s">
        <v>64</v>
      </c>
      <c r="P93" s="31" t="s">
        <v>65</v>
      </c>
    </row>
    <row r="94" spans="1:16" ht="12.75" customHeight="1" thickBot="1" x14ac:dyDescent="0.25">
      <c r="A94" s="13" t="str">
        <f t="shared" si="12"/>
        <v> MHAR 8.25 </v>
      </c>
      <c r="B94" s="5" t="str">
        <f t="shared" si="13"/>
        <v>I</v>
      </c>
      <c r="C94" s="13">
        <f t="shared" si="14"/>
        <v>38680.309000000001</v>
      </c>
      <c r="D94" s="20" t="str">
        <f t="shared" si="15"/>
        <v>vis</v>
      </c>
      <c r="E94" s="28">
        <f>VLOOKUP(C94,Active!C$21:E$973,3,FALSE)</f>
        <v>14687.02647682074</v>
      </c>
      <c r="F94" s="5" t="s">
        <v>57</v>
      </c>
      <c r="G94" s="20" t="str">
        <f t="shared" si="16"/>
        <v>38680.309</v>
      </c>
      <c r="H94" s="13">
        <f t="shared" si="17"/>
        <v>14687</v>
      </c>
      <c r="I94" s="29" t="s">
        <v>216</v>
      </c>
      <c r="J94" s="30" t="s">
        <v>217</v>
      </c>
      <c r="K94" s="29">
        <v>14687</v>
      </c>
      <c r="L94" s="29" t="s">
        <v>218</v>
      </c>
      <c r="M94" s="30" t="s">
        <v>63</v>
      </c>
      <c r="N94" s="30"/>
      <c r="O94" s="31" t="s">
        <v>64</v>
      </c>
      <c r="P94" s="31" t="s">
        <v>65</v>
      </c>
    </row>
    <row r="95" spans="1:16" ht="12.75" customHeight="1" thickBot="1" x14ac:dyDescent="0.25">
      <c r="A95" s="13" t="str">
        <f t="shared" si="12"/>
        <v> MHAR 8.25 </v>
      </c>
      <c r="B95" s="5" t="str">
        <f t="shared" si="13"/>
        <v>I</v>
      </c>
      <c r="C95" s="13">
        <f t="shared" si="14"/>
        <v>38937.487000000001</v>
      </c>
      <c r="D95" s="20" t="str">
        <f t="shared" si="15"/>
        <v>vis</v>
      </c>
      <c r="E95" s="28">
        <f>VLOOKUP(C95,Active!C$21:E$973,3,FALSE)</f>
        <v>14987.02276737357</v>
      </c>
      <c r="F95" s="5" t="s">
        <v>57</v>
      </c>
      <c r="G95" s="20" t="str">
        <f t="shared" si="16"/>
        <v>38937.487</v>
      </c>
      <c r="H95" s="13">
        <f t="shared" si="17"/>
        <v>14987</v>
      </c>
      <c r="I95" s="29" t="s">
        <v>219</v>
      </c>
      <c r="J95" s="30" t="s">
        <v>220</v>
      </c>
      <c r="K95" s="29">
        <v>14987</v>
      </c>
      <c r="L95" s="29" t="s">
        <v>109</v>
      </c>
      <c r="M95" s="30" t="s">
        <v>63</v>
      </c>
      <c r="N95" s="30"/>
      <c r="O95" s="31" t="s">
        <v>64</v>
      </c>
      <c r="P95" s="31" t="s">
        <v>65</v>
      </c>
    </row>
    <row r="96" spans="1:16" ht="12.75" customHeight="1" thickBot="1" x14ac:dyDescent="0.25">
      <c r="A96" s="13" t="str">
        <f t="shared" si="12"/>
        <v> MHAR 8.25 </v>
      </c>
      <c r="B96" s="5" t="str">
        <f t="shared" si="13"/>
        <v>I</v>
      </c>
      <c r="C96" s="13">
        <f t="shared" si="14"/>
        <v>39034.334000000003</v>
      </c>
      <c r="D96" s="20" t="str">
        <f t="shared" si="15"/>
        <v>vis</v>
      </c>
      <c r="E96" s="28">
        <f>VLOOKUP(C96,Active!C$21:E$973,3,FALSE)</f>
        <v>15099.994097546332</v>
      </c>
      <c r="F96" s="5" t="s">
        <v>57</v>
      </c>
      <c r="G96" s="20" t="str">
        <f t="shared" si="16"/>
        <v>39034.334</v>
      </c>
      <c r="H96" s="13">
        <f t="shared" si="17"/>
        <v>15100</v>
      </c>
      <c r="I96" s="29" t="s">
        <v>221</v>
      </c>
      <c r="J96" s="30" t="s">
        <v>222</v>
      </c>
      <c r="K96" s="29">
        <v>15100</v>
      </c>
      <c r="L96" s="29" t="s">
        <v>223</v>
      </c>
      <c r="M96" s="30" t="s">
        <v>63</v>
      </c>
      <c r="N96" s="30"/>
      <c r="O96" s="31" t="s">
        <v>64</v>
      </c>
      <c r="P96" s="31" t="s">
        <v>65</v>
      </c>
    </row>
    <row r="97" spans="1:16" ht="12.75" customHeight="1" thickBot="1" x14ac:dyDescent="0.25">
      <c r="A97" s="13" t="str">
        <f t="shared" si="12"/>
        <v> MHAR 8.25 </v>
      </c>
      <c r="B97" s="5" t="str">
        <f t="shared" si="13"/>
        <v>I</v>
      </c>
      <c r="C97" s="13">
        <f t="shared" si="14"/>
        <v>39058.307999999997</v>
      </c>
      <c r="D97" s="20" t="str">
        <f t="shared" si="15"/>
        <v>vis</v>
      </c>
      <c r="E97" s="28">
        <f>VLOOKUP(C97,Active!C$21:E$973,3,FALSE)</f>
        <v>15127.959596421477</v>
      </c>
      <c r="F97" s="5" t="s">
        <v>57</v>
      </c>
      <c r="G97" s="20" t="str">
        <f t="shared" si="16"/>
        <v>39058.308</v>
      </c>
      <c r="H97" s="13">
        <f t="shared" si="17"/>
        <v>15128</v>
      </c>
      <c r="I97" s="29" t="s">
        <v>224</v>
      </c>
      <c r="J97" s="30" t="s">
        <v>225</v>
      </c>
      <c r="K97" s="29">
        <v>15128</v>
      </c>
      <c r="L97" s="29" t="s">
        <v>226</v>
      </c>
      <c r="M97" s="30" t="s">
        <v>63</v>
      </c>
      <c r="N97" s="30"/>
      <c r="O97" s="31" t="s">
        <v>64</v>
      </c>
      <c r="P97" s="31" t="s">
        <v>65</v>
      </c>
    </row>
    <row r="98" spans="1:16" ht="12.75" customHeight="1" thickBot="1" x14ac:dyDescent="0.25">
      <c r="A98" s="13" t="str">
        <f t="shared" si="12"/>
        <v> MHAR 8.25 </v>
      </c>
      <c r="B98" s="5" t="str">
        <f t="shared" si="13"/>
        <v>I</v>
      </c>
      <c r="C98" s="13">
        <f t="shared" si="14"/>
        <v>39443.235000000001</v>
      </c>
      <c r="D98" s="20" t="str">
        <f t="shared" si="15"/>
        <v>vis</v>
      </c>
      <c r="E98" s="28">
        <f>VLOOKUP(C98,Active!C$21:E$973,3,FALSE)</f>
        <v>15576.974178281631</v>
      </c>
      <c r="F98" s="5" t="s">
        <v>57</v>
      </c>
      <c r="G98" s="20" t="str">
        <f t="shared" si="16"/>
        <v>39443.235</v>
      </c>
      <c r="H98" s="13">
        <f t="shared" si="17"/>
        <v>15577</v>
      </c>
      <c r="I98" s="29" t="s">
        <v>227</v>
      </c>
      <c r="J98" s="30" t="s">
        <v>228</v>
      </c>
      <c r="K98" s="29">
        <v>15577</v>
      </c>
      <c r="L98" s="29" t="s">
        <v>229</v>
      </c>
      <c r="M98" s="30" t="s">
        <v>63</v>
      </c>
      <c r="N98" s="30"/>
      <c r="O98" s="31" t="s">
        <v>64</v>
      </c>
      <c r="P98" s="31" t="s">
        <v>65</v>
      </c>
    </row>
    <row r="99" spans="1:16" ht="12.75" customHeight="1" thickBot="1" x14ac:dyDescent="0.25">
      <c r="A99" s="13" t="str">
        <f t="shared" si="12"/>
        <v> MHAR 8.25 </v>
      </c>
      <c r="B99" s="5" t="str">
        <f t="shared" si="13"/>
        <v>I</v>
      </c>
      <c r="C99" s="13">
        <f t="shared" si="14"/>
        <v>39536.663</v>
      </c>
      <c r="D99" s="20" t="str">
        <f t="shared" si="15"/>
        <v>vis</v>
      </c>
      <c r="E99" s="28">
        <f>VLOOKUP(C99,Active!C$21:E$973,3,FALSE)</f>
        <v>15685.957269501603</v>
      </c>
      <c r="F99" s="5" t="s">
        <v>57</v>
      </c>
      <c r="G99" s="20" t="str">
        <f t="shared" si="16"/>
        <v>39536.663</v>
      </c>
      <c r="H99" s="13">
        <f t="shared" si="17"/>
        <v>15686</v>
      </c>
      <c r="I99" s="29" t="s">
        <v>230</v>
      </c>
      <c r="J99" s="30" t="s">
        <v>231</v>
      </c>
      <c r="K99" s="29">
        <v>15686</v>
      </c>
      <c r="L99" s="29" t="s">
        <v>232</v>
      </c>
      <c r="M99" s="30" t="s">
        <v>63</v>
      </c>
      <c r="N99" s="30"/>
      <c r="O99" s="31" t="s">
        <v>64</v>
      </c>
      <c r="P99" s="31" t="s">
        <v>65</v>
      </c>
    </row>
    <row r="100" spans="1:16" ht="12.75" customHeight="1" thickBot="1" x14ac:dyDescent="0.25">
      <c r="A100" s="13" t="str">
        <f t="shared" si="12"/>
        <v> MHAR 8.25 </v>
      </c>
      <c r="B100" s="5" t="str">
        <f t="shared" si="13"/>
        <v>I</v>
      </c>
      <c r="C100" s="13">
        <f t="shared" si="14"/>
        <v>39670.466</v>
      </c>
      <c r="D100" s="20" t="str">
        <f t="shared" si="15"/>
        <v>vis</v>
      </c>
      <c r="E100" s="28">
        <f>VLOOKUP(C100,Active!C$21:E$973,3,FALSE)</f>
        <v>15842.037508343341</v>
      </c>
      <c r="F100" s="5" t="s">
        <v>57</v>
      </c>
      <c r="G100" s="20" t="str">
        <f t="shared" si="16"/>
        <v>39670.466</v>
      </c>
      <c r="H100" s="13">
        <f t="shared" si="17"/>
        <v>15842</v>
      </c>
      <c r="I100" s="29" t="s">
        <v>233</v>
      </c>
      <c r="J100" s="30" t="s">
        <v>234</v>
      </c>
      <c r="K100" s="29">
        <v>15842</v>
      </c>
      <c r="L100" s="29" t="s">
        <v>100</v>
      </c>
      <c r="M100" s="30" t="s">
        <v>63</v>
      </c>
      <c r="N100" s="30"/>
      <c r="O100" s="31" t="s">
        <v>64</v>
      </c>
      <c r="P100" s="31" t="s">
        <v>65</v>
      </c>
    </row>
    <row r="101" spans="1:16" ht="12.75" customHeight="1" thickBot="1" x14ac:dyDescent="0.25">
      <c r="A101" s="13" t="str">
        <f t="shared" si="12"/>
        <v> MHAR 8.25 </v>
      </c>
      <c r="B101" s="5" t="str">
        <f t="shared" si="13"/>
        <v>I</v>
      </c>
      <c r="C101" s="13">
        <f t="shared" si="14"/>
        <v>39682.449000000001</v>
      </c>
      <c r="D101" s="20" t="str">
        <f t="shared" si="15"/>
        <v>vis</v>
      </c>
      <c r="E101" s="28">
        <f>VLOOKUP(C101,Active!C$21:E$973,3,FALSE)</f>
        <v>15856.015591809635</v>
      </c>
      <c r="F101" s="5" t="s">
        <v>57</v>
      </c>
      <c r="G101" s="20" t="str">
        <f t="shared" si="16"/>
        <v>39682.449</v>
      </c>
      <c r="H101" s="13">
        <f t="shared" si="17"/>
        <v>15856</v>
      </c>
      <c r="I101" s="29" t="s">
        <v>235</v>
      </c>
      <c r="J101" s="30" t="s">
        <v>236</v>
      </c>
      <c r="K101" s="29">
        <v>15856</v>
      </c>
      <c r="L101" s="29" t="s">
        <v>201</v>
      </c>
      <c r="M101" s="30" t="s">
        <v>63</v>
      </c>
      <c r="N101" s="30"/>
      <c r="O101" s="31" t="s">
        <v>64</v>
      </c>
      <c r="P101" s="31" t="s">
        <v>65</v>
      </c>
    </row>
    <row r="102" spans="1:16" ht="12.75" customHeight="1" thickBot="1" x14ac:dyDescent="0.25">
      <c r="A102" s="13" t="str">
        <f t="shared" si="12"/>
        <v> MHAR 8.25 </v>
      </c>
      <c r="B102" s="5" t="str">
        <f t="shared" si="13"/>
        <v>I</v>
      </c>
      <c r="C102" s="13">
        <f t="shared" si="14"/>
        <v>39945.616000000002</v>
      </c>
      <c r="D102" s="20" t="str">
        <f t="shared" si="15"/>
        <v>vis</v>
      </c>
      <c r="E102" s="28">
        <f>VLOOKUP(C102,Active!C$21:E$973,3,FALSE)</f>
        <v>16162.998007863564</v>
      </c>
      <c r="F102" s="5" t="s">
        <v>57</v>
      </c>
      <c r="G102" s="20" t="str">
        <f t="shared" si="16"/>
        <v>39945.616</v>
      </c>
      <c r="H102" s="13">
        <f t="shared" si="17"/>
        <v>16163</v>
      </c>
      <c r="I102" s="29" t="s">
        <v>237</v>
      </c>
      <c r="J102" s="30" t="s">
        <v>238</v>
      </c>
      <c r="K102" s="29">
        <v>16163</v>
      </c>
      <c r="L102" s="29" t="s">
        <v>82</v>
      </c>
      <c r="M102" s="30" t="s">
        <v>63</v>
      </c>
      <c r="N102" s="30"/>
      <c r="O102" s="31" t="s">
        <v>64</v>
      </c>
      <c r="P102" s="31" t="s">
        <v>65</v>
      </c>
    </row>
    <row r="103" spans="1:16" ht="12.75" customHeight="1" thickBot="1" x14ac:dyDescent="0.25">
      <c r="A103" s="13" t="str">
        <f t="shared" si="12"/>
        <v> MHAR 8.25 </v>
      </c>
      <c r="B103" s="5" t="str">
        <f t="shared" si="13"/>
        <v>I</v>
      </c>
      <c r="C103" s="13">
        <f t="shared" si="14"/>
        <v>39964.517</v>
      </c>
      <c r="D103" s="20" t="str">
        <f t="shared" si="15"/>
        <v>vis</v>
      </c>
      <c r="E103" s="28">
        <f>VLOOKUP(C103,Active!C$21:E$973,3,FALSE)</f>
        <v>16185.04588866106</v>
      </c>
      <c r="F103" s="5" t="s">
        <v>57</v>
      </c>
      <c r="G103" s="20" t="str">
        <f t="shared" si="16"/>
        <v>39964.517</v>
      </c>
      <c r="H103" s="13">
        <f t="shared" si="17"/>
        <v>16185</v>
      </c>
      <c r="I103" s="29" t="s">
        <v>239</v>
      </c>
      <c r="J103" s="30" t="s">
        <v>240</v>
      </c>
      <c r="K103" s="29">
        <v>16185</v>
      </c>
      <c r="L103" s="29" t="s">
        <v>241</v>
      </c>
      <c r="M103" s="30" t="s">
        <v>63</v>
      </c>
      <c r="N103" s="30"/>
      <c r="O103" s="31" t="s">
        <v>64</v>
      </c>
      <c r="P103" s="31" t="s">
        <v>65</v>
      </c>
    </row>
    <row r="104" spans="1:16" ht="12.75" customHeight="1" thickBot="1" x14ac:dyDescent="0.25">
      <c r="A104" s="13" t="str">
        <f t="shared" si="12"/>
        <v> MHAR 8.25 </v>
      </c>
      <c r="B104" s="5" t="str">
        <f t="shared" si="13"/>
        <v>I</v>
      </c>
      <c r="C104" s="13">
        <f t="shared" si="14"/>
        <v>39994.495000000003</v>
      </c>
      <c r="D104" s="20" t="str">
        <f t="shared" si="15"/>
        <v>vis</v>
      </c>
      <c r="E104" s="28">
        <f>VLOOKUP(C104,Active!C$21:E$973,3,FALSE)</f>
        <v>16220.015010429615</v>
      </c>
      <c r="F104" s="5" t="s">
        <v>57</v>
      </c>
      <c r="G104" s="20" t="str">
        <f t="shared" si="16"/>
        <v>39994.495</v>
      </c>
      <c r="H104" s="13">
        <f t="shared" si="17"/>
        <v>16220</v>
      </c>
      <c r="I104" s="29" t="s">
        <v>242</v>
      </c>
      <c r="J104" s="30" t="s">
        <v>243</v>
      </c>
      <c r="K104" s="29">
        <v>16220</v>
      </c>
      <c r="L104" s="29" t="s">
        <v>201</v>
      </c>
      <c r="M104" s="30" t="s">
        <v>63</v>
      </c>
      <c r="N104" s="30"/>
      <c r="O104" s="31" t="s">
        <v>64</v>
      </c>
      <c r="P104" s="31" t="s">
        <v>65</v>
      </c>
    </row>
    <row r="105" spans="1:16" ht="12.75" customHeight="1" thickBot="1" x14ac:dyDescent="0.25">
      <c r="A105" s="13" t="str">
        <f t="shared" si="12"/>
        <v> MHAR 8.25 </v>
      </c>
      <c r="B105" s="5" t="str">
        <f t="shared" si="13"/>
        <v>I</v>
      </c>
      <c r="C105" s="13">
        <f t="shared" si="14"/>
        <v>40030.472000000002</v>
      </c>
      <c r="D105" s="20" t="str">
        <f t="shared" si="15"/>
        <v>vis</v>
      </c>
      <c r="E105" s="28">
        <f>VLOOKUP(C105,Active!C$21:E$973,3,FALSE)</f>
        <v>16261.981922627467</v>
      </c>
      <c r="F105" s="5" t="s">
        <v>57</v>
      </c>
      <c r="G105" s="20" t="str">
        <f t="shared" si="16"/>
        <v>40030.472</v>
      </c>
      <c r="H105" s="13">
        <f t="shared" si="17"/>
        <v>16262</v>
      </c>
      <c r="I105" s="29" t="s">
        <v>244</v>
      </c>
      <c r="J105" s="30" t="s">
        <v>245</v>
      </c>
      <c r="K105" s="29">
        <v>16262</v>
      </c>
      <c r="L105" s="29" t="s">
        <v>246</v>
      </c>
      <c r="M105" s="30" t="s">
        <v>63</v>
      </c>
      <c r="N105" s="30"/>
      <c r="O105" s="31" t="s">
        <v>64</v>
      </c>
      <c r="P105" s="31" t="s">
        <v>65</v>
      </c>
    </row>
    <row r="106" spans="1:16" ht="12.75" customHeight="1" thickBot="1" x14ac:dyDescent="0.25">
      <c r="A106" s="13" t="str">
        <f t="shared" si="12"/>
        <v> MHAR 8.25 </v>
      </c>
      <c r="B106" s="5" t="str">
        <f t="shared" si="13"/>
        <v>I</v>
      </c>
      <c r="C106" s="13">
        <f t="shared" si="14"/>
        <v>40097.358</v>
      </c>
      <c r="D106" s="20" t="str">
        <f t="shared" si="15"/>
        <v>pg</v>
      </c>
      <c r="E106" s="28">
        <f>VLOOKUP(C106,Active!C$21:E$973,3,FALSE)</f>
        <v>16340.003961409619</v>
      </c>
      <c r="F106" s="5" t="str">
        <f>LEFT(M106,1)</f>
        <v>P</v>
      </c>
      <c r="G106" s="20" t="str">
        <f t="shared" si="16"/>
        <v>40097.358</v>
      </c>
      <c r="H106" s="13">
        <f t="shared" si="17"/>
        <v>16340</v>
      </c>
      <c r="I106" s="29" t="s">
        <v>247</v>
      </c>
      <c r="J106" s="30" t="s">
        <v>248</v>
      </c>
      <c r="K106" s="29">
        <v>16340</v>
      </c>
      <c r="L106" s="29" t="s">
        <v>123</v>
      </c>
      <c r="M106" s="30" t="s">
        <v>63</v>
      </c>
      <c r="N106" s="30"/>
      <c r="O106" s="31" t="s">
        <v>64</v>
      </c>
      <c r="P106" s="31" t="s">
        <v>65</v>
      </c>
    </row>
    <row r="107" spans="1:16" ht="12.75" customHeight="1" thickBot="1" x14ac:dyDescent="0.25">
      <c r="A107" s="13" t="str">
        <f t="shared" ref="A107:A122" si="18">P107</f>
        <v> MHAR 8.25 </v>
      </c>
      <c r="B107" s="5" t="str">
        <f t="shared" ref="B107:B122" si="19">IF(H107=INT(H107),"I","II")</f>
        <v>I</v>
      </c>
      <c r="C107" s="13">
        <f t="shared" ref="C107:C122" si="20">1*G107</f>
        <v>40127.339999999997</v>
      </c>
      <c r="D107" s="20" t="str">
        <f t="shared" ref="D107:D122" si="21">VLOOKUP(F107,I$1:J$5,2,FALSE)</f>
        <v>pg</v>
      </c>
      <c r="E107" s="28">
        <f>VLOOKUP(C107,Active!C$21:E$973,3,FALSE)</f>
        <v>16374.977749149448</v>
      </c>
      <c r="F107" s="5" t="str">
        <f>LEFT(M107,1)</f>
        <v>P</v>
      </c>
      <c r="G107" s="20" t="str">
        <f t="shared" ref="G107:G122" si="22">MID(I107,3,LEN(I107)-3)</f>
        <v>40127.340</v>
      </c>
      <c r="H107" s="13">
        <f t="shared" ref="H107:H122" si="23">1*K107</f>
        <v>16375</v>
      </c>
      <c r="I107" s="29" t="s">
        <v>249</v>
      </c>
      <c r="J107" s="30" t="s">
        <v>250</v>
      </c>
      <c r="K107" s="29">
        <v>16375</v>
      </c>
      <c r="L107" s="29" t="s">
        <v>76</v>
      </c>
      <c r="M107" s="30" t="s">
        <v>63</v>
      </c>
      <c r="N107" s="30"/>
      <c r="O107" s="31" t="s">
        <v>64</v>
      </c>
      <c r="P107" s="31" t="s">
        <v>65</v>
      </c>
    </row>
    <row r="108" spans="1:16" ht="12.75" customHeight="1" thickBot="1" x14ac:dyDescent="0.25">
      <c r="A108" s="13" t="str">
        <f t="shared" si="18"/>
        <v> MHAR 8.25 </v>
      </c>
      <c r="B108" s="5" t="str">
        <f t="shared" si="19"/>
        <v>I</v>
      </c>
      <c r="C108" s="13">
        <f t="shared" si="20"/>
        <v>40151.324000000001</v>
      </c>
      <c r="D108" s="20" t="str">
        <f t="shared" si="21"/>
        <v>pg</v>
      </c>
      <c r="E108" s="28">
        <f>VLOOKUP(C108,Active!C$21:E$973,3,FALSE)</f>
        <v>16402.954912952806</v>
      </c>
      <c r="F108" s="5" t="str">
        <f>LEFT(M108,1)</f>
        <v>P</v>
      </c>
      <c r="G108" s="20" t="str">
        <f t="shared" si="22"/>
        <v>40151.324</v>
      </c>
      <c r="H108" s="13">
        <f t="shared" si="23"/>
        <v>16403</v>
      </c>
      <c r="I108" s="29" t="s">
        <v>251</v>
      </c>
      <c r="J108" s="30" t="s">
        <v>252</v>
      </c>
      <c r="K108" s="29">
        <v>16403</v>
      </c>
      <c r="L108" s="29" t="s">
        <v>253</v>
      </c>
      <c r="M108" s="30" t="s">
        <v>63</v>
      </c>
      <c r="N108" s="30"/>
      <c r="O108" s="31" t="s">
        <v>64</v>
      </c>
      <c r="P108" s="31" t="s">
        <v>65</v>
      </c>
    </row>
    <row r="109" spans="1:16" ht="12.75" customHeight="1" thickBot="1" x14ac:dyDescent="0.25">
      <c r="A109" s="13" t="str">
        <f t="shared" si="18"/>
        <v> MHAR 8.25 </v>
      </c>
      <c r="B109" s="5" t="str">
        <f t="shared" si="19"/>
        <v>I</v>
      </c>
      <c r="C109" s="13">
        <f t="shared" si="20"/>
        <v>40500.298000000003</v>
      </c>
      <c r="D109" s="20" t="str">
        <f t="shared" si="21"/>
        <v>pg</v>
      </c>
      <c r="E109" s="28">
        <f>VLOOKUP(C109,Active!C$21:E$973,3,FALSE)</f>
        <v>16810.030578442795</v>
      </c>
      <c r="F109" s="5" t="str">
        <f>LEFT(M109,1)</f>
        <v>P</v>
      </c>
      <c r="G109" s="20" t="str">
        <f t="shared" si="22"/>
        <v>40500.298</v>
      </c>
      <c r="H109" s="13">
        <f t="shared" si="23"/>
        <v>16810</v>
      </c>
      <c r="I109" s="29" t="s">
        <v>254</v>
      </c>
      <c r="J109" s="30" t="s">
        <v>255</v>
      </c>
      <c r="K109" s="29">
        <v>16810</v>
      </c>
      <c r="L109" s="29" t="s">
        <v>256</v>
      </c>
      <c r="M109" s="30" t="s">
        <v>63</v>
      </c>
      <c r="N109" s="30"/>
      <c r="O109" s="31" t="s">
        <v>64</v>
      </c>
      <c r="P109" s="31" t="s">
        <v>65</v>
      </c>
    </row>
    <row r="110" spans="1:16" ht="12.75" customHeight="1" thickBot="1" x14ac:dyDescent="0.25">
      <c r="A110" s="13" t="str">
        <f t="shared" si="18"/>
        <v> MHAR 8.25 </v>
      </c>
      <c r="B110" s="5" t="str">
        <f t="shared" si="19"/>
        <v>I</v>
      </c>
      <c r="C110" s="13">
        <f t="shared" si="20"/>
        <v>40745.445</v>
      </c>
      <c r="D110" s="20" t="str">
        <f t="shared" si="21"/>
        <v>pg</v>
      </c>
      <c r="E110" s="28">
        <f>VLOOKUP(C110,Active!C$21:E$973,3,FALSE)</f>
        <v>17095.992793873953</v>
      </c>
      <c r="F110" s="5" t="str">
        <f>LEFT(M110,1)</f>
        <v>P</v>
      </c>
      <c r="G110" s="20" t="str">
        <f t="shared" si="22"/>
        <v>40745.445</v>
      </c>
      <c r="H110" s="13">
        <f t="shared" si="23"/>
        <v>17096</v>
      </c>
      <c r="I110" s="29" t="s">
        <v>257</v>
      </c>
      <c r="J110" s="30" t="s">
        <v>258</v>
      </c>
      <c r="K110" s="29">
        <v>17096</v>
      </c>
      <c r="L110" s="29" t="s">
        <v>259</v>
      </c>
      <c r="M110" s="30" t="s">
        <v>63</v>
      </c>
      <c r="N110" s="30"/>
      <c r="O110" s="31" t="s">
        <v>64</v>
      </c>
      <c r="P110" s="31" t="s">
        <v>65</v>
      </c>
    </row>
    <row r="111" spans="1:16" ht="12.75" customHeight="1" thickBot="1" x14ac:dyDescent="0.25">
      <c r="A111" s="13" t="str">
        <f t="shared" si="18"/>
        <v> MHAR 8.25 </v>
      </c>
      <c r="B111" s="5" t="str">
        <f t="shared" si="19"/>
        <v>I</v>
      </c>
      <c r="C111" s="13">
        <f t="shared" si="20"/>
        <v>40775.46</v>
      </c>
      <c r="D111" s="20" t="str">
        <f t="shared" si="21"/>
        <v>vis</v>
      </c>
      <c r="E111" s="28">
        <f>VLOOKUP(C111,Active!C$21:E$973,3,FALSE)</f>
        <v>17131.005075876859</v>
      </c>
      <c r="F111" s="5" t="s">
        <v>57</v>
      </c>
      <c r="G111" s="20" t="str">
        <f t="shared" si="22"/>
        <v>40775.460</v>
      </c>
      <c r="H111" s="13">
        <f t="shared" si="23"/>
        <v>17131</v>
      </c>
      <c r="I111" s="29" t="s">
        <v>260</v>
      </c>
      <c r="J111" s="30" t="s">
        <v>261</v>
      </c>
      <c r="K111" s="29">
        <v>17131</v>
      </c>
      <c r="L111" s="29" t="s">
        <v>195</v>
      </c>
      <c r="M111" s="30" t="s">
        <v>63</v>
      </c>
      <c r="N111" s="30"/>
      <c r="O111" s="31" t="s">
        <v>64</v>
      </c>
      <c r="P111" s="31" t="s">
        <v>65</v>
      </c>
    </row>
    <row r="112" spans="1:16" ht="12.75" customHeight="1" thickBot="1" x14ac:dyDescent="0.25">
      <c r="A112" s="13" t="str">
        <f t="shared" si="18"/>
        <v> MHAR 8.25 </v>
      </c>
      <c r="B112" s="5" t="str">
        <f t="shared" si="19"/>
        <v>I</v>
      </c>
      <c r="C112" s="13">
        <f t="shared" si="20"/>
        <v>40854.337</v>
      </c>
      <c r="D112" s="20" t="str">
        <f t="shared" si="21"/>
        <v>vis</v>
      </c>
      <c r="E112" s="28">
        <f>VLOOKUP(C112,Active!C$21:E$973,3,FALSE)</f>
        <v>17223.014530067867</v>
      </c>
      <c r="F112" s="5" t="s">
        <v>57</v>
      </c>
      <c r="G112" s="20" t="str">
        <f t="shared" si="22"/>
        <v>40854.337</v>
      </c>
      <c r="H112" s="13">
        <f t="shared" si="23"/>
        <v>17223</v>
      </c>
      <c r="I112" s="29" t="s">
        <v>262</v>
      </c>
      <c r="J112" s="30" t="s">
        <v>263</v>
      </c>
      <c r="K112" s="29">
        <v>17223</v>
      </c>
      <c r="L112" s="29" t="s">
        <v>264</v>
      </c>
      <c r="M112" s="30" t="s">
        <v>63</v>
      </c>
      <c r="N112" s="30"/>
      <c r="O112" s="31" t="s">
        <v>64</v>
      </c>
      <c r="P112" s="31" t="s">
        <v>65</v>
      </c>
    </row>
    <row r="113" spans="1:16" ht="12.75" customHeight="1" thickBot="1" x14ac:dyDescent="0.25">
      <c r="A113" s="13" t="str">
        <f t="shared" si="18"/>
        <v> MHAR 8.25 </v>
      </c>
      <c r="B113" s="5" t="str">
        <f t="shared" si="19"/>
        <v>I</v>
      </c>
      <c r="C113" s="13">
        <f t="shared" si="20"/>
        <v>41208.387000000002</v>
      </c>
      <c r="D113" s="20" t="str">
        <f t="shared" si="21"/>
        <v>vis</v>
      </c>
      <c r="E113" s="28">
        <f>VLOOKUP(C113,Active!C$21:E$973,3,FALSE)</f>
        <v>17636.011313113973</v>
      </c>
      <c r="F113" s="5" t="s">
        <v>57</v>
      </c>
      <c r="G113" s="20" t="str">
        <f t="shared" si="22"/>
        <v>41208.387</v>
      </c>
      <c r="H113" s="13">
        <f t="shared" si="23"/>
        <v>17636</v>
      </c>
      <c r="I113" s="29" t="s">
        <v>265</v>
      </c>
      <c r="J113" s="30" t="s">
        <v>266</v>
      </c>
      <c r="K113" s="29">
        <v>17636</v>
      </c>
      <c r="L113" s="29" t="s">
        <v>267</v>
      </c>
      <c r="M113" s="30" t="s">
        <v>63</v>
      </c>
      <c r="N113" s="30"/>
      <c r="O113" s="31" t="s">
        <v>64</v>
      </c>
      <c r="P113" s="31" t="s">
        <v>65</v>
      </c>
    </row>
    <row r="114" spans="1:16" ht="12.75" customHeight="1" thickBot="1" x14ac:dyDescent="0.25">
      <c r="A114" s="13" t="str">
        <f t="shared" si="18"/>
        <v> MHAR 8.25 </v>
      </c>
      <c r="B114" s="5" t="str">
        <f t="shared" si="19"/>
        <v>I</v>
      </c>
      <c r="C114" s="13">
        <f t="shared" si="20"/>
        <v>41214.385000000002</v>
      </c>
      <c r="D114" s="20" t="str">
        <f t="shared" si="21"/>
        <v>vis</v>
      </c>
      <c r="E114" s="28">
        <f>VLOOKUP(C114,Active!C$21:E$973,3,FALSE)</f>
        <v>17643.00793705045</v>
      </c>
      <c r="F114" s="5" t="s">
        <v>57</v>
      </c>
      <c r="G114" s="20" t="str">
        <f t="shared" si="22"/>
        <v>41214.385</v>
      </c>
      <c r="H114" s="13">
        <f t="shared" si="23"/>
        <v>17643</v>
      </c>
      <c r="I114" s="29" t="s">
        <v>268</v>
      </c>
      <c r="J114" s="30" t="s">
        <v>269</v>
      </c>
      <c r="K114" s="29">
        <v>17643</v>
      </c>
      <c r="L114" s="29" t="s">
        <v>139</v>
      </c>
      <c r="M114" s="30" t="s">
        <v>63</v>
      </c>
      <c r="N114" s="30"/>
      <c r="O114" s="31" t="s">
        <v>64</v>
      </c>
      <c r="P114" s="31" t="s">
        <v>65</v>
      </c>
    </row>
    <row r="115" spans="1:16" ht="12.75" customHeight="1" thickBot="1" x14ac:dyDescent="0.25">
      <c r="A115" s="13" t="str">
        <f t="shared" si="18"/>
        <v> MHAR 8.25 </v>
      </c>
      <c r="B115" s="5" t="str">
        <f t="shared" si="19"/>
        <v>I</v>
      </c>
      <c r="C115" s="13">
        <f t="shared" si="20"/>
        <v>41593.307999999997</v>
      </c>
      <c r="D115" s="20" t="str">
        <f t="shared" si="21"/>
        <v>vis</v>
      </c>
      <c r="E115" s="28">
        <f>VLOOKUP(C115,Active!C$21:E$973,3,FALSE)</f>
        <v>18085.018896017194</v>
      </c>
      <c r="F115" s="5" t="s">
        <v>57</v>
      </c>
      <c r="G115" s="20" t="str">
        <f t="shared" si="22"/>
        <v>41593.308</v>
      </c>
      <c r="H115" s="13">
        <f t="shared" si="23"/>
        <v>18085</v>
      </c>
      <c r="I115" s="29" t="s">
        <v>270</v>
      </c>
      <c r="J115" s="30" t="s">
        <v>271</v>
      </c>
      <c r="K115" s="29">
        <v>18085</v>
      </c>
      <c r="L115" s="29" t="s">
        <v>272</v>
      </c>
      <c r="M115" s="30" t="s">
        <v>63</v>
      </c>
      <c r="N115" s="30"/>
      <c r="O115" s="31" t="s">
        <v>64</v>
      </c>
      <c r="P115" s="31" t="s">
        <v>65</v>
      </c>
    </row>
    <row r="116" spans="1:16" ht="12.75" customHeight="1" thickBot="1" x14ac:dyDescent="0.25">
      <c r="A116" s="13" t="str">
        <f t="shared" si="18"/>
        <v> MHAR 8.25 </v>
      </c>
      <c r="B116" s="5" t="str">
        <f t="shared" si="19"/>
        <v>I</v>
      </c>
      <c r="C116" s="13">
        <f t="shared" si="20"/>
        <v>41599.283000000003</v>
      </c>
      <c r="D116" s="20" t="str">
        <f t="shared" si="21"/>
        <v>vis</v>
      </c>
      <c r="E116" s="28">
        <f>VLOOKUP(C116,Active!C$21:E$973,3,FALSE)</f>
        <v>18091.988690618811</v>
      </c>
      <c r="F116" s="5" t="s">
        <v>57</v>
      </c>
      <c r="G116" s="20" t="str">
        <f t="shared" si="22"/>
        <v>41599.283</v>
      </c>
      <c r="H116" s="13">
        <f t="shared" si="23"/>
        <v>18092</v>
      </c>
      <c r="I116" s="29" t="s">
        <v>273</v>
      </c>
      <c r="J116" s="30" t="s">
        <v>274</v>
      </c>
      <c r="K116" s="29">
        <v>18092</v>
      </c>
      <c r="L116" s="29" t="s">
        <v>209</v>
      </c>
      <c r="M116" s="30" t="s">
        <v>63</v>
      </c>
      <c r="N116" s="30"/>
      <c r="O116" s="31" t="s">
        <v>64</v>
      </c>
      <c r="P116" s="31" t="s">
        <v>65</v>
      </c>
    </row>
    <row r="117" spans="1:16" ht="12.75" customHeight="1" thickBot="1" x14ac:dyDescent="0.25">
      <c r="A117" s="13" t="str">
        <f t="shared" si="18"/>
        <v> BBS 115 </v>
      </c>
      <c r="B117" s="5" t="str">
        <f t="shared" si="19"/>
        <v>I</v>
      </c>
      <c r="C117" s="13">
        <f t="shared" si="20"/>
        <v>50650.450700000001</v>
      </c>
      <c r="D117" s="20" t="str">
        <f t="shared" si="21"/>
        <v>vis</v>
      </c>
      <c r="E117" s="28">
        <f>VLOOKUP(C117,Active!C$21:E$973,3,FALSE)</f>
        <v>28650.110828482862</v>
      </c>
      <c r="F117" s="5" t="s">
        <v>57</v>
      </c>
      <c r="G117" s="20" t="str">
        <f t="shared" si="22"/>
        <v>50650.4507</v>
      </c>
      <c r="H117" s="13">
        <f t="shared" si="23"/>
        <v>28650</v>
      </c>
      <c r="I117" s="29" t="s">
        <v>358</v>
      </c>
      <c r="J117" s="30" t="s">
        <v>359</v>
      </c>
      <c r="K117" s="29">
        <v>28650</v>
      </c>
      <c r="L117" s="29" t="s">
        <v>360</v>
      </c>
      <c r="M117" s="30" t="s">
        <v>361</v>
      </c>
      <c r="N117" s="30" t="s">
        <v>362</v>
      </c>
      <c r="O117" s="31" t="s">
        <v>363</v>
      </c>
      <c r="P117" s="31" t="s">
        <v>357</v>
      </c>
    </row>
    <row r="118" spans="1:16" ht="12.75" customHeight="1" thickBot="1" x14ac:dyDescent="0.25">
      <c r="A118" s="13" t="str">
        <f t="shared" si="18"/>
        <v>IBVS 5741 </v>
      </c>
      <c r="B118" s="5" t="str">
        <f t="shared" si="19"/>
        <v>I</v>
      </c>
      <c r="C118" s="13">
        <f t="shared" si="20"/>
        <v>53612.3465</v>
      </c>
      <c r="D118" s="20" t="str">
        <f t="shared" si="21"/>
        <v>vis</v>
      </c>
      <c r="E118" s="28">
        <f>VLOOKUP(C118,Active!C$21:E$973,3,FALSE)</f>
        <v>32105.141013817574</v>
      </c>
      <c r="F118" s="5" t="s">
        <v>57</v>
      </c>
      <c r="G118" s="20" t="str">
        <f t="shared" si="22"/>
        <v>53612.3465</v>
      </c>
      <c r="H118" s="13">
        <f t="shared" si="23"/>
        <v>32105</v>
      </c>
      <c r="I118" s="29" t="s">
        <v>372</v>
      </c>
      <c r="J118" s="30" t="s">
        <v>373</v>
      </c>
      <c r="K118" s="29">
        <v>32105</v>
      </c>
      <c r="L118" s="29" t="s">
        <v>374</v>
      </c>
      <c r="M118" s="30" t="s">
        <v>361</v>
      </c>
      <c r="N118" s="30" t="s">
        <v>362</v>
      </c>
      <c r="O118" s="31" t="s">
        <v>375</v>
      </c>
      <c r="P118" s="32" t="s">
        <v>376</v>
      </c>
    </row>
    <row r="119" spans="1:16" ht="12.75" customHeight="1" thickBot="1" x14ac:dyDescent="0.25">
      <c r="A119" s="13" t="str">
        <f t="shared" si="18"/>
        <v>BAVM 193 </v>
      </c>
      <c r="B119" s="5" t="str">
        <f t="shared" si="19"/>
        <v>I</v>
      </c>
      <c r="C119" s="13">
        <f t="shared" si="20"/>
        <v>54314.455300000001</v>
      </c>
      <c r="D119" s="20" t="str">
        <f t="shared" si="21"/>
        <v>vis</v>
      </c>
      <c r="E119" s="28">
        <f>VLOOKUP(C119,Active!C$21:E$973,3,FALSE)</f>
        <v>32924.145888124476</v>
      </c>
      <c r="F119" s="5" t="s">
        <v>57</v>
      </c>
      <c r="G119" s="20" t="str">
        <f t="shared" si="22"/>
        <v>54314.4553</v>
      </c>
      <c r="H119" s="13">
        <f t="shared" si="23"/>
        <v>32924</v>
      </c>
      <c r="I119" s="29" t="s">
        <v>377</v>
      </c>
      <c r="J119" s="30" t="s">
        <v>378</v>
      </c>
      <c r="K119" s="29">
        <v>32924</v>
      </c>
      <c r="L119" s="29" t="s">
        <v>379</v>
      </c>
      <c r="M119" s="30" t="s">
        <v>380</v>
      </c>
      <c r="N119" s="30" t="s">
        <v>381</v>
      </c>
      <c r="O119" s="31" t="s">
        <v>382</v>
      </c>
      <c r="P119" s="32" t="s">
        <v>383</v>
      </c>
    </row>
    <row r="120" spans="1:16" ht="12.75" customHeight="1" thickBot="1" x14ac:dyDescent="0.25">
      <c r="A120" s="13" t="str">
        <f t="shared" si="18"/>
        <v>BAVM 225 </v>
      </c>
      <c r="B120" s="5" t="str">
        <f t="shared" si="19"/>
        <v>I</v>
      </c>
      <c r="C120" s="13">
        <f t="shared" si="20"/>
        <v>55859.270600000003</v>
      </c>
      <c r="D120" s="20" t="str">
        <f t="shared" si="21"/>
        <v>vis</v>
      </c>
      <c r="E120" s="28">
        <f>VLOOKUP(C120,Active!C$21:E$973,3,FALSE)</f>
        <v>34726.161844346469</v>
      </c>
      <c r="F120" s="5" t="s">
        <v>57</v>
      </c>
      <c r="G120" s="20" t="str">
        <f t="shared" si="22"/>
        <v>55859.2706</v>
      </c>
      <c r="H120" s="13">
        <f t="shared" si="23"/>
        <v>34726</v>
      </c>
      <c r="I120" s="29" t="s">
        <v>384</v>
      </c>
      <c r="J120" s="30" t="s">
        <v>385</v>
      </c>
      <c r="K120" s="29">
        <v>34726</v>
      </c>
      <c r="L120" s="29" t="s">
        <v>386</v>
      </c>
      <c r="M120" s="30" t="s">
        <v>380</v>
      </c>
      <c r="N120" s="30" t="s">
        <v>57</v>
      </c>
      <c r="O120" s="31" t="s">
        <v>387</v>
      </c>
      <c r="P120" s="32" t="s">
        <v>388</v>
      </c>
    </row>
    <row r="121" spans="1:16" ht="12.75" customHeight="1" thickBot="1" x14ac:dyDescent="0.25">
      <c r="A121" s="13" t="str">
        <f t="shared" si="18"/>
        <v>BAVM 225 </v>
      </c>
      <c r="B121" s="5" t="str">
        <f t="shared" si="19"/>
        <v>II</v>
      </c>
      <c r="C121" s="13">
        <f t="shared" si="20"/>
        <v>55862.276400000002</v>
      </c>
      <c r="D121" s="20" t="str">
        <f t="shared" si="21"/>
        <v>vis</v>
      </c>
      <c r="E121" s="28">
        <f>VLOOKUP(C121,Active!C$21:E$973,3,FALSE)</f>
        <v>34729.668088465885</v>
      </c>
      <c r="F121" s="5" t="s">
        <v>57</v>
      </c>
      <c r="G121" s="20" t="str">
        <f t="shared" si="22"/>
        <v>55862.2764</v>
      </c>
      <c r="H121" s="13">
        <f t="shared" si="23"/>
        <v>34729.5</v>
      </c>
      <c r="I121" s="29" t="s">
        <v>389</v>
      </c>
      <c r="J121" s="30" t="s">
        <v>390</v>
      </c>
      <c r="K121" s="29">
        <v>34729.5</v>
      </c>
      <c r="L121" s="29" t="s">
        <v>391</v>
      </c>
      <c r="M121" s="30" t="s">
        <v>380</v>
      </c>
      <c r="N121" s="30" t="s">
        <v>57</v>
      </c>
      <c r="O121" s="31" t="s">
        <v>387</v>
      </c>
      <c r="P121" s="32" t="s">
        <v>388</v>
      </c>
    </row>
    <row r="122" spans="1:16" ht="12.75" customHeight="1" thickBot="1" x14ac:dyDescent="0.25">
      <c r="A122" s="13" t="str">
        <f t="shared" si="18"/>
        <v>BAVM 225 </v>
      </c>
      <c r="B122" s="5" t="str">
        <f t="shared" si="19"/>
        <v>I</v>
      </c>
      <c r="C122" s="13">
        <f t="shared" si="20"/>
        <v>55877.277300000002</v>
      </c>
      <c r="D122" s="20" t="str">
        <f t="shared" si="21"/>
        <v>vis</v>
      </c>
      <c r="E122" s="28">
        <f>VLOOKUP(C122,Active!C$21:E$973,3,FALSE)</f>
        <v>34747.166530614726</v>
      </c>
      <c r="F122" s="5" t="s">
        <v>57</v>
      </c>
      <c r="G122" s="20" t="str">
        <f t="shared" si="22"/>
        <v>55877.2773</v>
      </c>
      <c r="H122" s="13">
        <f t="shared" si="23"/>
        <v>34747</v>
      </c>
      <c r="I122" s="29" t="s">
        <v>392</v>
      </c>
      <c r="J122" s="30" t="s">
        <v>393</v>
      </c>
      <c r="K122" s="29">
        <v>34747</v>
      </c>
      <c r="L122" s="29" t="s">
        <v>394</v>
      </c>
      <c r="M122" s="30" t="s">
        <v>380</v>
      </c>
      <c r="N122" s="30" t="s">
        <v>57</v>
      </c>
      <c r="O122" s="31" t="s">
        <v>387</v>
      </c>
      <c r="P122" s="32" t="s">
        <v>388</v>
      </c>
    </row>
    <row r="123" spans="1:16" x14ac:dyDescent="0.2">
      <c r="B123" s="5"/>
      <c r="E123" s="28"/>
      <c r="F123" s="5"/>
    </row>
    <row r="124" spans="1:16" x14ac:dyDescent="0.2">
      <c r="B124" s="5"/>
      <c r="E124" s="28"/>
      <c r="F124" s="5"/>
    </row>
    <row r="125" spans="1:16" x14ac:dyDescent="0.2">
      <c r="B125" s="5"/>
      <c r="E125" s="28"/>
      <c r="F125" s="5"/>
    </row>
    <row r="126" spans="1:16" x14ac:dyDescent="0.2">
      <c r="B126" s="5"/>
      <c r="E126" s="28"/>
      <c r="F126" s="5"/>
    </row>
    <row r="127" spans="1:16" x14ac:dyDescent="0.2">
      <c r="B127" s="5"/>
      <c r="E127" s="28"/>
      <c r="F127" s="5"/>
    </row>
    <row r="128" spans="1:16" x14ac:dyDescent="0.2">
      <c r="B128" s="5"/>
      <c r="E128" s="28"/>
      <c r="F128" s="5"/>
    </row>
    <row r="129" spans="2:6" x14ac:dyDescent="0.2">
      <c r="B129" s="5"/>
      <c r="E129" s="28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</sheetData>
  <phoneticPr fontId="7" type="noConversion"/>
  <hyperlinks>
    <hyperlink ref="P118" r:id="rId1" display="http://www.konkoly.hu/cgi-bin/IBVS?5741" xr:uid="{00000000-0004-0000-0100-000000000000}"/>
    <hyperlink ref="P119" r:id="rId2" display="http://www.bav-astro.de/sfs/BAVM_link.php?BAVMnr=193" xr:uid="{00000000-0004-0000-0100-000001000000}"/>
    <hyperlink ref="P120" r:id="rId3" display="http://www.bav-astro.de/sfs/BAVM_link.php?BAVMnr=225" xr:uid="{00000000-0004-0000-0100-000002000000}"/>
    <hyperlink ref="P121" r:id="rId4" display="http://www.bav-astro.de/sfs/BAVM_link.php?BAVMnr=225" xr:uid="{00000000-0004-0000-0100-000003000000}"/>
    <hyperlink ref="P122" r:id="rId5" display="http://www.bav-astro.de/sfs/BAVM_link.php?BAVMnr=225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2024-03-06T06:03:01Z</dcterms:modified>
</cp:coreProperties>
</file>