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85F576-2842-4AFF-B913-C39F59BC628F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2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F15" i="2" l="1"/>
  <c r="F16" i="2" s="1"/>
  <c r="E57" i="2"/>
  <c r="F57" i="2"/>
  <c r="G57" i="2"/>
  <c r="K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C17" i="2"/>
  <c r="Q61" i="3"/>
  <c r="E43" i="3"/>
  <c r="F43" i="3"/>
  <c r="G43" i="3"/>
  <c r="J43" i="3"/>
  <c r="C7" i="3"/>
  <c r="E61" i="3"/>
  <c r="F61" i="3"/>
  <c r="E60" i="3"/>
  <c r="F60" i="3"/>
  <c r="C9" i="3"/>
  <c r="D9" i="3"/>
  <c r="E22" i="3"/>
  <c r="F22" i="3"/>
  <c r="G22" i="3"/>
  <c r="H22" i="3"/>
  <c r="E23" i="3"/>
  <c r="F23" i="3"/>
  <c r="E24" i="3"/>
  <c r="F24" i="3"/>
  <c r="G24" i="3"/>
  <c r="H24" i="3"/>
  <c r="E26" i="3"/>
  <c r="F26" i="3"/>
  <c r="G26" i="3"/>
  <c r="H26" i="3"/>
  <c r="E27" i="3"/>
  <c r="F27" i="3"/>
  <c r="E28" i="3"/>
  <c r="F28" i="3"/>
  <c r="G28" i="3"/>
  <c r="H28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E44" i="3"/>
  <c r="F44" i="3"/>
  <c r="G44" i="3"/>
  <c r="H44" i="3"/>
  <c r="E45" i="3"/>
  <c r="F45" i="3"/>
  <c r="G45" i="3"/>
  <c r="J45" i="3"/>
  <c r="E46" i="3"/>
  <c r="F46" i="3"/>
  <c r="G46" i="3"/>
  <c r="J46" i="3"/>
  <c r="E47" i="3"/>
  <c r="F47" i="3"/>
  <c r="G47" i="3"/>
  <c r="J47" i="3"/>
  <c r="E48" i="3"/>
  <c r="F48" i="3"/>
  <c r="G48" i="3"/>
  <c r="J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K52" i="3"/>
  <c r="E53" i="3"/>
  <c r="F53" i="3"/>
  <c r="G53" i="3"/>
  <c r="K53" i="3"/>
  <c r="E54" i="3"/>
  <c r="F54" i="3"/>
  <c r="G54" i="3"/>
  <c r="K54" i="3"/>
  <c r="E55" i="3"/>
  <c r="F55" i="3"/>
  <c r="G55" i="3"/>
  <c r="K55" i="3"/>
  <c r="E56" i="3"/>
  <c r="F56" i="3"/>
  <c r="G56" i="3"/>
  <c r="K56" i="3"/>
  <c r="E57" i="3"/>
  <c r="F57" i="3"/>
  <c r="G57" i="3"/>
  <c r="K57" i="3"/>
  <c r="E58" i="3"/>
  <c r="F58" i="3"/>
  <c r="G58" i="3"/>
  <c r="K58" i="3"/>
  <c r="E59" i="3"/>
  <c r="F59" i="3"/>
  <c r="G59" i="3"/>
  <c r="K59" i="3"/>
  <c r="Q60" i="3"/>
  <c r="Q58" i="3"/>
  <c r="Q59" i="3"/>
  <c r="Q57" i="3"/>
  <c r="F16" i="3"/>
  <c r="F17" i="3" s="1"/>
  <c r="C17" i="3"/>
  <c r="Q56" i="3"/>
  <c r="Q21" i="3"/>
  <c r="Q22" i="3"/>
  <c r="Q23" i="3"/>
  <c r="Q24" i="3"/>
  <c r="Q25" i="3"/>
  <c r="Q26" i="3"/>
  <c r="Q27" i="3"/>
  <c r="Q28" i="3"/>
  <c r="Q29" i="3"/>
  <c r="Q30" i="3"/>
  <c r="Q31" i="3"/>
  <c r="Q32" i="3"/>
  <c r="H33" i="3"/>
  <c r="Q33" i="3"/>
  <c r="Q34" i="3"/>
  <c r="Q35" i="3"/>
  <c r="Q36" i="3"/>
  <c r="Q37" i="3"/>
  <c r="Q38" i="3"/>
  <c r="Q39" i="3"/>
  <c r="Q40" i="3"/>
  <c r="J41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C15" i="2"/>
  <c r="C18" i="2"/>
  <c r="E56" i="2"/>
  <c r="F56" i="2"/>
  <c r="E32" i="2"/>
  <c r="F32" i="2"/>
  <c r="E34" i="2"/>
  <c r="F34" i="2"/>
  <c r="E36" i="2"/>
  <c r="F36" i="2"/>
  <c r="E38" i="2"/>
  <c r="F38" i="2"/>
  <c r="E40" i="2"/>
  <c r="F40" i="2"/>
  <c r="E30" i="2"/>
  <c r="F30" i="2"/>
  <c r="E22" i="2"/>
  <c r="F22" i="2"/>
  <c r="E24" i="2"/>
  <c r="F24" i="2"/>
  <c r="E26" i="2"/>
  <c r="F26" i="2"/>
  <c r="E28" i="2"/>
  <c r="F28" i="2"/>
  <c r="E41" i="2"/>
  <c r="F41" i="2"/>
  <c r="E44" i="2"/>
  <c r="F44" i="2"/>
  <c r="E47" i="2"/>
  <c r="F47" i="2"/>
  <c r="E49" i="2"/>
  <c r="F49" i="2"/>
  <c r="E51" i="2"/>
  <c r="F51" i="2"/>
  <c r="E21" i="2"/>
  <c r="F21" i="2"/>
  <c r="Q42" i="2"/>
  <c r="C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3" i="2"/>
  <c r="Q44" i="2"/>
  <c r="Q45" i="2"/>
  <c r="Q46" i="2"/>
  <c r="Q47" i="2"/>
  <c r="Q48" i="2"/>
  <c r="Q49" i="2"/>
  <c r="Q50" i="2"/>
  <c r="Q51" i="2"/>
  <c r="Q52" i="2"/>
  <c r="Q56" i="2"/>
  <c r="C19" i="2"/>
  <c r="Q53" i="2"/>
  <c r="Q54" i="2"/>
  <c r="Q55" i="2"/>
  <c r="G21" i="2"/>
  <c r="G51" i="2"/>
  <c r="J51" i="2"/>
  <c r="G49" i="2"/>
  <c r="J49" i="2"/>
  <c r="G47" i="2"/>
  <c r="J47" i="2"/>
  <c r="G44" i="2"/>
  <c r="J44" i="2"/>
  <c r="G41" i="2"/>
  <c r="I41" i="2"/>
  <c r="G28" i="2"/>
  <c r="I28" i="2"/>
  <c r="G26" i="2"/>
  <c r="I26" i="2"/>
  <c r="G24" i="2"/>
  <c r="I24" i="2"/>
  <c r="G22" i="2"/>
  <c r="I22" i="2"/>
  <c r="G30" i="2"/>
  <c r="I30" i="2"/>
  <c r="G40" i="2"/>
  <c r="I40" i="2"/>
  <c r="G38" i="2"/>
  <c r="I38" i="2"/>
  <c r="G36" i="2"/>
  <c r="I36" i="2"/>
  <c r="G34" i="2"/>
  <c r="I34" i="2"/>
  <c r="G32" i="2"/>
  <c r="I32" i="2"/>
  <c r="G56" i="2"/>
  <c r="K56" i="2"/>
  <c r="E54" i="2"/>
  <c r="F54" i="2"/>
  <c r="G54" i="2"/>
  <c r="K54" i="2"/>
  <c r="G27" i="3"/>
  <c r="H27" i="3"/>
  <c r="E25" i="3"/>
  <c r="F25" i="3"/>
  <c r="G25" i="3"/>
  <c r="H25" i="3"/>
  <c r="G60" i="3"/>
  <c r="K60" i="3"/>
  <c r="E53" i="2"/>
  <c r="F53" i="2"/>
  <c r="G53" i="2"/>
  <c r="K53" i="2"/>
  <c r="G52" i="2"/>
  <c r="J52" i="2"/>
  <c r="G43" i="2"/>
  <c r="J43" i="2"/>
  <c r="G27" i="2"/>
  <c r="I27" i="2"/>
  <c r="G23" i="2"/>
  <c r="I23" i="2"/>
  <c r="G37" i="2"/>
  <c r="I37" i="2"/>
  <c r="G33" i="2"/>
  <c r="I33" i="2"/>
  <c r="E42" i="3"/>
  <c r="F42" i="3"/>
  <c r="G42" i="3"/>
  <c r="J42" i="3"/>
  <c r="E29" i="3"/>
  <c r="F29" i="3"/>
  <c r="G29" i="3"/>
  <c r="H29" i="3"/>
  <c r="G23" i="3"/>
  <c r="H23" i="3"/>
  <c r="E21" i="3"/>
  <c r="F21" i="3"/>
  <c r="G21" i="3"/>
  <c r="G61" i="3"/>
  <c r="K61" i="3"/>
  <c r="E55" i="2"/>
  <c r="F55" i="2"/>
  <c r="G55" i="2"/>
  <c r="K55" i="2"/>
  <c r="E52" i="2"/>
  <c r="F52" i="2"/>
  <c r="E50" i="2"/>
  <c r="F50" i="2"/>
  <c r="G50" i="2"/>
  <c r="J50" i="2"/>
  <c r="E48" i="2"/>
  <c r="F48" i="2"/>
  <c r="G48" i="2"/>
  <c r="J48" i="2"/>
  <c r="E46" i="2"/>
  <c r="F46" i="2"/>
  <c r="G46" i="2"/>
  <c r="J46" i="2"/>
  <c r="E43" i="2"/>
  <c r="F43" i="2"/>
  <c r="E29" i="2"/>
  <c r="F29" i="2"/>
  <c r="G29" i="2"/>
  <c r="I29" i="2"/>
  <c r="E27" i="2"/>
  <c r="F27" i="2"/>
  <c r="E25" i="2"/>
  <c r="F25" i="2"/>
  <c r="G25" i="2"/>
  <c r="I25" i="2"/>
  <c r="E23" i="2"/>
  <c r="F23" i="2"/>
  <c r="E42" i="2"/>
  <c r="F42" i="2"/>
  <c r="G42" i="2"/>
  <c r="H42" i="2"/>
  <c r="E45" i="2"/>
  <c r="F45" i="2"/>
  <c r="G45" i="2"/>
  <c r="I45" i="2"/>
  <c r="E39" i="2"/>
  <c r="F39" i="2"/>
  <c r="G39" i="2"/>
  <c r="I39" i="2"/>
  <c r="E37" i="2"/>
  <c r="F37" i="2"/>
  <c r="E35" i="2"/>
  <c r="F35" i="2"/>
  <c r="G35" i="2"/>
  <c r="I35" i="2"/>
  <c r="E33" i="2"/>
  <c r="F33" i="2"/>
  <c r="E31" i="2"/>
  <c r="F31" i="2"/>
  <c r="G31" i="2"/>
  <c r="I31" i="2"/>
  <c r="H21" i="3"/>
  <c r="I21" i="2"/>
  <c r="C12" i="2"/>
  <c r="C16" i="2"/>
  <c r="D18" i="2"/>
  <c r="C11" i="2"/>
  <c r="O59" i="2"/>
  <c r="O58" i="2"/>
  <c r="O62" i="2"/>
  <c r="O57" i="2"/>
  <c r="O61" i="2"/>
  <c r="O60" i="2"/>
  <c r="O53" i="2"/>
  <c r="O22" i="2"/>
  <c r="O26" i="2"/>
  <c r="O30" i="2"/>
  <c r="O34" i="2"/>
  <c r="O38" i="2"/>
  <c r="O43" i="2"/>
  <c r="O47" i="2"/>
  <c r="O51" i="2"/>
  <c r="O55" i="2"/>
  <c r="O24" i="2"/>
  <c r="O32" i="2"/>
  <c r="O40" i="2"/>
  <c r="O49" i="2"/>
  <c r="O36" i="2"/>
  <c r="O56" i="2"/>
  <c r="O23" i="2"/>
  <c r="O27" i="2"/>
  <c r="O31" i="2"/>
  <c r="O35" i="2"/>
  <c r="O39" i="2"/>
  <c r="O44" i="2"/>
  <c r="O48" i="2"/>
  <c r="O52" i="2"/>
  <c r="O42" i="2"/>
  <c r="O21" i="2"/>
  <c r="O25" i="2"/>
  <c r="O29" i="2"/>
  <c r="O33" i="2"/>
  <c r="O37" i="2"/>
  <c r="O41" i="2"/>
  <c r="O46" i="2"/>
  <c r="O50" i="2"/>
  <c r="O54" i="2"/>
  <c r="O28" i="2"/>
  <c r="O45" i="2"/>
  <c r="C11" i="3"/>
  <c r="C12" i="3"/>
  <c r="C16" i="3" l="1"/>
  <c r="D18" i="3" s="1"/>
  <c r="O24" i="3"/>
  <c r="O57" i="3"/>
  <c r="O52" i="3"/>
  <c r="O33" i="3"/>
  <c r="O59" i="3"/>
  <c r="O23" i="3"/>
  <c r="O26" i="3"/>
  <c r="O50" i="3"/>
  <c r="O36" i="3"/>
  <c r="O32" i="3"/>
  <c r="O27" i="3"/>
  <c r="O55" i="3"/>
  <c r="O41" i="3"/>
  <c r="O21" i="3"/>
  <c r="O45" i="3"/>
  <c r="O47" i="3"/>
  <c r="O49" i="3"/>
  <c r="O37" i="3"/>
  <c r="O54" i="3"/>
  <c r="O61" i="3"/>
  <c r="O51" i="3"/>
  <c r="O38" i="3"/>
  <c r="O34" i="3"/>
  <c r="O25" i="3"/>
  <c r="O40" i="3"/>
  <c r="O35" i="3"/>
  <c r="O42" i="3"/>
  <c r="O29" i="3"/>
  <c r="O46" i="3"/>
  <c r="C15" i="3"/>
  <c r="O56" i="3"/>
  <c r="O22" i="3"/>
  <c r="O31" i="3"/>
  <c r="O43" i="3"/>
  <c r="O39" i="3"/>
  <c r="O53" i="3"/>
  <c r="O60" i="3"/>
  <c r="O48" i="3"/>
  <c r="O28" i="3"/>
  <c r="O30" i="3"/>
  <c r="O58" i="3"/>
  <c r="O44" i="3"/>
  <c r="F17" i="2"/>
  <c r="F18" i="2" s="1"/>
  <c r="C18" i="3" l="1"/>
  <c r="F18" i="3"/>
  <c r="F19" i="3" s="1"/>
</calcChain>
</file>

<file path=xl/sharedStrings.xml><?xml version="1.0" encoding="utf-8"?>
<sst xmlns="http://schemas.openxmlformats.org/spreadsheetml/2006/main" count="184" uniqueCount="61">
  <si>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</si>
  <si>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</si>
  <si>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</si>
  <si>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</si>
  <si>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</si>
  <si>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</si>
  <si>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</si>
  <si>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</si>
  <si>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</si>
  <si>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</si>
  <si>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</si>
  <si>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</si>
  <si>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</si>
  <si>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</si>
  <si>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</si>
  <si>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</si>
  <si>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</si>
  <si>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</si>
  <si>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</si>
  <si>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</si>
  <si>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</si>
  <si>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</si>
  <si>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</si>
  <si>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</si>
  <si>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</si>
  <si>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</si>
  <si>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</si>
  <si>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</si>
  <si>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</si>
  <si>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UU Sge</t>
  </si>
  <si>
    <t>IBVS 4962</t>
  </si>
  <si>
    <t>Well studied EB that is a planetary nebula central star!</t>
  </si>
  <si>
    <t>EA/D:/PN</t>
  </si>
  <si>
    <t>1978ApJ...223..252B</t>
  </si>
  <si>
    <t>IBVS 1320</t>
  </si>
  <si>
    <t>1993MNRAS.262..377P</t>
  </si>
  <si>
    <t>Krajci</t>
  </si>
  <si>
    <t>I</t>
  </si>
  <si>
    <t># of data points: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</si>
  <si>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</si>
  <si>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</si>
  <si>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</si>
  <si>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</si>
  <si>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</si>
  <si>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</si>
  <si>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</si>
  <si>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</si>
  <si>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</si>
  <si>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</si>
  <si>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OEJV 0137</t>
  </si>
  <si>
    <t>OEJV 0160</t>
  </si>
  <si>
    <t>II</t>
  </si>
  <si>
    <t>OEJV 0168</t>
  </si>
  <si>
    <t>pg</t>
  </si>
  <si>
    <t>vis</t>
  </si>
  <si>
    <t>PE</t>
  </si>
  <si>
    <t>CCD</t>
  </si>
  <si>
    <t>OEJV 0179</t>
  </si>
  <si>
    <t>UU Sge / NSV 12320</t>
  </si>
  <si>
    <t>Local time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</si>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</sst>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21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Sge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9-4C2E-A231-773DC4B979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-2.0592122469679452E-2</c:v>
                </c:pt>
                <c:pt idx="1">
                  <c:v>7.087975689501036E-3</c:v>
                </c:pt>
                <c:pt idx="2">
                  <c:v>2.2214321335923159E-2</c:v>
                </c:pt>
                <c:pt idx="3">
                  <c:v>8.1787067454570206E-2</c:v>
                </c:pt>
                <c:pt idx="4">
                  <c:v>-9.024711463280255E-2</c:v>
                </c:pt>
                <c:pt idx="5">
                  <c:v>-9.5916524111089529E-2</c:v>
                </c:pt>
                <c:pt idx="6">
                  <c:v>6.4395455268822843E-2</c:v>
                </c:pt>
                <c:pt idx="7">
                  <c:v>-8.0682114821684081E-3</c:v>
                </c:pt>
                <c:pt idx="8">
                  <c:v>6.9275181922421325E-3</c:v>
                </c:pt>
                <c:pt idx="9">
                  <c:v>8.607524120452581E-2</c:v>
                </c:pt>
                <c:pt idx="10">
                  <c:v>0.10687930124549894</c:v>
                </c:pt>
                <c:pt idx="11">
                  <c:v>-8.8493699797254521E-2</c:v>
                </c:pt>
                <c:pt idx="12">
                  <c:v>-7.8533841289754491E-2</c:v>
                </c:pt>
                <c:pt idx="13">
                  <c:v>8.7630988760793116E-2</c:v>
                </c:pt>
                <c:pt idx="14">
                  <c:v>9.006900781969307E-2</c:v>
                </c:pt>
                <c:pt idx="15">
                  <c:v>-3.491853793093469E-2</c:v>
                </c:pt>
                <c:pt idx="16">
                  <c:v>7.8347684320760891E-3</c:v>
                </c:pt>
                <c:pt idx="17">
                  <c:v>6.6514943086076528E-2</c:v>
                </c:pt>
                <c:pt idx="18">
                  <c:v>9.1681430225435179E-2</c:v>
                </c:pt>
                <c:pt idx="19">
                  <c:v>-3.8670193454890978E-2</c:v>
                </c:pt>
                <c:pt idx="20">
                  <c:v>-2.0000000222353265E-4</c:v>
                </c:pt>
                <c:pt idx="24">
                  <c:v>7.6108735156594776E-3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C9-4C2E-A231-773DC4B9797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22">
                  <c:v>1.4380190550582483E-3</c:v>
                </c:pt>
                <c:pt idx="23">
                  <c:v>4.1337741786264814E-3</c:v>
                </c:pt>
                <c:pt idx="25">
                  <c:v>1.0365425921918359E-2</c:v>
                </c:pt>
                <c:pt idx="26">
                  <c:v>1.0825284429301973E-2</c:v>
                </c:pt>
                <c:pt idx="27">
                  <c:v>4.6912011224776506E-2</c:v>
                </c:pt>
                <c:pt idx="28">
                  <c:v>8.0942150903865695E-2</c:v>
                </c:pt>
                <c:pt idx="29">
                  <c:v>8.112200940377079E-2</c:v>
                </c:pt>
                <c:pt idx="30">
                  <c:v>0.10383911160897696</c:v>
                </c:pt>
                <c:pt idx="31">
                  <c:v>0.10981076335156104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C9-4C2E-A231-773DC4B9797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32">
                  <c:v>6.0017545183654875E-4</c:v>
                </c:pt>
                <c:pt idx="33">
                  <c:v>-9.3996605573920533E-4</c:v>
                </c:pt>
                <c:pt idx="34">
                  <c:v>3.3925572643056512E-4</c:v>
                </c:pt>
                <c:pt idx="35">
                  <c:v>-6.5830685933178756E-2</c:v>
                </c:pt>
                <c:pt idx="36">
                  <c:v>3.1649374635890126E-2</c:v>
                </c:pt>
                <c:pt idx="37">
                  <c:v>-0.11360553085251013</c:v>
                </c:pt>
                <c:pt idx="38">
                  <c:v>-9.3850920020486228E-3</c:v>
                </c:pt>
                <c:pt idx="39">
                  <c:v>1.0178931188420393E-3</c:v>
                </c:pt>
                <c:pt idx="40">
                  <c:v>7.4285202477767598E-2</c:v>
                </c:pt>
                <c:pt idx="41">
                  <c:v>-7.5224396925477777E-2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C9-4C2E-A231-773DC4B9797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C9-4C2E-A231-773DC4B979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C9-4C2E-A231-773DC4B979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21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1.5E-3</c:v>
                  </c:pt>
                  <c:pt idx="40">
                    <c:v>2.0000000000000001E-4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C9-4C2E-A231-773DC4B979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-38275</c:v>
                </c:pt>
                <c:pt idx="1">
                  <c:v>-37711</c:v>
                </c:pt>
                <c:pt idx="2">
                  <c:v>-37518</c:v>
                </c:pt>
                <c:pt idx="3">
                  <c:v>-36002</c:v>
                </c:pt>
                <c:pt idx="4">
                  <c:v>-35377.5</c:v>
                </c:pt>
                <c:pt idx="5">
                  <c:v>-35244.5</c:v>
                </c:pt>
                <c:pt idx="6">
                  <c:v>-32021.5</c:v>
                </c:pt>
                <c:pt idx="7">
                  <c:v>-28436</c:v>
                </c:pt>
                <c:pt idx="8">
                  <c:v>-23428.5</c:v>
                </c:pt>
                <c:pt idx="9">
                  <c:v>-21841.5</c:v>
                </c:pt>
                <c:pt idx="10">
                  <c:v>-21333.5</c:v>
                </c:pt>
                <c:pt idx="11">
                  <c:v>-20443</c:v>
                </c:pt>
                <c:pt idx="12">
                  <c:v>-20441</c:v>
                </c:pt>
                <c:pt idx="13">
                  <c:v>-12452.5</c:v>
                </c:pt>
                <c:pt idx="14">
                  <c:v>-12424.5</c:v>
                </c:pt>
                <c:pt idx="15">
                  <c:v>-5250.5</c:v>
                </c:pt>
                <c:pt idx="16">
                  <c:v>-4590.5</c:v>
                </c:pt>
                <c:pt idx="17">
                  <c:v>-3179.5</c:v>
                </c:pt>
                <c:pt idx="18">
                  <c:v>-2988.5</c:v>
                </c:pt>
                <c:pt idx="19">
                  <c:v>-704</c:v>
                </c:pt>
                <c:pt idx="20">
                  <c:v>0</c:v>
                </c:pt>
                <c:pt idx="21">
                  <c:v>0</c:v>
                </c:pt>
                <c:pt idx="22">
                  <c:v>28</c:v>
                </c:pt>
                <c:pt idx="23">
                  <c:v>88</c:v>
                </c:pt>
                <c:pt idx="24">
                  <c:v>129</c:v>
                </c:pt>
                <c:pt idx="25">
                  <c:v>206</c:v>
                </c:pt>
                <c:pt idx="26">
                  <c:v>208</c:v>
                </c:pt>
                <c:pt idx="27">
                  <c:v>961</c:v>
                </c:pt>
                <c:pt idx="28">
                  <c:v>11136</c:v>
                </c:pt>
                <c:pt idx="29">
                  <c:v>11138</c:v>
                </c:pt>
                <c:pt idx="30">
                  <c:v>11603</c:v>
                </c:pt>
                <c:pt idx="31">
                  <c:v>11721</c:v>
                </c:pt>
                <c:pt idx="32">
                  <c:v>18938</c:v>
                </c:pt>
                <c:pt idx="33">
                  <c:v>18940</c:v>
                </c:pt>
                <c:pt idx="34">
                  <c:v>18951</c:v>
                </c:pt>
                <c:pt idx="35">
                  <c:v>22342.5</c:v>
                </c:pt>
                <c:pt idx="36">
                  <c:v>24320.5</c:v>
                </c:pt>
                <c:pt idx="37">
                  <c:v>26086</c:v>
                </c:pt>
                <c:pt idx="38">
                  <c:v>28200</c:v>
                </c:pt>
                <c:pt idx="39">
                  <c:v>28440.5</c:v>
                </c:pt>
                <c:pt idx="40">
                  <c:v>29892</c:v>
                </c:pt>
                <c:pt idx="41">
                  <c:v>31582.5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1.3129875031995631E-2</c:v>
                </c:pt>
                <c:pt idx="1">
                  <c:v>1.3134435394615509E-2</c:v>
                </c:pt>
                <c:pt idx="2">
                  <c:v>1.3135995944235432E-2</c:v>
                </c:pt>
                <c:pt idx="3">
                  <c:v>1.3148253940213687E-2</c:v>
                </c:pt>
                <c:pt idx="4">
                  <c:v>1.3153303490667789E-2</c:v>
                </c:pt>
                <c:pt idx="5">
                  <c:v>1.315437889532815E-2</c:v>
                </c:pt>
                <c:pt idx="6">
                  <c:v>1.318043926540593E-2</c:v>
                </c:pt>
                <c:pt idx="7">
                  <c:v>1.3209430719614394E-2</c:v>
                </c:pt>
                <c:pt idx="8">
                  <c:v>1.3249920109364466E-2</c:v>
                </c:pt>
                <c:pt idx="9">
                  <c:v>1.3262752193544867E-2</c:v>
                </c:pt>
                <c:pt idx="10">
                  <c:v>1.3266859754202488E-2</c:v>
                </c:pt>
                <c:pt idx="11">
                  <c:v>1.3274060113977314E-2</c:v>
                </c:pt>
                <c:pt idx="12">
                  <c:v>1.3274076285475965E-2</c:v>
                </c:pt>
                <c:pt idx="13">
                  <c:v>1.3338669293966918E-2</c:v>
                </c:pt>
                <c:pt idx="14">
                  <c:v>1.3338895694948047E-2</c:v>
                </c:pt>
                <c:pt idx="15">
                  <c:v>1.3396902860612953E-2</c:v>
                </c:pt>
                <c:pt idx="16">
                  <c:v>1.3402239455168129E-2</c:v>
                </c:pt>
                <c:pt idx="17">
                  <c:v>1.341364844746715E-2</c:v>
                </c:pt>
                <c:pt idx="18">
                  <c:v>1.3415192825588422E-2</c:v>
                </c:pt>
                <c:pt idx="19">
                  <c:v>1.3433664719923726E-2</c:v>
                </c:pt>
                <c:pt idx="20">
                  <c:v>1.3439357087449248E-2</c:v>
                </c:pt>
                <c:pt idx="21">
                  <c:v>1.3439357087449248E-2</c:v>
                </c:pt>
                <c:pt idx="22">
                  <c:v>1.3439583488430377E-2</c:v>
                </c:pt>
                <c:pt idx="23">
                  <c:v>1.3440068633389939E-2</c:v>
                </c:pt>
                <c:pt idx="24">
                  <c:v>1.3440400149112306E-2</c:v>
                </c:pt>
                <c:pt idx="25">
                  <c:v>1.3441022751810409E-2</c:v>
                </c:pt>
                <c:pt idx="26">
                  <c:v>1.3441038923309062E-2</c:v>
                </c:pt>
                <c:pt idx="27">
                  <c:v>1.3447127492551558E-2</c:v>
                </c:pt>
                <c:pt idx="28">
                  <c:v>1.3529399991943865E-2</c:v>
                </c:pt>
                <c:pt idx="29">
                  <c:v>1.3529416163442517E-2</c:v>
                </c:pt>
                <c:pt idx="30">
                  <c:v>1.3533176036879119E-2</c:v>
                </c:pt>
                <c:pt idx="31">
                  <c:v>1.3534130155299591E-2</c:v>
                </c:pt>
                <c:pt idx="32">
                  <c:v>1.3592485008185514E-2</c:v>
                </c:pt>
                <c:pt idx="33">
                  <c:v>1.3592501179684167E-2</c:v>
                </c:pt>
                <c:pt idx="34">
                  <c:v>1.3592590122926754E-2</c:v>
                </c:pt>
                <c:pt idx="35">
                  <c:v>1.3620012941765968E-2</c:v>
                </c:pt>
                <c:pt idx="36">
                  <c:v>1.3636006553932847E-2</c:v>
                </c:pt>
                <c:pt idx="37">
                  <c:v>1.3650281944367943E-2</c:v>
                </c:pt>
                <c:pt idx="38">
                  <c:v>1.3667375218443162E-2</c:v>
                </c:pt>
                <c:pt idx="39">
                  <c:v>1.3669319841156069E-2</c:v>
                </c:pt>
                <c:pt idx="40">
                  <c:v>1.3681056306302796E-2</c:v>
                </c:pt>
                <c:pt idx="41">
                  <c:v>1.3694725265538442E-2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C9-4C2E-A231-773DC4B9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9432"/>
        <c:axId val="1"/>
      </c:scatterChart>
      <c:valAx>
        <c:axId val="73912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12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Sge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2'!$H$21:$H$994</c:f>
              <c:numCache>
                <c:formatCode>General</c:formatCode>
                <c:ptCount val="974"/>
                <c:pt idx="0">
                  <c:v>0.67693798365144175</c:v>
                </c:pt>
                <c:pt idx="1">
                  <c:v>0.70461808181062224</c:v>
                </c:pt>
                <c:pt idx="2">
                  <c:v>0.71974442745704437</c:v>
                </c:pt>
                <c:pt idx="3">
                  <c:v>0.77931717357932939</c:v>
                </c:pt>
                <c:pt idx="4">
                  <c:v>0.60728299148831866</c:v>
                </c:pt>
                <c:pt idx="5">
                  <c:v>0.60161358201003168</c:v>
                </c:pt>
                <c:pt idx="6">
                  <c:v>0.52941552601623698</c:v>
                </c:pt>
                <c:pt idx="7">
                  <c:v>0.45695185926524573</c:v>
                </c:pt>
                <c:pt idx="8">
                  <c:v>0.47194758893965627</c:v>
                </c:pt>
                <c:pt idx="9">
                  <c:v>0.55109531195193995</c:v>
                </c:pt>
                <c:pt idx="10">
                  <c:v>0.57189937199291307</c:v>
                </c:pt>
                <c:pt idx="11">
                  <c:v>0.37652637095015962</c:v>
                </c:pt>
                <c:pt idx="12">
                  <c:v>0.38648622945765965</c:v>
                </c:pt>
                <c:pt idx="13">
                  <c:v>0.32014102413813816</c:v>
                </c:pt>
                <c:pt idx="14">
                  <c:v>0.32257904319703812</c:v>
                </c:pt>
                <c:pt idx="15">
                  <c:v>0.19759149744641036</c:v>
                </c:pt>
                <c:pt idx="16">
                  <c:v>0.24034480380942114</c:v>
                </c:pt>
                <c:pt idx="17">
                  <c:v>0.29902497845614562</c:v>
                </c:pt>
                <c:pt idx="18">
                  <c:v>0.32419146559550427</c:v>
                </c:pt>
                <c:pt idx="19">
                  <c:v>0.19383984192245407</c:v>
                </c:pt>
                <c:pt idx="23">
                  <c:v>0.24012090888572857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F-4103-B8D7-86612123D66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0F-4103-B8D7-86612123D66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2'!$J$21:$J$994</c:f>
              <c:numCache>
                <c:formatCode>General</c:formatCode>
                <c:ptCount val="974"/>
                <c:pt idx="20">
                  <c:v>0.23231003537512152</c:v>
                </c:pt>
                <c:pt idx="21">
                  <c:v>0.23394805442512734</c:v>
                </c:pt>
                <c:pt idx="22">
                  <c:v>0.23664380954869557</c:v>
                </c:pt>
                <c:pt idx="24">
                  <c:v>0.24287546129926341</c:v>
                </c:pt>
                <c:pt idx="25">
                  <c:v>0.24333531979937106</c:v>
                </c:pt>
                <c:pt idx="26">
                  <c:v>0.27942204660212155</c:v>
                </c:pt>
                <c:pt idx="27">
                  <c:v>8.0942150903865695E-2</c:v>
                </c:pt>
                <c:pt idx="28">
                  <c:v>8.112200940377079E-2</c:v>
                </c:pt>
                <c:pt idx="29">
                  <c:v>0.10383911160897696</c:v>
                </c:pt>
                <c:pt idx="30">
                  <c:v>0.10981076335156104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0F-4103-B8D7-86612123D66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2'!$K$21:$K$994</c:f>
              <c:numCache>
                <c:formatCode>General</c:formatCode>
                <c:ptCount val="974"/>
                <c:pt idx="31">
                  <c:v>6.0017545183654875E-4</c:v>
                </c:pt>
                <c:pt idx="32">
                  <c:v>-9.3996605573920533E-4</c:v>
                </c:pt>
                <c:pt idx="33">
                  <c:v>3.3925572643056512E-4</c:v>
                </c:pt>
                <c:pt idx="34">
                  <c:v>-6.5830685933178756E-2</c:v>
                </c:pt>
                <c:pt idx="35">
                  <c:v>3.1649374635890126E-2</c:v>
                </c:pt>
                <c:pt idx="36">
                  <c:v>-0.11360553085251013</c:v>
                </c:pt>
                <c:pt idx="37">
                  <c:v>-9.3850920020486228E-3</c:v>
                </c:pt>
                <c:pt idx="38">
                  <c:v>1.0178931188420393E-3</c:v>
                </c:pt>
                <c:pt idx="39">
                  <c:v>7.4285202477767598E-2</c:v>
                </c:pt>
                <c:pt idx="40">
                  <c:v>-7.5224396925477777E-2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0F-4103-B8D7-86612123D66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0F-4103-B8D7-86612123D66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0F-4103-B8D7-86612123D66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1.5E-3</c:v>
                  </c:pt>
                  <c:pt idx="39">
                    <c:v>2.0000000000000001E-4</c:v>
                  </c:pt>
                  <c:pt idx="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0F-4103-B8D7-86612123D66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'Active 2'!$F$21:$F$994</c:f>
              <c:numCache>
                <c:formatCode>General</c:formatCode>
                <c:ptCount val="974"/>
                <c:pt idx="0">
                  <c:v>-38276.5</c:v>
                </c:pt>
                <c:pt idx="1">
                  <c:v>-37712.5</c:v>
                </c:pt>
                <c:pt idx="2">
                  <c:v>-37519.5</c:v>
                </c:pt>
                <c:pt idx="3">
                  <c:v>-36003.5</c:v>
                </c:pt>
                <c:pt idx="4">
                  <c:v>-35379</c:v>
                </c:pt>
                <c:pt idx="5">
                  <c:v>-35246</c:v>
                </c:pt>
                <c:pt idx="6">
                  <c:v>-32022.5</c:v>
                </c:pt>
                <c:pt idx="7">
                  <c:v>-28437</c:v>
                </c:pt>
                <c:pt idx="8">
                  <c:v>-23429.5</c:v>
                </c:pt>
                <c:pt idx="9">
                  <c:v>-21842.5</c:v>
                </c:pt>
                <c:pt idx="10">
                  <c:v>-21334.5</c:v>
                </c:pt>
                <c:pt idx="11">
                  <c:v>-20444</c:v>
                </c:pt>
                <c:pt idx="12">
                  <c:v>-20442</c:v>
                </c:pt>
                <c:pt idx="13">
                  <c:v>-12453</c:v>
                </c:pt>
                <c:pt idx="14">
                  <c:v>-12425</c:v>
                </c:pt>
                <c:pt idx="15">
                  <c:v>-5251</c:v>
                </c:pt>
                <c:pt idx="16">
                  <c:v>-4591</c:v>
                </c:pt>
                <c:pt idx="17">
                  <c:v>-3180</c:v>
                </c:pt>
                <c:pt idx="18">
                  <c:v>-2989</c:v>
                </c:pt>
                <c:pt idx="19">
                  <c:v>-704.5</c:v>
                </c:pt>
                <c:pt idx="20">
                  <c:v>-0.5</c:v>
                </c:pt>
                <c:pt idx="21">
                  <c:v>27.5</c:v>
                </c:pt>
                <c:pt idx="22">
                  <c:v>87.5</c:v>
                </c:pt>
                <c:pt idx="23">
                  <c:v>128.5</c:v>
                </c:pt>
                <c:pt idx="24">
                  <c:v>205.5</c:v>
                </c:pt>
                <c:pt idx="25">
                  <c:v>207.5</c:v>
                </c:pt>
                <c:pt idx="26">
                  <c:v>960.5</c:v>
                </c:pt>
                <c:pt idx="27">
                  <c:v>11136</c:v>
                </c:pt>
                <c:pt idx="28">
                  <c:v>11138</c:v>
                </c:pt>
                <c:pt idx="29">
                  <c:v>11603</c:v>
                </c:pt>
                <c:pt idx="30">
                  <c:v>11721</c:v>
                </c:pt>
                <c:pt idx="31">
                  <c:v>18938</c:v>
                </c:pt>
                <c:pt idx="32">
                  <c:v>18940</c:v>
                </c:pt>
                <c:pt idx="33">
                  <c:v>18951</c:v>
                </c:pt>
                <c:pt idx="34">
                  <c:v>22342.5</c:v>
                </c:pt>
                <c:pt idx="35">
                  <c:v>24320.5</c:v>
                </c:pt>
                <c:pt idx="36">
                  <c:v>26086</c:v>
                </c:pt>
                <c:pt idx="37">
                  <c:v>28200</c:v>
                </c:pt>
                <c:pt idx="38">
                  <c:v>28440.5</c:v>
                </c:pt>
                <c:pt idx="39">
                  <c:v>29892</c:v>
                </c:pt>
                <c:pt idx="40">
                  <c:v>31582.5</c:v>
                </c:pt>
              </c:numCache>
            </c:numRef>
          </c:xVal>
          <c:yVal>
            <c:numRef>
              <c:f>'Active 2'!$O$21:$O$994</c:f>
              <c:numCache>
                <c:formatCode>General</c:formatCode>
                <c:ptCount val="974"/>
                <c:pt idx="0">
                  <c:v>0.65251845426513366</c:v>
                </c:pt>
                <c:pt idx="1">
                  <c:v>0.64642679531152192</c:v>
                </c:pt>
                <c:pt idx="2">
                  <c:v>0.64434223825824699</c:v>
                </c:pt>
                <c:pt idx="3">
                  <c:v>0.62796820461697878</c:v>
                </c:pt>
                <c:pt idx="4">
                  <c:v>0.62122309643164098</c:v>
                </c:pt>
                <c:pt idx="5">
                  <c:v>0.6197865882032183</c:v>
                </c:pt>
                <c:pt idx="6">
                  <c:v>0.58497016508802824</c:v>
                </c:pt>
                <c:pt idx="7">
                  <c:v>0.54624384739622922</c:v>
                </c:pt>
                <c:pt idx="8">
                  <c:v>0.49215877255543056</c:v>
                </c:pt>
                <c:pt idx="9">
                  <c:v>0.47501788113808707</c:v>
                </c:pt>
                <c:pt idx="10">
                  <c:v>0.46953106775433751</c:v>
                </c:pt>
                <c:pt idx="11">
                  <c:v>0.45991294311215458</c:v>
                </c:pt>
                <c:pt idx="12">
                  <c:v>0.45989134148465949</c:v>
                </c:pt>
                <c:pt idx="13">
                  <c:v>0.37360364045557498</c:v>
                </c:pt>
                <c:pt idx="14">
                  <c:v>0.37330121767064389</c:v>
                </c:pt>
                <c:pt idx="15">
                  <c:v>0.29581617984580322</c:v>
                </c:pt>
                <c:pt idx="16">
                  <c:v>0.28868764277242787</c:v>
                </c:pt>
                <c:pt idx="17">
                  <c:v>0.27344769457465112</c:v>
                </c:pt>
                <c:pt idx="18">
                  <c:v>0.27138473914887129</c:v>
                </c:pt>
                <c:pt idx="19">
                  <c:v>0.24671028014261975</c:v>
                </c:pt>
                <c:pt idx="20">
                  <c:v>0.2391065072643527</c:v>
                </c:pt>
                <c:pt idx="21">
                  <c:v>0.23880408447942161</c:v>
                </c:pt>
                <c:pt idx="22">
                  <c:v>0.2381560356545693</c:v>
                </c:pt>
                <c:pt idx="23">
                  <c:v>0.23771320229092024</c:v>
                </c:pt>
                <c:pt idx="24">
                  <c:v>0.23688153963235978</c:v>
                </c:pt>
                <c:pt idx="25">
                  <c:v>0.23685993800486471</c:v>
                </c:pt>
                <c:pt idx="26">
                  <c:v>0.22872692525296828</c:v>
                </c:pt>
                <c:pt idx="27">
                  <c:v>0.11882324496489099</c:v>
                </c:pt>
                <c:pt idx="28">
                  <c:v>0.11880164333739592</c:v>
                </c:pt>
                <c:pt idx="29">
                  <c:v>0.11377926494479054</c:v>
                </c:pt>
                <c:pt idx="30">
                  <c:v>0.11250476892258102</c:v>
                </c:pt>
                <c:pt idx="31">
                  <c:v>3.4555296106596162E-2</c:v>
                </c:pt>
                <c:pt idx="32">
                  <c:v>3.4533694479101096E-2</c:v>
                </c:pt>
                <c:pt idx="33">
                  <c:v>3.4414885527878164E-2</c:v>
                </c:pt>
                <c:pt idx="34">
                  <c:v>-2.2160742968984071E-3</c:v>
                </c:pt>
                <c:pt idx="35">
                  <c:v>-2.3580083889529424E-2</c:v>
                </c:pt>
                <c:pt idx="36">
                  <c:v>-4.264892056080849E-2</c:v>
                </c:pt>
                <c:pt idx="37">
                  <c:v>-6.5481840823104764E-2</c:v>
                </c:pt>
                <c:pt idx="38">
                  <c:v>-6.8079436529387749E-2</c:v>
                </c:pt>
                <c:pt idx="39">
                  <c:v>-8.3756817683939777E-2</c:v>
                </c:pt>
                <c:pt idx="40">
                  <c:v>-0.1020155933241535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0F-4103-B8D7-86612123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986128"/>
        <c:axId val="1"/>
      </c:scatterChart>
      <c:valAx>
        <c:axId val="68298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98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28574</xdr:rowOff>
    </xdr:from>
    <xdr:to>
      <xdr:col>20</xdr:col>
      <xdr:colOff>542925</xdr:colOff>
      <xdr:row>18</xdr:row>
      <xdr:rowOff>152399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3AB5728-1381-F7CC-F557-930026937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18</xdr:col>
      <xdr:colOff>609600</xdr:colOff>
      <xdr:row>18</xdr:row>
      <xdr:rowOff>95251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CCE1265-6D75-A834-012C-5D808E1A6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7109375" customWidth="1"/>
    <col min="3" max="3" width="11.85546875" customWidth="1"/>
    <col min="4" max="4" width="10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7" customFormat="1" ht="20.25">
      <c r="A1" s="35" t="s">
        <v>29</v>
      </c>
      <c r="C1" s="36" t="s">
        <v>31</v>
      </c>
    </row>
    <row r="2" spans="1:6" s="17" customFormat="1" ht="12.95" customHeight="1">
      <c r="A2" s="17" t="s">
        <v>25</v>
      </c>
      <c r="B2" s="17" t="s">
        <v>32</v>
      </c>
    </row>
    <row r="3" spans="1:6" s="17" customFormat="1" ht="12.95" customHeight="1"/>
    <row r="4" spans="1:6" s="17" customFormat="1" ht="12.95" customHeight="1">
      <c r="A4" s="18" t="s">
        <v>0</v>
      </c>
      <c r="C4" s="19">
        <v>42953.932800000002</v>
      </c>
      <c r="D4" s="20">
        <v>0.46506918000000003</v>
      </c>
    </row>
    <row r="5" spans="1:6" s="17" customFormat="1" ht="12.95" customHeight="1">
      <c r="A5" s="21" t="s">
        <v>40</v>
      </c>
      <c r="C5" s="22">
        <v>-9.5</v>
      </c>
    </row>
    <row r="6" spans="1:6" s="17" customFormat="1" ht="12.95" customHeight="1">
      <c r="A6" s="18" t="s">
        <v>1</v>
      </c>
    </row>
    <row r="7" spans="1:6" s="17" customFormat="1" ht="12.95" customHeight="1">
      <c r="A7" s="17" t="s">
        <v>2</v>
      </c>
      <c r="C7" s="17">
        <f>+C4</f>
        <v>42953.932800000002</v>
      </c>
    </row>
    <row r="8" spans="1:6" s="17" customFormat="1" ht="12.95" customHeight="1">
      <c r="A8" s="17" t="s">
        <v>3</v>
      </c>
      <c r="C8" s="17">
        <v>0.46502007074794338</v>
      </c>
    </row>
    <row r="9" spans="1:6" s="17" customFormat="1" ht="12.95" customHeight="1"/>
    <row r="10" spans="1:6" s="17" customFormat="1" ht="12.95" customHeight="1" thickBot="1">
      <c r="C10" s="23" t="s">
        <v>20</v>
      </c>
      <c r="D10" s="23" t="s">
        <v>21</v>
      </c>
    </row>
    <row r="11" spans="1:6" s="17" customFormat="1" ht="12.95" customHeight="1">
      <c r="A11" s="17" t="s">
        <v>16</v>
      </c>
      <c r="C11" s="17">
        <f>INTERCEPT(G21:G995,$F21:$F995)</f>
        <v>1.3439357087449248E-2</v>
      </c>
      <c r="D11" s="24"/>
    </row>
    <row r="12" spans="1:6" s="17" customFormat="1" ht="12.95" customHeight="1">
      <c r="A12" s="17" t="s">
        <v>17</v>
      </c>
      <c r="C12" s="17">
        <f>SLOPE(G21:G995,$F21:$F995)</f>
        <v>8.0857493260252741E-9</v>
      </c>
      <c r="D12" s="24"/>
    </row>
    <row r="13" spans="1:6" s="17" customFormat="1" ht="12.95" customHeight="1">
      <c r="A13" s="17" t="s">
        <v>19</v>
      </c>
      <c r="C13" s="24" t="s">
        <v>14</v>
      </c>
      <c r="D13" s="24"/>
    </row>
    <row r="14" spans="1:6" s="17" customFormat="1" ht="12.95" customHeight="1">
      <c r="A14" s="17" t="s">
        <v>24</v>
      </c>
      <c r="E14" s="25" t="s">
        <v>47</v>
      </c>
      <c r="F14" s="26">
        <v>1</v>
      </c>
    </row>
    <row r="15" spans="1:6" s="17" customFormat="1" ht="12.95" customHeight="1">
      <c r="A15" s="21" t="s">
        <v>18</v>
      </c>
      <c r="C15" s="24">
        <f>+D15+C8/2</f>
        <v>53343.810410035374</v>
      </c>
      <c r="D15" s="27">
        <v>53343.577899999997</v>
      </c>
      <c r="E15" s="25" t="s">
        <v>42</v>
      </c>
      <c r="F15" s="28">
        <f ca="1">NOW()+15018.5+$C$5/24</f>
        <v>60375.805869907403</v>
      </c>
    </row>
    <row r="16" spans="1:6" s="17" customFormat="1" ht="12.95" customHeight="1">
      <c r="A16" s="18" t="s">
        <v>4</v>
      </c>
      <c r="C16" s="17">
        <f>+C8+C12</f>
        <v>0.46502007883369273</v>
      </c>
      <c r="E16" s="25" t="s">
        <v>48</v>
      </c>
      <c r="F16" s="29">
        <f ca="1">ROUND(2*(F15-$C$7)/$C$8,0)/2+F14</f>
        <v>37466</v>
      </c>
    </row>
    <row r="17" spans="1:17" s="17" customFormat="1" ht="12.95" customHeight="1" thickBot="1">
      <c r="A17" s="25" t="s">
        <v>38</v>
      </c>
      <c r="C17" s="17">
        <f>COUNT(C21:C2190)</f>
        <v>42</v>
      </c>
      <c r="E17" s="25" t="s">
        <v>43</v>
      </c>
      <c r="F17" s="29">
        <f ca="1">ROUND(2*(F15-$C$15)/$C$16,0)/2+F14</f>
        <v>15123</v>
      </c>
    </row>
    <row r="18" spans="1:17" s="17" customFormat="1" ht="12.95" customHeight="1">
      <c r="A18" s="18" t="s">
        <v>5</v>
      </c>
      <c r="C18" s="19">
        <f>+C15</f>
        <v>53343.810410035374</v>
      </c>
      <c r="D18" s="20">
        <f>+C16</f>
        <v>0.46502007883369273</v>
      </c>
      <c r="E18" s="25" t="s">
        <v>44</v>
      </c>
      <c r="F18" s="30">
        <f ca="1">+$C$15+$C$16*F17-15018.5-$C$5/24</f>
        <v>45358.204895570649</v>
      </c>
    </row>
    <row r="19" spans="1:17" s="17" customFormat="1" ht="12.95" customHeight="1" thickTop="1">
      <c r="C19" s="17">
        <f>COUNT(C21:C2187)</f>
        <v>42</v>
      </c>
      <c r="F19" s="31" t="s">
        <v>59</v>
      </c>
    </row>
    <row r="20" spans="1:17" s="17" customFormat="1" ht="12.95" customHeight="1" thickBot="1">
      <c r="A20" s="23" t="s">
        <v>6</v>
      </c>
      <c r="B20" s="23" t="s">
        <v>7</v>
      </c>
      <c r="C20" s="23" t="s">
        <v>8</v>
      </c>
      <c r="D20" s="23" t="s">
        <v>13</v>
      </c>
      <c r="E20" s="23" t="s">
        <v>9</v>
      </c>
      <c r="F20" s="23" t="s">
        <v>10</v>
      </c>
      <c r="G20" s="23" t="s">
        <v>11</v>
      </c>
      <c r="H20" s="32" t="s">
        <v>12</v>
      </c>
      <c r="I20" s="32" t="s">
        <v>60</v>
      </c>
      <c r="J20" s="32" t="s">
        <v>55</v>
      </c>
      <c r="K20" s="32" t="s">
        <v>56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23" t="s">
        <v>15</v>
      </c>
    </row>
    <row r="21" spans="1:17" s="17" customFormat="1" ht="12.95" customHeight="1">
      <c r="A21" s="17" t="s">
        <v>33</v>
      </c>
      <c r="B21" s="24"/>
      <c r="C21" s="37">
        <v>25155.269</v>
      </c>
      <c r="D21" s="38"/>
      <c r="E21" s="17">
        <f t="shared" ref="E21:E56" si="0">+(C21-C$7)/C$8</f>
        <v>-38275.044282222996</v>
      </c>
      <c r="F21" s="17">
        <f t="shared" ref="F21:F56" si="1">ROUND(2*E21,0)/2</f>
        <v>-38275</v>
      </c>
      <c r="G21" s="17">
        <f t="shared" ref="G21:G56" si="2">+C21-(C$7+F21*C$8)</f>
        <v>-2.0592122469679452E-2</v>
      </c>
      <c r="I21" s="17">
        <f>G21</f>
        <v>-2.0592122469679452E-2</v>
      </c>
      <c r="O21" s="17">
        <f t="shared" ref="O21:O56" si="3">+C$11+C$12*$F21</f>
        <v>1.3129875031995631E-2</v>
      </c>
      <c r="Q21" s="34">
        <f t="shared" ref="Q21:Q56" si="4">+C21-15018.5</f>
        <v>10136.769</v>
      </c>
    </row>
    <row r="22" spans="1:17" s="17" customFormat="1" ht="12.95" customHeight="1">
      <c r="A22" s="17" t="s">
        <v>33</v>
      </c>
      <c r="B22" s="24"/>
      <c r="C22" s="37">
        <v>25417.567999999999</v>
      </c>
      <c r="D22" s="38"/>
      <c r="E22" s="17">
        <f t="shared" si="0"/>
        <v>-37710.984757699429</v>
      </c>
      <c r="F22" s="17">
        <f t="shared" si="1"/>
        <v>-37711</v>
      </c>
      <c r="G22" s="17">
        <f t="shared" si="2"/>
        <v>7.087975689501036E-3</v>
      </c>
      <c r="I22" s="17">
        <f>G22</f>
        <v>7.087975689501036E-3</v>
      </c>
      <c r="O22" s="17">
        <f t="shared" si="3"/>
        <v>1.3134435394615509E-2</v>
      </c>
      <c r="Q22" s="34">
        <f t="shared" si="4"/>
        <v>10399.067999999999</v>
      </c>
    </row>
    <row r="23" spans="1:17" s="17" customFormat="1" ht="12.95" customHeight="1">
      <c r="A23" s="17" t="s">
        <v>33</v>
      </c>
      <c r="B23" s="24"/>
      <c r="C23" s="37">
        <v>25507.331999999999</v>
      </c>
      <c r="D23" s="38"/>
      <c r="E23" s="17">
        <f t="shared" si="0"/>
        <v>-37517.952229327864</v>
      </c>
      <c r="F23" s="17">
        <f t="shared" si="1"/>
        <v>-37518</v>
      </c>
      <c r="G23" s="17">
        <f t="shared" si="2"/>
        <v>2.2214321335923159E-2</v>
      </c>
      <c r="I23" s="17">
        <f>G23</f>
        <v>2.2214321335923159E-2</v>
      </c>
      <c r="O23" s="17">
        <f t="shared" si="3"/>
        <v>1.3135995944235432E-2</v>
      </c>
      <c r="Q23" s="34">
        <f t="shared" si="4"/>
        <v>10488.831999999999</v>
      </c>
    </row>
    <row r="24" spans="1:17" s="17" customFormat="1" ht="12.95" customHeight="1">
      <c r="A24" s="17" t="s">
        <v>33</v>
      </c>
      <c r="B24" s="24"/>
      <c r="C24" s="37">
        <v>26212.362000000001</v>
      </c>
      <c r="D24" s="38"/>
      <c r="E24" s="17">
        <f t="shared" si="0"/>
        <v>-36001.824121424856</v>
      </c>
      <c r="F24" s="17">
        <f t="shared" si="1"/>
        <v>-36002</v>
      </c>
      <c r="G24" s="17">
        <f t="shared" si="2"/>
        <v>8.1787067454570206E-2</v>
      </c>
      <c r="I24" s="17">
        <f>G24</f>
        <v>8.1787067454570206E-2</v>
      </c>
      <c r="O24" s="17">
        <f t="shared" si="3"/>
        <v>1.3148253940213687E-2</v>
      </c>
      <c r="Q24" s="34">
        <f t="shared" si="4"/>
        <v>11193.862000000001</v>
      </c>
    </row>
    <row r="25" spans="1:17" s="17" customFormat="1" ht="12.95" customHeight="1">
      <c r="A25" s="17" t="s">
        <v>33</v>
      </c>
      <c r="B25" s="24"/>
      <c r="C25" s="37">
        <v>26502.595000000001</v>
      </c>
      <c r="D25" s="38"/>
      <c r="E25" s="17">
        <f t="shared" si="0"/>
        <v>-35377.694071439735</v>
      </c>
      <c r="F25" s="17">
        <f t="shared" si="1"/>
        <v>-35377.5</v>
      </c>
      <c r="G25" s="17">
        <f t="shared" si="2"/>
        <v>-9.024711463280255E-2</v>
      </c>
      <c r="I25" s="17">
        <f>G25</f>
        <v>-9.024711463280255E-2</v>
      </c>
      <c r="O25" s="17">
        <f t="shared" si="3"/>
        <v>1.3153303490667789E-2</v>
      </c>
      <c r="Q25" s="34">
        <f t="shared" si="4"/>
        <v>11484.095000000001</v>
      </c>
    </row>
    <row r="26" spans="1:17" s="17" customFormat="1" ht="12.95" customHeight="1">
      <c r="A26" s="17" t="s">
        <v>33</v>
      </c>
      <c r="B26" s="24"/>
      <c r="C26" s="37">
        <v>26564.437000000002</v>
      </c>
      <c r="D26" s="38"/>
      <c r="E26" s="17">
        <f t="shared" si="0"/>
        <v>-35244.70626319194</v>
      </c>
      <c r="F26" s="17">
        <f t="shared" si="1"/>
        <v>-35244.5</v>
      </c>
      <c r="G26" s="17">
        <f t="shared" si="2"/>
        <v>-9.5916524111089529E-2</v>
      </c>
      <c r="I26" s="17">
        <f>G26</f>
        <v>-9.5916524111089529E-2</v>
      </c>
      <c r="O26" s="17">
        <f t="shared" si="3"/>
        <v>1.315437889532815E-2</v>
      </c>
      <c r="Q26" s="34">
        <f t="shared" si="4"/>
        <v>11545.937000000002</v>
      </c>
    </row>
    <row r="27" spans="1:17" s="17" customFormat="1" ht="12.95" customHeight="1">
      <c r="A27" s="17" t="s">
        <v>33</v>
      </c>
      <c r="B27" s="24"/>
      <c r="C27" s="37">
        <v>28063.357</v>
      </c>
      <c r="D27" s="38"/>
      <c r="E27" s="17">
        <f t="shared" si="0"/>
        <v>-32021.361521127114</v>
      </c>
      <c r="F27" s="17">
        <f t="shared" si="1"/>
        <v>-32021.5</v>
      </c>
      <c r="G27" s="17">
        <f t="shared" si="2"/>
        <v>6.4395455268822843E-2</v>
      </c>
      <c r="I27" s="17">
        <f>G27</f>
        <v>6.4395455268822843E-2</v>
      </c>
      <c r="O27" s="17">
        <f t="shared" si="3"/>
        <v>1.318043926540593E-2</v>
      </c>
      <c r="Q27" s="34">
        <f t="shared" si="4"/>
        <v>13044.857</v>
      </c>
    </row>
    <row r="28" spans="1:17" s="17" customFormat="1" ht="12.95" customHeight="1">
      <c r="A28" s="17" t="s">
        <v>33</v>
      </c>
      <c r="B28" s="24"/>
      <c r="C28" s="37">
        <v>29730.614000000001</v>
      </c>
      <c r="D28" s="38"/>
      <c r="E28" s="17">
        <f t="shared" si="0"/>
        <v>-28436.01735024355</v>
      </c>
      <c r="F28" s="17">
        <f t="shared" si="1"/>
        <v>-28436</v>
      </c>
      <c r="G28" s="17">
        <f t="shared" si="2"/>
        <v>-8.0682114821684081E-3</v>
      </c>
      <c r="I28" s="17">
        <f>G28</f>
        <v>-8.0682114821684081E-3</v>
      </c>
      <c r="O28" s="17">
        <f t="shared" si="3"/>
        <v>1.3209430719614394E-2</v>
      </c>
      <c r="Q28" s="34">
        <f t="shared" si="4"/>
        <v>14712.114000000001</v>
      </c>
    </row>
    <row r="29" spans="1:17" s="17" customFormat="1" ht="12.95" customHeight="1">
      <c r="A29" s="17" t="s">
        <v>33</v>
      </c>
      <c r="B29" s="24"/>
      <c r="C29" s="37">
        <v>32059.217000000001</v>
      </c>
      <c r="D29" s="38"/>
      <c r="E29" s="17">
        <f t="shared" si="0"/>
        <v>-23428.485102754428</v>
      </c>
      <c r="F29" s="17">
        <f t="shared" si="1"/>
        <v>-23428.5</v>
      </c>
      <c r="G29" s="17">
        <f t="shared" si="2"/>
        <v>6.9275181922421325E-3</v>
      </c>
      <c r="I29" s="17">
        <f>G29</f>
        <v>6.9275181922421325E-3</v>
      </c>
      <c r="O29" s="17">
        <f t="shared" si="3"/>
        <v>1.3249920109364466E-2</v>
      </c>
      <c r="Q29" s="34">
        <f t="shared" si="4"/>
        <v>17040.717000000001</v>
      </c>
    </row>
    <row r="30" spans="1:17" s="17" customFormat="1" ht="12.95" customHeight="1">
      <c r="A30" s="17" t="s">
        <v>34</v>
      </c>
      <c r="B30" s="24"/>
      <c r="C30" s="37">
        <v>32797.283000000003</v>
      </c>
      <c r="D30" s="38"/>
      <c r="E30" s="17">
        <f t="shared" si="0"/>
        <v>-21841.314899943849</v>
      </c>
      <c r="F30" s="17">
        <f t="shared" si="1"/>
        <v>-21841.5</v>
      </c>
      <c r="G30" s="17">
        <f t="shared" si="2"/>
        <v>8.607524120452581E-2</v>
      </c>
      <c r="I30" s="17">
        <f t="shared" ref="I30:I40" si="5">G30</f>
        <v>8.607524120452581E-2</v>
      </c>
      <c r="O30" s="17">
        <f t="shared" si="3"/>
        <v>1.3262752193544867E-2</v>
      </c>
      <c r="Q30" s="34">
        <f t="shared" si="4"/>
        <v>17778.783000000003</v>
      </c>
    </row>
    <row r="31" spans="1:17" s="17" customFormat="1" ht="12.95" customHeight="1">
      <c r="A31" s="17" t="s">
        <v>34</v>
      </c>
      <c r="B31" s="24"/>
      <c r="C31" s="37">
        <v>33033.534</v>
      </c>
      <c r="D31" s="38"/>
      <c r="E31" s="17">
        <f t="shared" si="0"/>
        <v>-21333.270161960805</v>
      </c>
      <c r="F31" s="17">
        <f t="shared" si="1"/>
        <v>-21333.5</v>
      </c>
      <c r="G31" s="17">
        <f t="shared" si="2"/>
        <v>0.10687930124549894</v>
      </c>
      <c r="I31" s="17">
        <f t="shared" si="5"/>
        <v>0.10687930124549894</v>
      </c>
      <c r="O31" s="17">
        <f t="shared" si="3"/>
        <v>1.3266859754202488E-2</v>
      </c>
      <c r="Q31" s="34">
        <f t="shared" si="4"/>
        <v>18015.034</v>
      </c>
    </row>
    <row r="32" spans="1:17" s="17" customFormat="1" ht="12.95" customHeight="1">
      <c r="A32" s="17" t="s">
        <v>34</v>
      </c>
      <c r="B32" s="24"/>
      <c r="C32" s="37">
        <v>33447.438999999998</v>
      </c>
      <c r="D32" s="38"/>
      <c r="E32" s="17">
        <f t="shared" si="0"/>
        <v>-20443.190300817889</v>
      </c>
      <c r="F32" s="17">
        <f t="shared" si="1"/>
        <v>-20443</v>
      </c>
      <c r="G32" s="17">
        <f t="shared" si="2"/>
        <v>-8.8493699797254521E-2</v>
      </c>
      <c r="I32" s="17">
        <f t="shared" si="5"/>
        <v>-8.8493699797254521E-2</v>
      </c>
      <c r="O32" s="17">
        <f t="shared" si="3"/>
        <v>1.3274060113977314E-2</v>
      </c>
      <c r="Q32" s="34">
        <f t="shared" si="4"/>
        <v>18428.938999999998</v>
      </c>
    </row>
    <row r="33" spans="1:17" s="17" customFormat="1" ht="12.95" customHeight="1">
      <c r="A33" s="17" t="s">
        <v>34</v>
      </c>
      <c r="B33" s="24"/>
      <c r="C33" s="37">
        <v>33448.379000000001</v>
      </c>
      <c r="D33" s="38"/>
      <c r="E33" s="17">
        <f t="shared" si="0"/>
        <v>-20441.168882691803</v>
      </c>
      <c r="F33" s="17">
        <f t="shared" si="1"/>
        <v>-20441</v>
      </c>
      <c r="G33" s="17">
        <f t="shared" si="2"/>
        <v>-7.8533841289754491E-2</v>
      </c>
      <c r="I33" s="17">
        <f t="shared" si="5"/>
        <v>-7.8533841289754491E-2</v>
      </c>
      <c r="O33" s="17">
        <f t="shared" si="3"/>
        <v>1.3274076285475965E-2</v>
      </c>
      <c r="Q33" s="34">
        <f t="shared" si="4"/>
        <v>18429.879000000001</v>
      </c>
    </row>
    <row r="34" spans="1:17" s="17" customFormat="1" ht="12.95" customHeight="1">
      <c r="A34" s="17" t="s">
        <v>34</v>
      </c>
      <c r="B34" s="24"/>
      <c r="C34" s="37">
        <v>37163.358</v>
      </c>
      <c r="D34" s="38"/>
      <c r="E34" s="17">
        <f t="shared" si="0"/>
        <v>-12452.311554394584</v>
      </c>
      <c r="F34" s="17">
        <f t="shared" si="1"/>
        <v>-12452.5</v>
      </c>
      <c r="G34" s="17">
        <f t="shared" si="2"/>
        <v>8.7630988760793116E-2</v>
      </c>
      <c r="I34" s="17">
        <f t="shared" si="5"/>
        <v>8.7630988760793116E-2</v>
      </c>
      <c r="O34" s="17">
        <f t="shared" si="3"/>
        <v>1.3338669293966918E-2</v>
      </c>
      <c r="Q34" s="34">
        <f t="shared" si="4"/>
        <v>22144.858</v>
      </c>
    </row>
    <row r="35" spans="1:17" s="17" customFormat="1" ht="12.95" customHeight="1">
      <c r="A35" s="17" t="s">
        <v>34</v>
      </c>
      <c r="B35" s="24"/>
      <c r="C35" s="37">
        <v>37176.381000000001</v>
      </c>
      <c r="D35" s="38"/>
      <c r="E35" s="17">
        <f t="shared" si="0"/>
        <v>-12424.30631156914</v>
      </c>
      <c r="F35" s="17">
        <f t="shared" si="1"/>
        <v>-12424.5</v>
      </c>
      <c r="G35" s="17">
        <f t="shared" si="2"/>
        <v>9.006900781969307E-2</v>
      </c>
      <c r="I35" s="17">
        <f t="shared" si="5"/>
        <v>9.006900781969307E-2</v>
      </c>
      <c r="O35" s="17">
        <f t="shared" si="3"/>
        <v>1.3338895694948047E-2</v>
      </c>
      <c r="Q35" s="34">
        <f t="shared" si="4"/>
        <v>22157.881000000001</v>
      </c>
    </row>
    <row r="36" spans="1:17" s="17" customFormat="1" ht="12.95" customHeight="1">
      <c r="A36" s="17" t="s">
        <v>34</v>
      </c>
      <c r="B36" s="24"/>
      <c r="C36" s="37">
        <v>40512.31</v>
      </c>
      <c r="D36" s="38"/>
      <c r="E36" s="17">
        <f t="shared" si="0"/>
        <v>-5250.5750903888338</v>
      </c>
      <c r="F36" s="17">
        <f t="shared" si="1"/>
        <v>-5250.5</v>
      </c>
      <c r="G36" s="17">
        <f t="shared" si="2"/>
        <v>-3.491853793093469E-2</v>
      </c>
      <c r="I36" s="17">
        <f t="shared" si="5"/>
        <v>-3.491853793093469E-2</v>
      </c>
      <c r="O36" s="17">
        <f t="shared" si="3"/>
        <v>1.3396902860612953E-2</v>
      </c>
      <c r="Q36" s="34">
        <f t="shared" si="4"/>
        <v>25493.809999999998</v>
      </c>
    </row>
    <row r="37" spans="1:17">
      <c r="A37" t="s">
        <v>34</v>
      </c>
      <c r="B37" s="2"/>
      <c r="C37" s="39">
        <v>40819.266000000003</v>
      </c>
      <c r="D37" s="6"/>
      <c r="E37">
        <f t="shared" si="0"/>
        <v>-4590.4831517628427</v>
      </c>
      <c r="F37">
        <f t="shared" si="1"/>
        <v>-4590.5</v>
      </c>
      <c r="G37">
        <f t="shared" si="2"/>
        <v>7.8347684320760891E-3</v>
      </c>
      <c r="I37">
        <f t="shared" si="5"/>
        <v>7.8347684320760891E-3</v>
      </c>
      <c r="O37">
        <f t="shared" si="3"/>
        <v>1.3402239455168129E-2</v>
      </c>
      <c r="Q37" s="1">
        <f t="shared" si="4"/>
        <v>25800.766000000003</v>
      </c>
    </row>
    <row r="38" spans="1:17">
      <c r="A38" t="s">
        <v>34</v>
      </c>
      <c r="B38" s="2"/>
      <c r="C38" s="39">
        <v>41475.468000000001</v>
      </c>
      <c r="D38" s="6"/>
      <c r="E38">
        <f t="shared" si="0"/>
        <v>-3179.3569632855256</v>
      </c>
      <c r="F38">
        <f t="shared" si="1"/>
        <v>-3179.5</v>
      </c>
      <c r="G38">
        <f t="shared" si="2"/>
        <v>6.6514943086076528E-2</v>
      </c>
      <c r="I38">
        <f t="shared" si="5"/>
        <v>6.6514943086076528E-2</v>
      </c>
      <c r="O38">
        <f t="shared" si="3"/>
        <v>1.341364844746715E-2</v>
      </c>
      <c r="Q38" s="1">
        <f t="shared" si="4"/>
        <v>26456.968000000001</v>
      </c>
    </row>
    <row r="39" spans="1:17">
      <c r="A39" t="s">
        <v>34</v>
      </c>
      <c r="B39" s="2"/>
      <c r="C39" s="39">
        <v>41564.311999999998</v>
      </c>
      <c r="D39" s="6"/>
      <c r="E39">
        <f t="shared" si="0"/>
        <v>-2988.3028441437441</v>
      </c>
      <c r="F39">
        <f t="shared" si="1"/>
        <v>-2988.5</v>
      </c>
      <c r="G39">
        <f t="shared" si="2"/>
        <v>9.1681430225435179E-2</v>
      </c>
      <c r="I39">
        <f t="shared" si="5"/>
        <v>9.1681430225435179E-2</v>
      </c>
      <c r="O39">
        <f t="shared" si="3"/>
        <v>1.3415192825588422E-2</v>
      </c>
      <c r="Q39" s="1">
        <f t="shared" si="4"/>
        <v>26545.811999999998</v>
      </c>
    </row>
    <row r="40" spans="1:17">
      <c r="A40" t="s">
        <v>34</v>
      </c>
      <c r="B40" s="2"/>
      <c r="C40" s="39">
        <v>42626.52</v>
      </c>
      <c r="D40" s="6"/>
      <c r="E40">
        <f t="shared" si="0"/>
        <v>-704.08315811700595</v>
      </c>
      <c r="F40">
        <f t="shared" si="1"/>
        <v>-704</v>
      </c>
      <c r="G40">
        <f t="shared" si="2"/>
        <v>-3.8670193454890978E-2</v>
      </c>
      <c r="I40">
        <f t="shared" si="5"/>
        <v>-3.8670193454890978E-2</v>
      </c>
      <c r="O40">
        <f t="shared" si="3"/>
        <v>1.3433664719923726E-2</v>
      </c>
      <c r="Q40" s="1">
        <f t="shared" si="4"/>
        <v>27608.019999999997</v>
      </c>
    </row>
    <row r="41" spans="1:17">
      <c r="A41" t="s">
        <v>33</v>
      </c>
      <c r="B41" s="2"/>
      <c r="C41" s="39">
        <v>42953.9326</v>
      </c>
      <c r="D41" s="6"/>
      <c r="E41">
        <f t="shared" si="0"/>
        <v>-4.3008896777691863E-4</v>
      </c>
      <c r="F41">
        <f t="shared" si="1"/>
        <v>0</v>
      </c>
      <c r="G41">
        <f t="shared" si="2"/>
        <v>-2.0000000222353265E-4</v>
      </c>
      <c r="I41">
        <f>G41</f>
        <v>-2.0000000222353265E-4</v>
      </c>
      <c r="O41">
        <f t="shared" si="3"/>
        <v>1.3439357087449248E-2</v>
      </c>
      <c r="Q41" s="1">
        <f t="shared" si="4"/>
        <v>27935.4326</v>
      </c>
    </row>
    <row r="42" spans="1:17">
      <c r="A42" t="s">
        <v>12</v>
      </c>
      <c r="B42" s="2"/>
      <c r="C42" s="6">
        <v>42953.932800000002</v>
      </c>
      <c r="D42" s="6" t="s">
        <v>14</v>
      </c>
      <c r="E42">
        <f t="shared" si="0"/>
        <v>0</v>
      </c>
      <c r="F42">
        <f t="shared" si="1"/>
        <v>0</v>
      </c>
      <c r="G42">
        <f t="shared" si="2"/>
        <v>0</v>
      </c>
      <c r="H42">
        <f>G42</f>
        <v>0</v>
      </c>
      <c r="O42">
        <f t="shared" si="3"/>
        <v>1.3439357087449248E-2</v>
      </c>
      <c r="Q42" s="1">
        <f t="shared" si="4"/>
        <v>27935.432800000002</v>
      </c>
    </row>
    <row r="43" spans="1:17">
      <c r="A43" t="s">
        <v>33</v>
      </c>
      <c r="B43" s="2"/>
      <c r="C43" s="39">
        <v>42966.9548</v>
      </c>
      <c r="D43" s="6"/>
      <c r="E43">
        <f t="shared" si="0"/>
        <v>28.003092380620213</v>
      </c>
      <c r="F43">
        <f t="shared" si="1"/>
        <v>28</v>
      </c>
      <c r="G43">
        <f t="shared" si="2"/>
        <v>1.4380190550582483E-3</v>
      </c>
      <c r="J43">
        <f>G43</f>
        <v>1.4380190550582483E-3</v>
      </c>
      <c r="O43">
        <f t="shared" si="3"/>
        <v>1.3439583488430377E-2</v>
      </c>
      <c r="Q43" s="1">
        <f t="shared" si="4"/>
        <v>27948.4548</v>
      </c>
    </row>
    <row r="44" spans="1:17">
      <c r="A44" t="s">
        <v>33</v>
      </c>
      <c r="B44" s="2"/>
      <c r="C44" s="39">
        <v>42994.858699999997</v>
      </c>
      <c r="D44" s="6"/>
      <c r="E44">
        <f t="shared" si="0"/>
        <v>88.008889453242432</v>
      </c>
      <c r="F44">
        <f t="shared" si="1"/>
        <v>88</v>
      </c>
      <c r="G44">
        <f t="shared" si="2"/>
        <v>4.1337741786264814E-3</v>
      </c>
      <c r="J44">
        <f>G44</f>
        <v>4.1337741786264814E-3</v>
      </c>
      <c r="O44">
        <f t="shared" si="3"/>
        <v>1.3440068633389939E-2</v>
      </c>
      <c r="Q44" s="1">
        <f t="shared" si="4"/>
        <v>27976.358699999997</v>
      </c>
    </row>
    <row r="45" spans="1:17">
      <c r="A45" t="s">
        <v>34</v>
      </c>
      <c r="B45" s="2"/>
      <c r="C45" s="39">
        <v>43013.928</v>
      </c>
      <c r="D45" s="6"/>
      <c r="E45">
        <f t="shared" si="0"/>
        <v>129.01636676348321</v>
      </c>
      <c r="F45">
        <f t="shared" si="1"/>
        <v>129</v>
      </c>
      <c r="G45">
        <f t="shared" si="2"/>
        <v>7.6108735156594776E-3</v>
      </c>
      <c r="I45">
        <f>G45</f>
        <v>7.6108735156594776E-3</v>
      </c>
      <c r="O45">
        <f t="shared" si="3"/>
        <v>1.3440400149112306E-2</v>
      </c>
      <c r="Q45" s="1">
        <f t="shared" si="4"/>
        <v>27995.428</v>
      </c>
    </row>
    <row r="46" spans="1:17">
      <c r="A46" t="s">
        <v>33</v>
      </c>
      <c r="B46" s="2"/>
      <c r="C46" s="39">
        <v>43049.737300000001</v>
      </c>
      <c r="D46" s="6"/>
      <c r="E46">
        <f t="shared" si="0"/>
        <v>206.02229027642906</v>
      </c>
      <c r="F46">
        <f t="shared" si="1"/>
        <v>206</v>
      </c>
      <c r="G46">
        <f t="shared" si="2"/>
        <v>1.0365425921918359E-2</v>
      </c>
      <c r="J46">
        <f>G46</f>
        <v>1.0365425921918359E-2</v>
      </c>
      <c r="O46">
        <f t="shared" si="3"/>
        <v>1.3441022751810409E-2</v>
      </c>
      <c r="Q46" s="1">
        <f t="shared" si="4"/>
        <v>28031.237300000001</v>
      </c>
    </row>
    <row r="47" spans="1:17">
      <c r="A47" t="s">
        <v>33</v>
      </c>
      <c r="B47" s="2"/>
      <c r="C47" s="39">
        <v>43050.667800000003</v>
      </c>
      <c r="D47" s="6"/>
      <c r="E47">
        <f t="shared" si="0"/>
        <v>208.02327917676962</v>
      </c>
      <c r="F47">
        <f t="shared" si="1"/>
        <v>208</v>
      </c>
      <c r="G47">
        <f t="shared" si="2"/>
        <v>1.0825284429301973E-2</v>
      </c>
      <c r="J47">
        <f>G47</f>
        <v>1.0825284429301973E-2</v>
      </c>
      <c r="O47">
        <f t="shared" si="3"/>
        <v>1.3441038923309062E-2</v>
      </c>
      <c r="Q47" s="1">
        <f t="shared" si="4"/>
        <v>28032.167800000003</v>
      </c>
    </row>
    <row r="48" spans="1:17">
      <c r="A48" t="s">
        <v>33</v>
      </c>
      <c r="B48" s="2"/>
      <c r="C48" s="39">
        <v>43400.864000000001</v>
      </c>
      <c r="D48" s="6"/>
      <c r="E48">
        <f t="shared" si="0"/>
        <v>961.10088169129995</v>
      </c>
      <c r="F48">
        <f t="shared" si="1"/>
        <v>961</v>
      </c>
      <c r="G48">
        <f t="shared" si="2"/>
        <v>4.6912011224776506E-2</v>
      </c>
      <c r="J48">
        <f>G48</f>
        <v>4.6912011224776506E-2</v>
      </c>
      <c r="O48">
        <f t="shared" si="3"/>
        <v>1.3447127492551558E-2</v>
      </c>
      <c r="Q48" s="1">
        <f t="shared" si="4"/>
        <v>28382.364000000001</v>
      </c>
    </row>
    <row r="49" spans="1:17">
      <c r="A49" t="s">
        <v>35</v>
      </c>
      <c r="B49" s="2"/>
      <c r="C49" s="39">
        <v>48132.477250000004</v>
      </c>
      <c r="D49" s="6"/>
      <c r="E49">
        <f t="shared" si="0"/>
        <v>11136.174061628724</v>
      </c>
      <c r="F49">
        <f t="shared" si="1"/>
        <v>11136</v>
      </c>
      <c r="G49">
        <f t="shared" si="2"/>
        <v>8.0942150903865695E-2</v>
      </c>
      <c r="J49">
        <f>G49</f>
        <v>8.0942150903865695E-2</v>
      </c>
      <c r="O49">
        <f t="shared" si="3"/>
        <v>1.3529399991943865E-2</v>
      </c>
      <c r="Q49" s="1">
        <f t="shared" si="4"/>
        <v>33113.977250000004</v>
      </c>
    </row>
    <row r="50" spans="1:17">
      <c r="A50" t="s">
        <v>35</v>
      </c>
      <c r="B50" s="2"/>
      <c r="C50" s="39">
        <v>48133.407469999998</v>
      </c>
      <c r="D50" s="6"/>
      <c r="E50">
        <f t="shared" si="0"/>
        <v>11138.174448404501</v>
      </c>
      <c r="F50">
        <f t="shared" si="1"/>
        <v>11138</v>
      </c>
      <c r="G50">
        <f t="shared" si="2"/>
        <v>8.112200940377079E-2</v>
      </c>
      <c r="J50">
        <f>G50</f>
        <v>8.112200940377079E-2</v>
      </c>
      <c r="O50">
        <f t="shared" si="3"/>
        <v>1.3529416163442517E-2</v>
      </c>
      <c r="Q50" s="1">
        <f t="shared" si="4"/>
        <v>33114.907469999998</v>
      </c>
    </row>
    <row r="51" spans="1:17">
      <c r="A51" t="s">
        <v>35</v>
      </c>
      <c r="B51" s="2"/>
      <c r="C51" s="39">
        <v>48349.664519999998</v>
      </c>
      <c r="D51" s="6"/>
      <c r="E51">
        <f t="shared" si="0"/>
        <v>11603.223300279151</v>
      </c>
      <c r="F51">
        <f t="shared" si="1"/>
        <v>11603</v>
      </c>
      <c r="G51">
        <f t="shared" si="2"/>
        <v>0.10383911160897696</v>
      </c>
      <c r="J51">
        <f>G51</f>
        <v>0.10383911160897696</v>
      </c>
      <c r="O51">
        <f t="shared" si="3"/>
        <v>1.3533176036879119E-2</v>
      </c>
      <c r="Q51" s="1">
        <f t="shared" si="4"/>
        <v>33331.164519999998</v>
      </c>
    </row>
    <row r="52" spans="1:17">
      <c r="A52" t="s">
        <v>35</v>
      </c>
      <c r="B52" s="2"/>
      <c r="C52" s="39">
        <v>48404.542860000001</v>
      </c>
      <c r="D52" s="6"/>
      <c r="E52">
        <f t="shared" si="0"/>
        <v>11721.236141986685</v>
      </c>
      <c r="F52">
        <f t="shared" si="1"/>
        <v>11721</v>
      </c>
      <c r="G52">
        <f t="shared" si="2"/>
        <v>0.10981076335156104</v>
      </c>
      <c r="J52">
        <f>G52</f>
        <v>0.10981076335156104</v>
      </c>
      <c r="O52">
        <f t="shared" si="3"/>
        <v>1.3534130155299591E-2</v>
      </c>
      <c r="Q52" s="1">
        <f t="shared" si="4"/>
        <v>33386.042860000001</v>
      </c>
    </row>
    <row r="53" spans="1:17">
      <c r="A53" s="4" t="s">
        <v>30</v>
      </c>
      <c r="B53" s="2"/>
      <c r="C53" s="3">
        <v>51760.483500000002</v>
      </c>
      <c r="D53" s="3"/>
      <c r="E53">
        <f t="shared" si="0"/>
        <v>18938.001290644181</v>
      </c>
      <c r="F53">
        <f t="shared" si="1"/>
        <v>18938</v>
      </c>
      <c r="G53">
        <f t="shared" si="2"/>
        <v>6.0017545183654875E-4</v>
      </c>
      <c r="K53">
        <f>+G53</f>
        <v>6.0017545183654875E-4</v>
      </c>
      <c r="O53">
        <f t="shared" si="3"/>
        <v>1.3592485008185514E-2</v>
      </c>
      <c r="Q53" s="1">
        <f t="shared" si="4"/>
        <v>36741.983500000002</v>
      </c>
    </row>
    <row r="54" spans="1:17">
      <c r="A54" s="4" t="s">
        <v>30</v>
      </c>
      <c r="B54" s="5"/>
      <c r="C54" s="3">
        <v>51761.411999999997</v>
      </c>
      <c r="D54" s="3"/>
      <c r="E54">
        <f t="shared" si="0"/>
        <v>18939.997978654876</v>
      </c>
      <c r="F54">
        <f t="shared" si="1"/>
        <v>18940</v>
      </c>
      <c r="G54">
        <f t="shared" si="2"/>
        <v>-9.3996605573920533E-4</v>
      </c>
      <c r="K54">
        <f>+G54</f>
        <v>-9.3996605573920533E-4</v>
      </c>
      <c r="O54">
        <f t="shared" si="3"/>
        <v>1.3592501179684167E-2</v>
      </c>
      <c r="Q54" s="1">
        <f t="shared" si="4"/>
        <v>36742.911999999997</v>
      </c>
    </row>
    <row r="55" spans="1:17">
      <c r="A55" s="4" t="s">
        <v>30</v>
      </c>
      <c r="B55" s="5"/>
      <c r="C55" s="3">
        <v>51766.5285</v>
      </c>
      <c r="D55" s="3"/>
      <c r="E55">
        <f t="shared" si="0"/>
        <v>18951.000729550709</v>
      </c>
      <c r="F55">
        <f t="shared" si="1"/>
        <v>18951</v>
      </c>
      <c r="G55">
        <f t="shared" si="2"/>
        <v>3.3925572643056512E-4</v>
      </c>
      <c r="K55">
        <f>+G55</f>
        <v>3.3925572643056512E-4</v>
      </c>
      <c r="O55">
        <f t="shared" si="3"/>
        <v>1.3592590122926754E-2</v>
      </c>
      <c r="Q55" s="1">
        <f t="shared" si="4"/>
        <v>36748.0285</v>
      </c>
    </row>
    <row r="56" spans="1:17">
      <c r="A56" t="s">
        <v>36</v>
      </c>
      <c r="B56" s="2" t="s">
        <v>37</v>
      </c>
      <c r="C56" s="6">
        <v>53343.577899999997</v>
      </c>
      <c r="D56" s="6">
        <v>2.9999999999999997E-4</v>
      </c>
      <c r="E56">
        <f t="shared" si="0"/>
        <v>22342.358434742775</v>
      </c>
      <c r="F56">
        <f t="shared" si="1"/>
        <v>22342.5</v>
      </c>
      <c r="G56">
        <f t="shared" si="2"/>
        <v>-6.5830685933178756E-2</v>
      </c>
      <c r="K56">
        <f>G56</f>
        <v>-6.5830685933178756E-2</v>
      </c>
      <c r="O56">
        <f t="shared" si="3"/>
        <v>1.3620012941765968E-2</v>
      </c>
      <c r="Q56" s="1">
        <f t="shared" si="4"/>
        <v>38325.077899999997</v>
      </c>
    </row>
    <row r="57" spans="1:17">
      <c r="A57" s="7" t="s">
        <v>46</v>
      </c>
      <c r="B57" s="8" t="s">
        <v>37</v>
      </c>
      <c r="C57" s="9">
        <v>54263.485079999999</v>
      </c>
      <c r="D57" s="9">
        <v>4.0000000000000002E-4</v>
      </c>
      <c r="E57">
        <f t="shared" ref="E57:E62" si="6">+(C57-C$7)/C$8</f>
        <v>24320.568060233589</v>
      </c>
      <c r="F57">
        <f t="shared" ref="F57:F62" si="7">ROUND(2*E57,0)/2</f>
        <v>24320.5</v>
      </c>
      <c r="G57">
        <f t="shared" ref="G57:G62" si="8">+C57-(C$7+F57*C$8)</f>
        <v>3.1649374635890126E-2</v>
      </c>
      <c r="K57">
        <f>G57</f>
        <v>3.1649374635890126E-2</v>
      </c>
      <c r="O57">
        <f t="shared" ref="O57:O62" si="9">+C$11+C$12*$F57</f>
        <v>1.3636006553932847E-2</v>
      </c>
      <c r="Q57" s="1">
        <f t="shared" ref="Q57:Q62" si="10">+C57-15018.5</f>
        <v>39244.985079999999</v>
      </c>
    </row>
    <row r="58" spans="1:17">
      <c r="A58" s="7" t="s">
        <v>49</v>
      </c>
      <c r="B58" s="8" t="s">
        <v>37</v>
      </c>
      <c r="C58" s="9">
        <v>55084.332759999998</v>
      </c>
      <c r="D58" s="9">
        <v>2.0000000000000001E-4</v>
      </c>
      <c r="E58">
        <f t="shared" si="6"/>
        <v>26085.75569757522</v>
      </c>
      <c r="F58">
        <f t="shared" si="7"/>
        <v>26086</v>
      </c>
      <c r="G58">
        <f t="shared" si="8"/>
        <v>-0.11360553085251013</v>
      </c>
      <c r="K58">
        <f>G58</f>
        <v>-0.11360553085251013</v>
      </c>
      <c r="O58">
        <f t="shared" si="9"/>
        <v>1.3650281944367943E-2</v>
      </c>
      <c r="Q58" s="1">
        <f t="shared" si="10"/>
        <v>40065.832759999998</v>
      </c>
    </row>
    <row r="59" spans="1:17">
      <c r="A59" s="7" t="s">
        <v>50</v>
      </c>
      <c r="B59" s="8" t="s">
        <v>37</v>
      </c>
      <c r="C59" s="9">
        <v>56067.489410000002</v>
      </c>
      <c r="D59" s="9">
        <v>2.0000000000000001E-4</v>
      </c>
      <c r="E59">
        <f t="shared" si="6"/>
        <v>28199.979817877564</v>
      </c>
      <c r="F59">
        <f t="shared" si="7"/>
        <v>28200</v>
      </c>
      <c r="G59">
        <f t="shared" si="8"/>
        <v>-9.3850920020486228E-3</v>
      </c>
      <c r="K59">
        <f>G59</f>
        <v>-9.3850920020486228E-3</v>
      </c>
      <c r="O59">
        <f t="shared" si="9"/>
        <v>1.3667375218443162E-2</v>
      </c>
      <c r="Q59" s="1">
        <f t="shared" si="10"/>
        <v>41048.989410000002</v>
      </c>
    </row>
    <row r="60" spans="1:17">
      <c r="A60" s="7" t="s">
        <v>50</v>
      </c>
      <c r="B60" s="8" t="s">
        <v>51</v>
      </c>
      <c r="C60" s="9">
        <v>56179.337140000003</v>
      </c>
      <c r="D60" s="9">
        <v>1.5E-3</v>
      </c>
      <c r="E60">
        <f t="shared" si="6"/>
        <v>28440.502188922976</v>
      </c>
      <c r="F60">
        <f t="shared" si="7"/>
        <v>28440.5</v>
      </c>
      <c r="G60">
        <f t="shared" si="8"/>
        <v>1.0178931188420393E-3</v>
      </c>
      <c r="K60">
        <f>G60</f>
        <v>1.0178931188420393E-3</v>
      </c>
      <c r="O60">
        <f t="shared" si="9"/>
        <v>1.3669319841156069E-2</v>
      </c>
      <c r="Q60" s="1">
        <f t="shared" si="10"/>
        <v>41160.837140000003</v>
      </c>
    </row>
    <row r="61" spans="1:17">
      <c r="A61" s="11" t="s">
        <v>52</v>
      </c>
      <c r="B61" s="12" t="s">
        <v>37</v>
      </c>
      <c r="C61" s="13">
        <v>56854.387040000001</v>
      </c>
      <c r="D61" s="11">
        <v>2.0000000000000001E-4</v>
      </c>
      <c r="E61">
        <f t="shared" si="6"/>
        <v>29892.159746228492</v>
      </c>
      <c r="F61">
        <f t="shared" si="7"/>
        <v>29892</v>
      </c>
      <c r="G61">
        <f t="shared" si="8"/>
        <v>7.4285202477767598E-2</v>
      </c>
      <c r="K61">
        <f>G61</f>
        <v>7.4285202477767598E-2</v>
      </c>
      <c r="O61">
        <f t="shared" si="9"/>
        <v>1.3681056306302796E-2</v>
      </c>
      <c r="Q61" s="1">
        <f t="shared" si="10"/>
        <v>41835.887040000001</v>
      </c>
    </row>
    <row r="62" spans="1:17">
      <c r="A62" s="14" t="s">
        <v>57</v>
      </c>
      <c r="B62" s="15" t="s">
        <v>37</v>
      </c>
      <c r="C62" s="16">
        <v>57640.35396</v>
      </c>
      <c r="D62" s="16">
        <v>1E-4</v>
      </c>
      <c r="E62">
        <f t="shared" si="6"/>
        <v>31582.338234085677</v>
      </c>
      <c r="F62">
        <f t="shared" si="7"/>
        <v>31582.5</v>
      </c>
      <c r="G62">
        <f t="shared" si="8"/>
        <v>-7.5224396925477777E-2</v>
      </c>
      <c r="K62">
        <f>G62</f>
        <v>-7.5224396925477777E-2</v>
      </c>
      <c r="O62">
        <f t="shared" si="9"/>
        <v>1.3694725265538442E-2</v>
      </c>
      <c r="Q62" s="1">
        <f t="shared" si="10"/>
        <v>42621.85396</v>
      </c>
    </row>
    <row r="63" spans="1:17">
      <c r="C63" s="3"/>
      <c r="D63" s="3"/>
    </row>
    <row r="64" spans="1:17">
      <c r="C64" s="3"/>
      <c r="D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7109375" customWidth="1"/>
    <col min="3" max="3" width="11.8554687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7" customFormat="1" ht="20.25">
      <c r="A1" s="35" t="s">
        <v>58</v>
      </c>
    </row>
    <row r="2" spans="1:6" s="17" customFormat="1" ht="12.95" customHeight="1">
      <c r="A2" s="17" t="s">
        <v>25</v>
      </c>
      <c r="B2" s="17" t="s">
        <v>32</v>
      </c>
    </row>
    <row r="3" spans="1:6" s="17" customFormat="1" ht="12.95" customHeight="1" thickBot="1">
      <c r="C3" s="36" t="s">
        <v>31</v>
      </c>
    </row>
    <row r="4" spans="1:6" s="17" customFormat="1" ht="12.95" customHeight="1" thickTop="1" thickBot="1">
      <c r="A4" s="18" t="s">
        <v>0</v>
      </c>
      <c r="C4" s="19">
        <v>42953.932800000002</v>
      </c>
      <c r="D4" s="20">
        <v>0.46506918000000003</v>
      </c>
    </row>
    <row r="5" spans="1:6" s="17" customFormat="1" ht="12.95" customHeight="1" thickTop="1">
      <c r="A5" s="40" t="s">
        <v>40</v>
      </c>
      <c r="C5" s="41">
        <v>-9.5</v>
      </c>
      <c r="D5" s="17" t="s">
        <v>41</v>
      </c>
    </row>
    <row r="6" spans="1:6" s="17" customFormat="1" ht="12.95" customHeight="1">
      <c r="A6" s="18" t="s">
        <v>1</v>
      </c>
    </row>
    <row r="7" spans="1:6" s="17" customFormat="1" ht="12.95" customHeight="1">
      <c r="A7" s="17" t="s">
        <v>2</v>
      </c>
      <c r="C7" s="17">
        <f>+C4</f>
        <v>42953.932800000002</v>
      </c>
    </row>
    <row r="8" spans="1:6" s="17" customFormat="1" ht="12.95" customHeight="1">
      <c r="A8" s="17" t="s">
        <v>3</v>
      </c>
      <c r="C8" s="17">
        <v>0.46502007074794338</v>
      </c>
    </row>
    <row r="9" spans="1:6" s="17" customFormat="1" ht="12.95" customHeight="1">
      <c r="A9" s="42" t="s">
        <v>45</v>
      </c>
      <c r="B9" s="43">
        <v>21</v>
      </c>
      <c r="C9" s="44" t="str">
        <f>"F"&amp;B9</f>
        <v>F21</v>
      </c>
      <c r="D9" s="29" t="str">
        <f>"G"&amp;B9</f>
        <v>G21</v>
      </c>
    </row>
    <row r="10" spans="1:6" s="17" customFormat="1" ht="12.95" customHeight="1" thickBot="1">
      <c r="C10" s="23" t="s">
        <v>20</v>
      </c>
      <c r="D10" s="23" t="s">
        <v>21</v>
      </c>
    </row>
    <row r="11" spans="1:6" s="17" customFormat="1" ht="12.95" customHeight="1">
      <c r="A11" s="17" t="s">
        <v>16</v>
      </c>
      <c r="C11" s="29">
        <f ca="1">INTERCEPT(INDIRECT($D$9):G991,INDIRECT($C$9):F991)</f>
        <v>0.23910110685747893</v>
      </c>
      <c r="D11" s="24"/>
    </row>
    <row r="12" spans="1:6" s="17" customFormat="1" ht="12.95" customHeight="1">
      <c r="A12" s="17" t="s">
        <v>17</v>
      </c>
      <c r="C12" s="29">
        <f ca="1">SLOPE(INDIRECT($D$9):G991,INDIRECT($C$9):F991)</f>
        <v>-1.0800813747538428E-5</v>
      </c>
      <c r="D12" s="24"/>
    </row>
    <row r="13" spans="1:6" s="17" customFormat="1" ht="12.95" customHeight="1">
      <c r="A13" s="17" t="s">
        <v>19</v>
      </c>
      <c r="C13" s="24" t="s">
        <v>14</v>
      </c>
    </row>
    <row r="14" spans="1:6" s="17" customFormat="1" ht="12.95" customHeight="1"/>
    <row r="15" spans="1:6" s="17" customFormat="1" ht="12.95" customHeight="1">
      <c r="A15" s="21" t="s">
        <v>18</v>
      </c>
      <c r="C15" s="28">
        <f ca="1">(C7+C11)+(C8+C12)*INT(MAX(F21:F3532))</f>
        <v>57640.094664168631</v>
      </c>
      <c r="E15" s="25" t="s">
        <v>47</v>
      </c>
      <c r="F15" s="41">
        <v>1</v>
      </c>
    </row>
    <row r="16" spans="1:6" s="17" customFormat="1" ht="12.95" customHeight="1">
      <c r="A16" s="18" t="s">
        <v>4</v>
      </c>
      <c r="C16" s="45">
        <f ca="1">+C8+C12</f>
        <v>0.46500926993419583</v>
      </c>
      <c r="E16" s="25" t="s">
        <v>42</v>
      </c>
      <c r="F16" s="36">
        <f ca="1">NOW()+15018.5+$C$5/24</f>
        <v>60375.805869907403</v>
      </c>
    </row>
    <row r="17" spans="1:17" s="17" customFormat="1" ht="12.95" customHeight="1" thickBot="1">
      <c r="A17" s="25" t="s">
        <v>38</v>
      </c>
      <c r="C17" s="17">
        <f>COUNT(C21:C2190)</f>
        <v>41</v>
      </c>
      <c r="E17" s="25" t="s">
        <v>48</v>
      </c>
      <c r="F17" s="36">
        <f ca="1">ROUND(2*(F16-$C$7)/$C$8,0)/2+F15</f>
        <v>37466</v>
      </c>
    </row>
    <row r="18" spans="1:17" s="17" customFormat="1" ht="12.95" customHeight="1" thickTop="1" thickBot="1">
      <c r="A18" s="18" t="s">
        <v>5</v>
      </c>
      <c r="C18" s="19">
        <f ca="1">+C15</f>
        <v>57640.094664168631</v>
      </c>
      <c r="D18" s="20">
        <f ca="1">+C16</f>
        <v>0.46500926993419583</v>
      </c>
      <c r="E18" s="25" t="s">
        <v>43</v>
      </c>
      <c r="F18" s="29">
        <f ca="1">ROUND(2*(F16-$C$15)/$C$16,0)/2+F15</f>
        <v>5884</v>
      </c>
    </row>
    <row r="19" spans="1:17" s="17" customFormat="1" ht="12.95" customHeight="1" thickTop="1">
      <c r="E19" s="25" t="s">
        <v>44</v>
      </c>
      <c r="F19" s="30">
        <f ca="1">+$C$15+$C$16*F18-15018.5-$C$5/24</f>
        <v>45358.105041794777</v>
      </c>
    </row>
    <row r="20" spans="1:17" s="17" customFormat="1" ht="12.95" customHeight="1" thickBot="1">
      <c r="A20" s="23" t="s">
        <v>6</v>
      </c>
      <c r="B20" s="23" t="s">
        <v>7</v>
      </c>
      <c r="C20" s="23" t="s">
        <v>8</v>
      </c>
      <c r="D20" s="23" t="s">
        <v>13</v>
      </c>
      <c r="E20" s="23" t="s">
        <v>9</v>
      </c>
      <c r="F20" s="23" t="s">
        <v>10</v>
      </c>
      <c r="G20" s="23" t="s">
        <v>11</v>
      </c>
      <c r="H20" s="32" t="s">
        <v>53</v>
      </c>
      <c r="I20" s="32" t="s">
        <v>54</v>
      </c>
      <c r="J20" s="32" t="s">
        <v>55</v>
      </c>
      <c r="K20" s="32" t="s">
        <v>56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23" t="s">
        <v>15</v>
      </c>
    </row>
    <row r="21" spans="1:17" s="17" customFormat="1" ht="12.95" customHeight="1">
      <c r="A21" s="17" t="s">
        <v>33</v>
      </c>
      <c r="B21" s="24"/>
      <c r="C21" s="37">
        <v>25155.269</v>
      </c>
      <c r="D21" s="38"/>
      <c r="E21" s="17">
        <f t="shared" ref="E21:E44" si="0">+(C21-C$7)/C$8</f>
        <v>-38275.044282222996</v>
      </c>
      <c r="F21" s="46">
        <f t="shared" ref="F21:F26" si="1">ROUND(2*E21,0)/2-1.5</f>
        <v>-38276.5</v>
      </c>
      <c r="G21" s="17">
        <f t="shared" ref="G21:G44" si="2">+C21-(C$7+F21*C$8)</f>
        <v>0.67693798365144175</v>
      </c>
      <c r="H21" s="17">
        <f t="shared" ref="H21:H40" si="3">G21</f>
        <v>0.67693798365144175</v>
      </c>
      <c r="O21" s="17">
        <f t="shared" ref="O21:O44" ca="1" si="4">+C$11+C$12*$F21</f>
        <v>0.65251845426513366</v>
      </c>
      <c r="Q21" s="34">
        <f t="shared" ref="Q21:Q44" si="5">+C21-15018.5</f>
        <v>10136.769</v>
      </c>
    </row>
    <row r="22" spans="1:17" s="17" customFormat="1" ht="12.95" customHeight="1">
      <c r="A22" s="17" t="s">
        <v>33</v>
      </c>
      <c r="B22" s="24"/>
      <c r="C22" s="37">
        <v>25417.567999999999</v>
      </c>
      <c r="D22" s="38"/>
      <c r="E22" s="17">
        <f t="shared" si="0"/>
        <v>-37710.984757699429</v>
      </c>
      <c r="F22" s="46">
        <f t="shared" si="1"/>
        <v>-37712.5</v>
      </c>
      <c r="G22" s="17">
        <f t="shared" si="2"/>
        <v>0.70461808181062224</v>
      </c>
      <c r="H22" s="17">
        <f t="shared" si="3"/>
        <v>0.70461808181062224</v>
      </c>
      <c r="O22" s="17">
        <f t="shared" ca="1" si="4"/>
        <v>0.64642679531152192</v>
      </c>
      <c r="Q22" s="34">
        <f t="shared" si="5"/>
        <v>10399.067999999999</v>
      </c>
    </row>
    <row r="23" spans="1:17" s="17" customFormat="1" ht="12.95" customHeight="1">
      <c r="A23" s="17" t="s">
        <v>33</v>
      </c>
      <c r="B23" s="24"/>
      <c r="C23" s="37">
        <v>25507.331999999999</v>
      </c>
      <c r="D23" s="38"/>
      <c r="E23" s="17">
        <f t="shared" si="0"/>
        <v>-37517.952229327864</v>
      </c>
      <c r="F23" s="46">
        <f t="shared" si="1"/>
        <v>-37519.5</v>
      </c>
      <c r="G23" s="17">
        <f t="shared" si="2"/>
        <v>0.71974442745704437</v>
      </c>
      <c r="H23" s="17">
        <f t="shared" si="3"/>
        <v>0.71974442745704437</v>
      </c>
      <c r="O23" s="17">
        <f t="shared" ca="1" si="4"/>
        <v>0.64434223825824699</v>
      </c>
      <c r="Q23" s="34">
        <f t="shared" si="5"/>
        <v>10488.831999999999</v>
      </c>
    </row>
    <row r="24" spans="1:17" s="17" customFormat="1" ht="12.95" customHeight="1">
      <c r="A24" s="17" t="s">
        <v>33</v>
      </c>
      <c r="B24" s="24"/>
      <c r="C24" s="37">
        <v>26212.362000000001</v>
      </c>
      <c r="D24" s="38"/>
      <c r="E24" s="17">
        <f t="shared" si="0"/>
        <v>-36001.824121424856</v>
      </c>
      <c r="F24" s="46">
        <f t="shared" si="1"/>
        <v>-36003.5</v>
      </c>
      <c r="G24" s="17">
        <f t="shared" si="2"/>
        <v>0.77931717357932939</v>
      </c>
      <c r="H24" s="17">
        <f t="shared" si="3"/>
        <v>0.77931717357932939</v>
      </c>
      <c r="O24" s="17">
        <f t="shared" ca="1" si="4"/>
        <v>0.62796820461697878</v>
      </c>
      <c r="Q24" s="34">
        <f t="shared" si="5"/>
        <v>11193.862000000001</v>
      </c>
    </row>
    <row r="25" spans="1:17" s="17" customFormat="1" ht="12.95" customHeight="1">
      <c r="A25" s="17" t="s">
        <v>33</v>
      </c>
      <c r="B25" s="24"/>
      <c r="C25" s="37">
        <v>26502.595000000001</v>
      </c>
      <c r="D25" s="38"/>
      <c r="E25" s="17">
        <f t="shared" si="0"/>
        <v>-35377.694071439735</v>
      </c>
      <c r="F25" s="46">
        <f t="shared" si="1"/>
        <v>-35379</v>
      </c>
      <c r="G25" s="17">
        <f t="shared" si="2"/>
        <v>0.60728299148831866</v>
      </c>
      <c r="H25" s="17">
        <f t="shared" si="3"/>
        <v>0.60728299148831866</v>
      </c>
      <c r="O25" s="17">
        <f t="shared" ca="1" si="4"/>
        <v>0.62122309643164098</v>
      </c>
      <c r="Q25" s="34">
        <f t="shared" si="5"/>
        <v>11484.095000000001</v>
      </c>
    </row>
    <row r="26" spans="1:17" s="17" customFormat="1" ht="12.95" customHeight="1">
      <c r="A26" s="17" t="s">
        <v>33</v>
      </c>
      <c r="B26" s="24"/>
      <c r="C26" s="37">
        <v>26564.437000000002</v>
      </c>
      <c r="D26" s="38"/>
      <c r="E26" s="17">
        <f t="shared" si="0"/>
        <v>-35244.70626319194</v>
      </c>
      <c r="F26" s="46">
        <f t="shared" si="1"/>
        <v>-35246</v>
      </c>
      <c r="G26" s="17">
        <f t="shared" si="2"/>
        <v>0.60161358201003168</v>
      </c>
      <c r="H26" s="17">
        <f t="shared" si="3"/>
        <v>0.60161358201003168</v>
      </c>
      <c r="O26" s="17">
        <f t="shared" ca="1" si="4"/>
        <v>0.6197865882032183</v>
      </c>
      <c r="Q26" s="34">
        <f t="shared" si="5"/>
        <v>11545.937000000002</v>
      </c>
    </row>
    <row r="27" spans="1:17" s="17" customFormat="1" ht="12.95" customHeight="1">
      <c r="A27" s="17" t="s">
        <v>33</v>
      </c>
      <c r="B27" s="24"/>
      <c r="C27" s="37">
        <v>28063.357</v>
      </c>
      <c r="D27" s="38"/>
      <c r="E27" s="17">
        <f t="shared" si="0"/>
        <v>-32021.361521127114</v>
      </c>
      <c r="F27" s="40">
        <f t="shared" ref="F27:F33" si="6">ROUND(2*E27,0)/2-1</f>
        <v>-32022.5</v>
      </c>
      <c r="G27" s="17">
        <f t="shared" si="2"/>
        <v>0.52941552601623698</v>
      </c>
      <c r="H27" s="17">
        <f t="shared" si="3"/>
        <v>0.52941552601623698</v>
      </c>
      <c r="O27" s="17">
        <f t="shared" ca="1" si="4"/>
        <v>0.58497016508802824</v>
      </c>
      <c r="Q27" s="34">
        <f t="shared" si="5"/>
        <v>13044.857</v>
      </c>
    </row>
    <row r="28" spans="1:17" s="17" customFormat="1" ht="12.95" customHeight="1">
      <c r="A28" s="17" t="s">
        <v>33</v>
      </c>
      <c r="B28" s="24"/>
      <c r="C28" s="37">
        <v>29730.614000000001</v>
      </c>
      <c r="D28" s="38"/>
      <c r="E28" s="17">
        <f t="shared" si="0"/>
        <v>-28436.01735024355</v>
      </c>
      <c r="F28" s="40">
        <f t="shared" si="6"/>
        <v>-28437</v>
      </c>
      <c r="G28" s="17">
        <f t="shared" si="2"/>
        <v>0.45695185926524573</v>
      </c>
      <c r="H28" s="17">
        <f t="shared" si="3"/>
        <v>0.45695185926524573</v>
      </c>
      <c r="O28" s="17">
        <f t="shared" ca="1" si="4"/>
        <v>0.54624384739622922</v>
      </c>
      <c r="Q28" s="34">
        <f t="shared" si="5"/>
        <v>14712.114000000001</v>
      </c>
    </row>
    <row r="29" spans="1:17" s="17" customFormat="1" ht="12.95" customHeight="1">
      <c r="A29" s="17" t="s">
        <v>33</v>
      </c>
      <c r="B29" s="24"/>
      <c r="C29" s="37">
        <v>32059.217000000001</v>
      </c>
      <c r="D29" s="38"/>
      <c r="E29" s="17">
        <f t="shared" si="0"/>
        <v>-23428.485102754428</v>
      </c>
      <c r="F29" s="40">
        <f t="shared" si="6"/>
        <v>-23429.5</v>
      </c>
      <c r="G29" s="17">
        <f t="shared" si="2"/>
        <v>0.47194758893965627</v>
      </c>
      <c r="H29" s="17">
        <f t="shared" si="3"/>
        <v>0.47194758893965627</v>
      </c>
      <c r="O29" s="17">
        <f t="shared" ca="1" si="4"/>
        <v>0.49215877255543056</v>
      </c>
      <c r="Q29" s="34">
        <f t="shared" si="5"/>
        <v>17040.717000000001</v>
      </c>
    </row>
    <row r="30" spans="1:17" s="17" customFormat="1" ht="12.95" customHeight="1">
      <c r="A30" s="17" t="s">
        <v>34</v>
      </c>
      <c r="B30" s="24"/>
      <c r="C30" s="37">
        <v>32797.283000000003</v>
      </c>
      <c r="D30" s="38"/>
      <c r="E30" s="17">
        <f t="shared" si="0"/>
        <v>-21841.314899943849</v>
      </c>
      <c r="F30" s="40">
        <f t="shared" si="6"/>
        <v>-21842.5</v>
      </c>
      <c r="G30" s="17">
        <f t="shared" si="2"/>
        <v>0.55109531195193995</v>
      </c>
      <c r="H30" s="17">
        <f t="shared" si="3"/>
        <v>0.55109531195193995</v>
      </c>
      <c r="O30" s="17">
        <f t="shared" ca="1" si="4"/>
        <v>0.47501788113808707</v>
      </c>
      <c r="Q30" s="34">
        <f t="shared" si="5"/>
        <v>17778.783000000003</v>
      </c>
    </row>
    <row r="31" spans="1:17" s="17" customFormat="1" ht="12.95" customHeight="1">
      <c r="A31" s="17" t="s">
        <v>34</v>
      </c>
      <c r="B31" s="24"/>
      <c r="C31" s="37">
        <v>33033.534</v>
      </c>
      <c r="D31" s="38"/>
      <c r="E31" s="17">
        <f t="shared" si="0"/>
        <v>-21333.270161960805</v>
      </c>
      <c r="F31" s="40">
        <f t="shared" si="6"/>
        <v>-21334.5</v>
      </c>
      <c r="G31" s="17">
        <f t="shared" si="2"/>
        <v>0.57189937199291307</v>
      </c>
      <c r="H31" s="17">
        <f t="shared" si="3"/>
        <v>0.57189937199291307</v>
      </c>
      <c r="O31" s="17">
        <f t="shared" ca="1" si="4"/>
        <v>0.46953106775433751</v>
      </c>
      <c r="Q31" s="34">
        <f t="shared" si="5"/>
        <v>18015.034</v>
      </c>
    </row>
    <row r="32" spans="1:17" s="17" customFormat="1" ht="12.95" customHeight="1">
      <c r="A32" s="17" t="s">
        <v>34</v>
      </c>
      <c r="B32" s="24"/>
      <c r="C32" s="37">
        <v>33447.438999999998</v>
      </c>
      <c r="D32" s="38"/>
      <c r="E32" s="17">
        <f t="shared" si="0"/>
        <v>-20443.190300817889</v>
      </c>
      <c r="F32" s="40">
        <f t="shared" si="6"/>
        <v>-20444</v>
      </c>
      <c r="G32" s="17">
        <f t="shared" si="2"/>
        <v>0.37652637095015962</v>
      </c>
      <c r="H32" s="17">
        <f t="shared" si="3"/>
        <v>0.37652637095015962</v>
      </c>
      <c r="O32" s="17">
        <f t="shared" ca="1" si="4"/>
        <v>0.45991294311215458</v>
      </c>
      <c r="Q32" s="34">
        <f t="shared" si="5"/>
        <v>18428.938999999998</v>
      </c>
    </row>
    <row r="33" spans="1:17" s="17" customFormat="1" ht="12.95" customHeight="1">
      <c r="A33" s="17" t="s">
        <v>34</v>
      </c>
      <c r="B33" s="24"/>
      <c r="C33" s="37">
        <v>33448.379000000001</v>
      </c>
      <c r="D33" s="38"/>
      <c r="E33" s="17">
        <f t="shared" si="0"/>
        <v>-20441.168882691803</v>
      </c>
      <c r="F33" s="40">
        <f t="shared" si="6"/>
        <v>-20442</v>
      </c>
      <c r="G33" s="17">
        <f t="shared" si="2"/>
        <v>0.38648622945765965</v>
      </c>
      <c r="H33" s="17">
        <f t="shared" si="3"/>
        <v>0.38648622945765965</v>
      </c>
      <c r="O33" s="17">
        <f t="shared" ca="1" si="4"/>
        <v>0.45989134148465949</v>
      </c>
      <c r="Q33" s="34">
        <f t="shared" si="5"/>
        <v>18429.879000000001</v>
      </c>
    </row>
    <row r="34" spans="1:17" s="17" customFormat="1" ht="12.95" customHeight="1">
      <c r="A34" s="17" t="s">
        <v>34</v>
      </c>
      <c r="B34" s="24"/>
      <c r="C34" s="37">
        <v>37163.358</v>
      </c>
      <c r="D34" s="38"/>
      <c r="E34" s="17">
        <f t="shared" si="0"/>
        <v>-12452.311554394584</v>
      </c>
      <c r="F34" s="29">
        <f t="shared" ref="F34:F44" si="7">ROUND(2*E34,0)/2-0.5</f>
        <v>-12453</v>
      </c>
      <c r="G34" s="17">
        <f t="shared" si="2"/>
        <v>0.32014102413813816</v>
      </c>
      <c r="H34" s="17">
        <f t="shared" si="3"/>
        <v>0.32014102413813816</v>
      </c>
      <c r="O34" s="17">
        <f t="shared" ca="1" si="4"/>
        <v>0.37360364045557498</v>
      </c>
      <c r="Q34" s="34">
        <f t="shared" si="5"/>
        <v>22144.858</v>
      </c>
    </row>
    <row r="35" spans="1:17" s="17" customFormat="1" ht="12.95" customHeight="1">
      <c r="A35" s="17" t="s">
        <v>34</v>
      </c>
      <c r="B35" s="24"/>
      <c r="C35" s="37">
        <v>37176.381000000001</v>
      </c>
      <c r="D35" s="38"/>
      <c r="E35" s="17">
        <f t="shared" si="0"/>
        <v>-12424.30631156914</v>
      </c>
      <c r="F35" s="29">
        <f t="shared" si="7"/>
        <v>-12425</v>
      </c>
      <c r="G35" s="17">
        <f t="shared" si="2"/>
        <v>0.32257904319703812</v>
      </c>
      <c r="H35" s="17">
        <f t="shared" si="3"/>
        <v>0.32257904319703812</v>
      </c>
      <c r="O35" s="17">
        <f t="shared" ca="1" si="4"/>
        <v>0.37330121767064389</v>
      </c>
      <c r="Q35" s="34">
        <f t="shared" si="5"/>
        <v>22157.881000000001</v>
      </c>
    </row>
    <row r="36" spans="1:17" s="17" customFormat="1" ht="12.95" customHeight="1">
      <c r="A36" s="17" t="s">
        <v>34</v>
      </c>
      <c r="B36" s="24"/>
      <c r="C36" s="37">
        <v>40512.31</v>
      </c>
      <c r="D36" s="38"/>
      <c r="E36" s="17">
        <f t="shared" si="0"/>
        <v>-5250.5750903888338</v>
      </c>
      <c r="F36" s="29">
        <f t="shared" si="7"/>
        <v>-5251</v>
      </c>
      <c r="G36" s="17">
        <f t="shared" si="2"/>
        <v>0.19759149744641036</v>
      </c>
      <c r="H36" s="17">
        <f t="shared" si="3"/>
        <v>0.19759149744641036</v>
      </c>
      <c r="O36" s="17">
        <f t="shared" ca="1" si="4"/>
        <v>0.29581617984580322</v>
      </c>
      <c r="Q36" s="34">
        <f t="shared" si="5"/>
        <v>25493.809999999998</v>
      </c>
    </row>
    <row r="37" spans="1:17" s="17" customFormat="1" ht="12.95" customHeight="1">
      <c r="A37" s="17" t="s">
        <v>34</v>
      </c>
      <c r="B37" s="24"/>
      <c r="C37" s="37">
        <v>40819.266000000003</v>
      </c>
      <c r="D37" s="38"/>
      <c r="E37" s="17">
        <f t="shared" si="0"/>
        <v>-4590.4831517628427</v>
      </c>
      <c r="F37" s="29">
        <f t="shared" si="7"/>
        <v>-4591</v>
      </c>
      <c r="G37" s="17">
        <f t="shared" si="2"/>
        <v>0.24034480380942114</v>
      </c>
      <c r="H37" s="17">
        <f t="shared" si="3"/>
        <v>0.24034480380942114</v>
      </c>
      <c r="O37" s="17">
        <f t="shared" ca="1" si="4"/>
        <v>0.28868764277242787</v>
      </c>
      <c r="Q37" s="34">
        <f t="shared" si="5"/>
        <v>25800.766000000003</v>
      </c>
    </row>
    <row r="38" spans="1:17" s="17" customFormat="1" ht="12.95" customHeight="1">
      <c r="A38" s="17" t="s">
        <v>34</v>
      </c>
      <c r="B38" s="24"/>
      <c r="C38" s="37">
        <v>41475.468000000001</v>
      </c>
      <c r="D38" s="38"/>
      <c r="E38" s="17">
        <f t="shared" si="0"/>
        <v>-3179.3569632855256</v>
      </c>
      <c r="F38" s="29">
        <f t="shared" si="7"/>
        <v>-3180</v>
      </c>
      <c r="G38" s="17">
        <f t="shared" si="2"/>
        <v>0.29902497845614562</v>
      </c>
      <c r="H38" s="17">
        <f t="shared" si="3"/>
        <v>0.29902497845614562</v>
      </c>
      <c r="O38" s="17">
        <f t="shared" ca="1" si="4"/>
        <v>0.27344769457465112</v>
      </c>
      <c r="Q38" s="34">
        <f t="shared" si="5"/>
        <v>26456.968000000001</v>
      </c>
    </row>
    <row r="39" spans="1:17" s="17" customFormat="1" ht="12.95" customHeight="1">
      <c r="A39" s="17" t="s">
        <v>34</v>
      </c>
      <c r="B39" s="24"/>
      <c r="C39" s="37">
        <v>41564.311999999998</v>
      </c>
      <c r="D39" s="38"/>
      <c r="E39" s="17">
        <f t="shared" si="0"/>
        <v>-2988.3028441437441</v>
      </c>
      <c r="F39" s="29">
        <f t="shared" si="7"/>
        <v>-2989</v>
      </c>
      <c r="G39" s="17">
        <f t="shared" si="2"/>
        <v>0.32419146559550427</v>
      </c>
      <c r="H39" s="17">
        <f t="shared" si="3"/>
        <v>0.32419146559550427</v>
      </c>
      <c r="O39" s="17">
        <f t="shared" ca="1" si="4"/>
        <v>0.27138473914887129</v>
      </c>
      <c r="Q39" s="34">
        <f t="shared" si="5"/>
        <v>26545.811999999998</v>
      </c>
    </row>
    <row r="40" spans="1:17" s="17" customFormat="1" ht="12.95" customHeight="1">
      <c r="A40" s="17" t="s">
        <v>34</v>
      </c>
      <c r="B40" s="24"/>
      <c r="C40" s="37">
        <v>42626.52</v>
      </c>
      <c r="D40" s="38"/>
      <c r="E40" s="17">
        <f t="shared" si="0"/>
        <v>-704.08315811700595</v>
      </c>
      <c r="F40" s="29">
        <f t="shared" si="7"/>
        <v>-704.5</v>
      </c>
      <c r="G40" s="17">
        <f t="shared" si="2"/>
        <v>0.19383984192245407</v>
      </c>
      <c r="H40" s="17">
        <f t="shared" si="3"/>
        <v>0.19383984192245407</v>
      </c>
      <c r="O40" s="17">
        <f t="shared" ca="1" si="4"/>
        <v>0.24671028014261975</v>
      </c>
      <c r="Q40" s="34">
        <f t="shared" si="5"/>
        <v>27608.019999999997</v>
      </c>
    </row>
    <row r="41" spans="1:17" s="17" customFormat="1" ht="12.95" customHeight="1">
      <c r="A41" s="17" t="s">
        <v>33</v>
      </c>
      <c r="B41" s="24"/>
      <c r="C41" s="37">
        <v>42953.9326</v>
      </c>
      <c r="D41" s="38"/>
      <c r="E41" s="17">
        <f t="shared" si="0"/>
        <v>-4.3008896777691863E-4</v>
      </c>
      <c r="F41" s="29">
        <f t="shared" si="7"/>
        <v>-0.5</v>
      </c>
      <c r="G41" s="17">
        <f t="shared" si="2"/>
        <v>0.23231003537512152</v>
      </c>
      <c r="J41" s="17">
        <f>G41</f>
        <v>0.23231003537512152</v>
      </c>
      <c r="O41" s="17">
        <f t="shared" ca="1" si="4"/>
        <v>0.2391065072643527</v>
      </c>
      <c r="Q41" s="34">
        <f t="shared" si="5"/>
        <v>27935.4326</v>
      </c>
    </row>
    <row r="42" spans="1:17" s="17" customFormat="1" ht="12.95" customHeight="1">
      <c r="A42" s="17" t="s">
        <v>33</v>
      </c>
      <c r="B42" s="24"/>
      <c r="C42" s="37">
        <v>42966.9548</v>
      </c>
      <c r="D42" s="38"/>
      <c r="E42" s="17">
        <f t="shared" si="0"/>
        <v>28.003092380620213</v>
      </c>
      <c r="F42" s="29">
        <f t="shared" si="7"/>
        <v>27.5</v>
      </c>
      <c r="G42" s="17">
        <f t="shared" si="2"/>
        <v>0.23394805442512734</v>
      </c>
      <c r="J42" s="17">
        <f>G42</f>
        <v>0.23394805442512734</v>
      </c>
      <c r="O42" s="17">
        <f t="shared" ca="1" si="4"/>
        <v>0.23880408447942161</v>
      </c>
      <c r="Q42" s="34">
        <f t="shared" si="5"/>
        <v>27948.4548</v>
      </c>
    </row>
    <row r="43" spans="1:17" s="17" customFormat="1" ht="12.95" customHeight="1">
      <c r="A43" s="17" t="s">
        <v>33</v>
      </c>
      <c r="B43" s="24"/>
      <c r="C43" s="37">
        <v>42994.858699999997</v>
      </c>
      <c r="D43" s="38"/>
      <c r="E43" s="17">
        <f t="shared" si="0"/>
        <v>88.008889453242432</v>
      </c>
      <c r="F43" s="29">
        <f t="shared" si="7"/>
        <v>87.5</v>
      </c>
      <c r="G43" s="17">
        <f t="shared" si="2"/>
        <v>0.23664380954869557</v>
      </c>
      <c r="J43" s="17">
        <f>G43</f>
        <v>0.23664380954869557</v>
      </c>
      <c r="O43" s="17">
        <f t="shared" ca="1" si="4"/>
        <v>0.2381560356545693</v>
      </c>
      <c r="Q43" s="34">
        <f t="shared" si="5"/>
        <v>27976.358699999997</v>
      </c>
    </row>
    <row r="44" spans="1:17" s="17" customFormat="1" ht="12.95" customHeight="1">
      <c r="A44" s="17" t="s">
        <v>34</v>
      </c>
      <c r="B44" s="24"/>
      <c r="C44" s="37">
        <v>43013.928</v>
      </c>
      <c r="D44" s="38"/>
      <c r="E44" s="17">
        <f t="shared" si="0"/>
        <v>129.01636676348321</v>
      </c>
      <c r="F44" s="29">
        <f t="shared" si="7"/>
        <v>128.5</v>
      </c>
      <c r="G44" s="17">
        <f t="shared" si="2"/>
        <v>0.24012090888572857</v>
      </c>
      <c r="H44" s="17">
        <f>G44</f>
        <v>0.24012090888572857</v>
      </c>
      <c r="O44" s="17">
        <f t="shared" ca="1" si="4"/>
        <v>0.23771320229092024</v>
      </c>
      <c r="Q44" s="34">
        <f t="shared" si="5"/>
        <v>27995.428</v>
      </c>
    </row>
    <row r="45" spans="1:17" s="17" customFormat="1" ht="12.95" customHeight="1">
      <c r="A45" s="17" t="s">
        <v>33</v>
      </c>
      <c r="B45" s="24"/>
      <c r="C45" s="37">
        <v>43049.737300000001</v>
      </c>
      <c r="D45" s="38"/>
      <c r="E45" s="17">
        <f t="shared" ref="E45:E55" si="8">+(C45-C$7)/C$8</f>
        <v>206.02229027642906</v>
      </c>
      <c r="F45" s="29">
        <f>ROUND(2*E45,0)/2-0.5</f>
        <v>205.5</v>
      </c>
      <c r="G45" s="17">
        <f t="shared" ref="G45:G55" si="9">+C45-(C$7+F45*C$8)</f>
        <v>0.24287546129926341</v>
      </c>
      <c r="J45" s="17">
        <f t="shared" ref="J45:J51" si="10">G45</f>
        <v>0.24287546129926341</v>
      </c>
      <c r="O45" s="17">
        <f t="shared" ref="O45:O55" ca="1" si="11">+C$11+C$12*$F45</f>
        <v>0.23688153963235978</v>
      </c>
      <c r="Q45" s="34">
        <f t="shared" ref="Q45:Q55" si="12">+C45-15018.5</f>
        <v>28031.237300000001</v>
      </c>
    </row>
    <row r="46" spans="1:17" s="17" customFormat="1" ht="12.95" customHeight="1">
      <c r="A46" s="17" t="s">
        <v>33</v>
      </c>
      <c r="B46" s="24"/>
      <c r="C46" s="37">
        <v>43050.667800000003</v>
      </c>
      <c r="D46" s="38"/>
      <c r="E46" s="17">
        <f t="shared" si="8"/>
        <v>208.02327917676962</v>
      </c>
      <c r="F46" s="29">
        <f>ROUND(2*E46,0)/2-0.5</f>
        <v>207.5</v>
      </c>
      <c r="G46" s="17">
        <f t="shared" si="9"/>
        <v>0.24333531979937106</v>
      </c>
      <c r="J46" s="17">
        <f t="shared" si="10"/>
        <v>0.24333531979937106</v>
      </c>
      <c r="O46" s="17">
        <f t="shared" ca="1" si="11"/>
        <v>0.23685993800486471</v>
      </c>
      <c r="Q46" s="34">
        <f t="shared" si="12"/>
        <v>28032.167800000003</v>
      </c>
    </row>
    <row r="47" spans="1:17" s="17" customFormat="1" ht="12.95" customHeight="1">
      <c r="A47" s="17" t="s">
        <v>33</v>
      </c>
      <c r="B47" s="24"/>
      <c r="C47" s="37">
        <v>43400.864000000001</v>
      </c>
      <c r="D47" s="38"/>
      <c r="E47" s="17">
        <f t="shared" si="8"/>
        <v>961.10088169129995</v>
      </c>
      <c r="F47" s="29">
        <f>ROUND(2*E47,0)/2-0.5</f>
        <v>960.5</v>
      </c>
      <c r="G47" s="17">
        <f t="shared" si="9"/>
        <v>0.27942204660212155</v>
      </c>
      <c r="J47" s="17">
        <f t="shared" si="10"/>
        <v>0.27942204660212155</v>
      </c>
      <c r="O47" s="17">
        <f t="shared" ca="1" si="11"/>
        <v>0.22872692525296828</v>
      </c>
      <c r="Q47" s="34">
        <f t="shared" si="12"/>
        <v>28382.364000000001</v>
      </c>
    </row>
    <row r="48" spans="1:17" s="17" customFormat="1" ht="12.95" customHeight="1">
      <c r="A48" s="17" t="s">
        <v>35</v>
      </c>
      <c r="B48" s="24"/>
      <c r="C48" s="37">
        <v>48132.477250000004</v>
      </c>
      <c r="D48" s="38"/>
      <c r="E48" s="17">
        <f t="shared" si="8"/>
        <v>11136.174061628724</v>
      </c>
      <c r="F48" s="17">
        <f t="shared" ref="F48:F61" si="13">ROUND(2*E48,0)/2</f>
        <v>11136</v>
      </c>
      <c r="G48" s="17">
        <f t="shared" si="9"/>
        <v>8.0942150903865695E-2</v>
      </c>
      <c r="J48" s="17">
        <f t="shared" si="10"/>
        <v>8.0942150903865695E-2</v>
      </c>
      <c r="O48" s="17">
        <f t="shared" ca="1" si="11"/>
        <v>0.11882324496489099</v>
      </c>
      <c r="Q48" s="34">
        <f t="shared" si="12"/>
        <v>33113.977250000004</v>
      </c>
    </row>
    <row r="49" spans="1:17" s="17" customFormat="1" ht="12.95" customHeight="1">
      <c r="A49" s="17" t="s">
        <v>35</v>
      </c>
      <c r="B49" s="24"/>
      <c r="C49" s="37">
        <v>48133.407469999998</v>
      </c>
      <c r="D49" s="38"/>
      <c r="E49" s="17">
        <f t="shared" si="8"/>
        <v>11138.174448404501</v>
      </c>
      <c r="F49" s="17">
        <f t="shared" si="13"/>
        <v>11138</v>
      </c>
      <c r="G49" s="17">
        <f t="shared" si="9"/>
        <v>8.112200940377079E-2</v>
      </c>
      <c r="J49" s="17">
        <f t="shared" si="10"/>
        <v>8.112200940377079E-2</v>
      </c>
      <c r="O49" s="17">
        <f t="shared" ca="1" si="11"/>
        <v>0.11880164333739592</v>
      </c>
      <c r="Q49" s="34">
        <f t="shared" si="12"/>
        <v>33114.907469999998</v>
      </c>
    </row>
    <row r="50" spans="1:17" s="17" customFormat="1" ht="12.95" customHeight="1">
      <c r="A50" s="17" t="s">
        <v>35</v>
      </c>
      <c r="B50" s="24"/>
      <c r="C50" s="37">
        <v>48349.664519999998</v>
      </c>
      <c r="D50" s="38"/>
      <c r="E50" s="17">
        <f t="shared" si="8"/>
        <v>11603.223300279151</v>
      </c>
      <c r="F50" s="17">
        <f t="shared" si="13"/>
        <v>11603</v>
      </c>
      <c r="G50" s="17">
        <f t="shared" si="9"/>
        <v>0.10383911160897696</v>
      </c>
      <c r="J50" s="17">
        <f t="shared" si="10"/>
        <v>0.10383911160897696</v>
      </c>
      <c r="O50" s="17">
        <f t="shared" ca="1" si="11"/>
        <v>0.11377926494479054</v>
      </c>
      <c r="Q50" s="34">
        <f t="shared" si="12"/>
        <v>33331.164519999998</v>
      </c>
    </row>
    <row r="51" spans="1:17" s="17" customFormat="1" ht="12.95" customHeight="1">
      <c r="A51" s="17" t="s">
        <v>35</v>
      </c>
      <c r="B51" s="24"/>
      <c r="C51" s="37">
        <v>48404.542860000001</v>
      </c>
      <c r="D51" s="38"/>
      <c r="E51" s="17">
        <f t="shared" si="8"/>
        <v>11721.236141986685</v>
      </c>
      <c r="F51" s="17">
        <f t="shared" si="13"/>
        <v>11721</v>
      </c>
      <c r="G51" s="17">
        <f t="shared" si="9"/>
        <v>0.10981076335156104</v>
      </c>
      <c r="J51" s="17">
        <f t="shared" si="10"/>
        <v>0.10981076335156104</v>
      </c>
      <c r="O51" s="17">
        <f t="shared" ca="1" si="11"/>
        <v>0.11250476892258102</v>
      </c>
      <c r="Q51" s="34">
        <f t="shared" si="12"/>
        <v>33386.042860000001</v>
      </c>
    </row>
    <row r="52" spans="1:17" s="17" customFormat="1" ht="12.95" customHeight="1">
      <c r="A52" s="10" t="s">
        <v>30</v>
      </c>
      <c r="B52" s="24"/>
      <c r="C52" s="37">
        <v>51760.483500000002</v>
      </c>
      <c r="D52" s="37"/>
      <c r="E52" s="17">
        <f t="shared" si="8"/>
        <v>18938.001290644181</v>
      </c>
      <c r="F52" s="17">
        <f t="shared" si="13"/>
        <v>18938</v>
      </c>
      <c r="G52" s="17">
        <f t="shared" si="9"/>
        <v>6.0017545183654875E-4</v>
      </c>
      <c r="K52" s="17">
        <f t="shared" ref="K52:K57" si="14">+G52</f>
        <v>6.0017545183654875E-4</v>
      </c>
      <c r="O52" s="17">
        <f t="shared" ca="1" si="11"/>
        <v>3.4555296106596162E-2</v>
      </c>
      <c r="Q52" s="34">
        <f t="shared" si="12"/>
        <v>36741.983500000002</v>
      </c>
    </row>
    <row r="53" spans="1:17" s="17" customFormat="1" ht="12.95" customHeight="1">
      <c r="A53" s="10" t="s">
        <v>30</v>
      </c>
      <c r="B53" s="47"/>
      <c r="C53" s="37">
        <v>51761.411999999997</v>
      </c>
      <c r="D53" s="37"/>
      <c r="E53" s="17">
        <f t="shared" si="8"/>
        <v>18939.997978654876</v>
      </c>
      <c r="F53" s="17">
        <f t="shared" si="13"/>
        <v>18940</v>
      </c>
      <c r="G53" s="17">
        <f t="shared" si="9"/>
        <v>-9.3996605573920533E-4</v>
      </c>
      <c r="K53" s="17">
        <f t="shared" si="14"/>
        <v>-9.3996605573920533E-4</v>
      </c>
      <c r="O53" s="17">
        <f t="shared" ca="1" si="11"/>
        <v>3.4533694479101096E-2</v>
      </c>
      <c r="Q53" s="34">
        <f t="shared" si="12"/>
        <v>36742.911999999997</v>
      </c>
    </row>
    <row r="54" spans="1:17" s="17" customFormat="1" ht="12.95" customHeight="1">
      <c r="A54" s="10" t="s">
        <v>30</v>
      </c>
      <c r="B54" s="47"/>
      <c r="C54" s="37">
        <v>51766.5285</v>
      </c>
      <c r="D54" s="37"/>
      <c r="E54" s="17">
        <f t="shared" si="8"/>
        <v>18951.000729550709</v>
      </c>
      <c r="F54" s="17">
        <f t="shared" si="13"/>
        <v>18951</v>
      </c>
      <c r="G54" s="17">
        <f t="shared" si="9"/>
        <v>3.3925572643056512E-4</v>
      </c>
      <c r="K54" s="17">
        <f t="shared" si="14"/>
        <v>3.3925572643056512E-4</v>
      </c>
      <c r="O54" s="17">
        <f t="shared" ca="1" si="11"/>
        <v>3.4414885527878164E-2</v>
      </c>
      <c r="Q54" s="34">
        <f t="shared" si="12"/>
        <v>36748.0285</v>
      </c>
    </row>
    <row r="55" spans="1:17" s="17" customFormat="1" ht="12.95" customHeight="1">
      <c r="A55" s="10" t="s">
        <v>39</v>
      </c>
      <c r="B55" s="48" t="s">
        <v>37</v>
      </c>
      <c r="C55" s="49">
        <v>53343.577899999997</v>
      </c>
      <c r="D55" s="49">
        <v>2.9999999999999997E-4</v>
      </c>
      <c r="E55" s="17">
        <f t="shared" si="8"/>
        <v>22342.358434742775</v>
      </c>
      <c r="F55" s="17">
        <f t="shared" si="13"/>
        <v>22342.5</v>
      </c>
      <c r="G55" s="17">
        <f t="shared" si="9"/>
        <v>-6.5830685933178756E-2</v>
      </c>
      <c r="K55" s="17">
        <f t="shared" si="14"/>
        <v>-6.5830685933178756E-2</v>
      </c>
      <c r="O55" s="17">
        <f t="shared" ca="1" si="11"/>
        <v>-2.2160742968984071E-3</v>
      </c>
      <c r="Q55" s="34">
        <f t="shared" si="12"/>
        <v>38325.077899999997</v>
      </c>
    </row>
    <row r="56" spans="1:17" s="17" customFormat="1" ht="12.95" customHeight="1">
      <c r="A56" s="10" t="s">
        <v>46</v>
      </c>
      <c r="B56" s="50" t="s">
        <v>37</v>
      </c>
      <c r="C56" s="49">
        <v>54263.485079999999</v>
      </c>
      <c r="D56" s="49">
        <v>4.0000000000000002E-4</v>
      </c>
      <c r="E56" s="17">
        <f t="shared" ref="E56:E61" si="15">+(C56-C$7)/C$8</f>
        <v>24320.568060233589</v>
      </c>
      <c r="F56" s="17">
        <f t="shared" si="13"/>
        <v>24320.5</v>
      </c>
      <c r="G56" s="17">
        <f t="shared" ref="G56:G61" si="16">+C56-(C$7+F56*C$8)</f>
        <v>3.1649374635890126E-2</v>
      </c>
      <c r="K56" s="17">
        <f t="shared" si="14"/>
        <v>3.1649374635890126E-2</v>
      </c>
      <c r="O56" s="17">
        <f t="shared" ref="O56:O61" ca="1" si="17">+C$11+C$12*$F56</f>
        <v>-2.3580083889529424E-2</v>
      </c>
      <c r="Q56" s="34">
        <f t="shared" ref="Q56:Q61" si="18">+C56-15018.5</f>
        <v>39244.985079999999</v>
      </c>
    </row>
    <row r="57" spans="1:17" s="17" customFormat="1" ht="12.95" customHeight="1">
      <c r="A57" s="10" t="s">
        <v>49</v>
      </c>
      <c r="B57" s="50" t="s">
        <v>37</v>
      </c>
      <c r="C57" s="49">
        <v>55084.332759999998</v>
      </c>
      <c r="D57" s="49">
        <v>2.0000000000000001E-4</v>
      </c>
      <c r="E57" s="17">
        <f t="shared" si="15"/>
        <v>26085.75569757522</v>
      </c>
      <c r="F57" s="17">
        <f t="shared" si="13"/>
        <v>26086</v>
      </c>
      <c r="G57" s="17">
        <f t="shared" si="16"/>
        <v>-0.11360553085251013</v>
      </c>
      <c r="K57" s="17">
        <f t="shared" si="14"/>
        <v>-0.11360553085251013</v>
      </c>
      <c r="O57" s="17">
        <f t="shared" ca="1" si="17"/>
        <v>-4.264892056080849E-2</v>
      </c>
      <c r="Q57" s="34">
        <f t="shared" si="18"/>
        <v>40065.832759999998</v>
      </c>
    </row>
    <row r="58" spans="1:17" s="17" customFormat="1" ht="12.95" customHeight="1">
      <c r="A58" s="10" t="s">
        <v>50</v>
      </c>
      <c r="B58" s="50" t="s">
        <v>37</v>
      </c>
      <c r="C58" s="49">
        <v>56067.489410000002</v>
      </c>
      <c r="D58" s="49">
        <v>2.0000000000000001E-4</v>
      </c>
      <c r="E58" s="17">
        <f t="shared" si="15"/>
        <v>28199.979817877564</v>
      </c>
      <c r="F58" s="17">
        <f t="shared" si="13"/>
        <v>28200</v>
      </c>
      <c r="G58" s="17">
        <f t="shared" si="16"/>
        <v>-9.3850920020486228E-3</v>
      </c>
      <c r="K58" s="17">
        <f>G58</f>
        <v>-9.3850920020486228E-3</v>
      </c>
      <c r="O58" s="17">
        <f t="shared" ca="1" si="17"/>
        <v>-6.5481840823104764E-2</v>
      </c>
      <c r="Q58" s="34">
        <f t="shared" si="18"/>
        <v>41048.989410000002</v>
      </c>
    </row>
    <row r="59" spans="1:17" s="17" customFormat="1" ht="12.95" customHeight="1">
      <c r="A59" s="10" t="s">
        <v>50</v>
      </c>
      <c r="B59" s="50" t="s">
        <v>51</v>
      </c>
      <c r="C59" s="49">
        <v>56179.337140000003</v>
      </c>
      <c r="D59" s="49">
        <v>1.5E-3</v>
      </c>
      <c r="E59" s="17">
        <f t="shared" si="15"/>
        <v>28440.502188922976</v>
      </c>
      <c r="F59" s="17">
        <f t="shared" si="13"/>
        <v>28440.5</v>
      </c>
      <c r="G59" s="17">
        <f t="shared" si="16"/>
        <v>1.0178931188420393E-3</v>
      </c>
      <c r="K59" s="17">
        <f>G59</f>
        <v>1.0178931188420393E-3</v>
      </c>
      <c r="O59" s="17">
        <f t="shared" ca="1" si="17"/>
        <v>-6.8079436529387749E-2</v>
      </c>
      <c r="Q59" s="34">
        <f t="shared" si="18"/>
        <v>41160.837140000003</v>
      </c>
    </row>
    <row r="60" spans="1:17" s="17" customFormat="1" ht="12.95" customHeight="1">
      <c r="A60" s="51" t="s">
        <v>52</v>
      </c>
      <c r="B60" s="52" t="s">
        <v>37</v>
      </c>
      <c r="C60" s="53">
        <v>56854.387040000001</v>
      </c>
      <c r="D60" s="51">
        <v>2.0000000000000001E-4</v>
      </c>
      <c r="E60" s="17">
        <f t="shared" si="15"/>
        <v>29892.159746228492</v>
      </c>
      <c r="F60" s="17">
        <f t="shared" si="13"/>
        <v>29892</v>
      </c>
      <c r="G60" s="17">
        <f t="shared" si="16"/>
        <v>7.4285202477767598E-2</v>
      </c>
      <c r="K60" s="17">
        <f>G60</f>
        <v>7.4285202477767598E-2</v>
      </c>
      <c r="O60" s="17">
        <f t="shared" ca="1" si="17"/>
        <v>-8.3756817683939777E-2</v>
      </c>
      <c r="Q60" s="34">
        <f t="shared" si="18"/>
        <v>41835.887040000001</v>
      </c>
    </row>
    <row r="61" spans="1:17" s="17" customFormat="1" ht="12.95" customHeight="1">
      <c r="A61" s="54" t="s">
        <v>57</v>
      </c>
      <c r="B61" s="55" t="s">
        <v>37</v>
      </c>
      <c r="C61" s="56">
        <v>57640.35396</v>
      </c>
      <c r="D61" s="56">
        <v>1E-4</v>
      </c>
      <c r="E61" s="17">
        <f t="shared" si="15"/>
        <v>31582.338234085677</v>
      </c>
      <c r="F61" s="17">
        <f t="shared" si="13"/>
        <v>31582.5</v>
      </c>
      <c r="G61" s="17">
        <f t="shared" si="16"/>
        <v>-7.5224396925477777E-2</v>
      </c>
      <c r="K61" s="17">
        <f>G61</f>
        <v>-7.5224396925477777E-2</v>
      </c>
      <c r="O61" s="17">
        <f t="shared" ca="1" si="17"/>
        <v>-0.1020155933241535</v>
      </c>
      <c r="Q61" s="34">
        <f t="shared" si="18"/>
        <v>42621.85396</v>
      </c>
    </row>
    <row r="62" spans="1:17" s="17" customFormat="1" ht="12.95" customHeight="1">
      <c r="C62" s="37"/>
      <c r="D62" s="37"/>
    </row>
    <row r="63" spans="1:17" s="17" customFormat="1" ht="12.95" customHeight="1">
      <c r="C63" s="37"/>
      <c r="D63" s="37"/>
    </row>
    <row r="64" spans="1:17" s="17" customFormat="1" ht="12.95" customHeight="1">
      <c r="C64" s="37"/>
      <c r="D64" s="37"/>
    </row>
    <row r="65" spans="3:4" s="17" customFormat="1" ht="12.95" customHeight="1">
      <c r="C65" s="37"/>
      <c r="D65" s="37"/>
    </row>
    <row r="66" spans="3:4" s="17" customFormat="1" ht="12.95" customHeight="1">
      <c r="C66" s="37"/>
      <c r="D66" s="37"/>
    </row>
    <row r="67" spans="3:4" s="17" customFormat="1" ht="12.95" customHeight="1">
      <c r="C67" s="37"/>
      <c r="D67" s="37"/>
    </row>
    <row r="68" spans="3:4" s="17" customFormat="1" ht="12.95" customHeight="1">
      <c r="C68" s="37"/>
      <c r="D68" s="37"/>
    </row>
    <row r="69" spans="3:4" s="17" customFormat="1" ht="12.95" customHeight="1">
      <c r="C69" s="37"/>
      <c r="D69" s="37"/>
    </row>
    <row r="70" spans="3:4" s="17" customFormat="1" ht="12.95" customHeight="1">
      <c r="C70" s="37"/>
      <c r="D70" s="37"/>
    </row>
    <row r="71" spans="3:4" s="17" customFormat="1" ht="12.95" customHeight="1">
      <c r="C71" s="37"/>
      <c r="D71" s="37"/>
    </row>
    <row r="72" spans="3:4" s="17" customFormat="1" ht="12.95" customHeight="1">
      <c r="C72" s="37"/>
      <c r="D72" s="37"/>
    </row>
    <row r="73" spans="3:4" s="17" customFormat="1" ht="12.95" customHeight="1">
      <c r="C73" s="37"/>
      <c r="D73" s="37"/>
    </row>
    <row r="74" spans="3:4" s="17" customFormat="1" ht="12.95" customHeight="1">
      <c r="C74" s="37"/>
      <c r="D74" s="37"/>
    </row>
    <row r="75" spans="3:4" s="17" customFormat="1" ht="12.95" customHeight="1">
      <c r="C75" s="37"/>
      <c r="D75" s="37"/>
    </row>
    <row r="76" spans="3:4" s="17" customFormat="1" ht="12.95" customHeight="1">
      <c r="C76" s="37"/>
      <c r="D76" s="37"/>
    </row>
    <row r="77" spans="3:4" s="17" customFormat="1" ht="12.95" customHeight="1">
      <c r="C77" s="37"/>
      <c r="D77" s="37"/>
    </row>
    <row r="78" spans="3:4" s="17" customFormat="1" ht="12.95" customHeight="1">
      <c r="C78" s="37"/>
      <c r="D78" s="37"/>
    </row>
    <row r="79" spans="3:4" s="17" customFormat="1" ht="12.95" customHeight="1">
      <c r="C79" s="37"/>
      <c r="D79" s="37"/>
    </row>
    <row r="80" spans="3:4" s="17" customFormat="1" ht="12.95" customHeight="1">
      <c r="C80" s="37"/>
      <c r="D80" s="37"/>
    </row>
    <row r="81" spans="3:4" s="17" customFormat="1" ht="12.95" customHeight="1">
      <c r="C81" s="37"/>
      <c r="D81" s="37"/>
    </row>
    <row r="82" spans="3:4" s="17" customFormat="1" ht="12.95" customHeight="1">
      <c r="C82" s="37"/>
      <c r="D82" s="37"/>
    </row>
    <row r="83" spans="3:4" s="17" customFormat="1" ht="12.95" customHeight="1">
      <c r="C83" s="37"/>
      <c r="D83" s="37"/>
    </row>
    <row r="84" spans="3:4" s="17" customFormat="1" ht="12.95" customHeight="1">
      <c r="C84" s="37"/>
      <c r="D84" s="37"/>
    </row>
    <row r="85" spans="3:4" s="17" customFormat="1" ht="12.95" customHeight="1">
      <c r="C85" s="37"/>
      <c r="D85" s="37"/>
    </row>
    <row r="86" spans="3:4" s="17" customFormat="1" ht="12.95" customHeight="1">
      <c r="C86" s="37"/>
      <c r="D86" s="37"/>
    </row>
    <row r="87" spans="3:4" s="17" customFormat="1" ht="12.95" customHeight="1">
      <c r="C87" s="37"/>
      <c r="D87" s="37"/>
    </row>
    <row r="88" spans="3:4" s="17" customFormat="1" ht="12.95" customHeight="1">
      <c r="C88" s="37"/>
      <c r="D88" s="37"/>
    </row>
    <row r="89" spans="3:4" s="17" customFormat="1" ht="12.95" customHeight="1">
      <c r="C89" s="37"/>
      <c r="D89" s="37"/>
    </row>
    <row r="90" spans="3:4" s="17" customFormat="1" ht="12.95" customHeight="1">
      <c r="C90" s="37"/>
      <c r="D90" s="37"/>
    </row>
    <row r="91" spans="3:4" s="17" customFormat="1" ht="12.95" customHeight="1">
      <c r="C91" s="37"/>
      <c r="D91" s="37"/>
    </row>
    <row r="92" spans="3:4" s="17" customFormat="1" ht="12.95" customHeight="1">
      <c r="C92" s="37"/>
      <c r="D92" s="37"/>
    </row>
    <row r="93" spans="3:4" s="17" customFormat="1" ht="12.95" customHeight="1">
      <c r="C93" s="37"/>
      <c r="D93" s="37"/>
    </row>
    <row r="94" spans="3:4" s="17" customFormat="1" ht="12.95" customHeight="1">
      <c r="C94" s="37"/>
      <c r="D94" s="37"/>
    </row>
    <row r="95" spans="3:4" s="17" customFormat="1" ht="12.95" customHeight="1">
      <c r="C95" s="37"/>
      <c r="D95" s="37"/>
    </row>
    <row r="96" spans="3:4" s="17" customFormat="1" ht="12.95" customHeight="1">
      <c r="C96" s="37"/>
      <c r="D96" s="37"/>
    </row>
    <row r="97" spans="3:4" s="17" customFormat="1" ht="12.95" customHeight="1">
      <c r="C97" s="37"/>
      <c r="D97" s="37"/>
    </row>
    <row r="98" spans="3:4" s="17" customFormat="1" ht="12.95" customHeight="1">
      <c r="C98" s="37"/>
      <c r="D98" s="37"/>
    </row>
    <row r="99" spans="3:4" s="17" customFormat="1" ht="12.95" customHeight="1">
      <c r="C99" s="37"/>
      <c r="D99" s="37"/>
    </row>
    <row r="100" spans="3:4" s="17" customFormat="1" ht="12.95" customHeight="1">
      <c r="C100" s="37"/>
      <c r="D100" s="37"/>
    </row>
    <row r="101" spans="3:4" s="17" customFormat="1" ht="12.95" customHeight="1">
      <c r="C101" s="37"/>
      <c r="D101" s="37"/>
    </row>
    <row r="102" spans="3:4" s="17" customFormat="1" ht="12.95" customHeight="1">
      <c r="C102" s="37"/>
      <c r="D102" s="37"/>
    </row>
    <row r="103" spans="3:4" s="17" customFormat="1" ht="12.95" customHeight="1">
      <c r="C103" s="37"/>
      <c r="D103" s="37"/>
    </row>
    <row r="104" spans="3:4" s="17" customFormat="1" ht="12.95" customHeight="1">
      <c r="C104" s="37"/>
      <c r="D104" s="37"/>
    </row>
    <row r="105" spans="3:4" s="17" customFormat="1" ht="12.95" customHeight="1">
      <c r="C105" s="37"/>
      <c r="D105" s="37"/>
    </row>
    <row r="106" spans="3:4" s="17" customFormat="1" ht="12.95" customHeight="1">
      <c r="C106" s="37"/>
      <c r="D106" s="37"/>
    </row>
    <row r="107" spans="3:4" s="17" customFormat="1" ht="12.95" customHeight="1">
      <c r="C107" s="37"/>
      <c r="D107" s="37"/>
    </row>
    <row r="108" spans="3:4" s="17" customFormat="1" ht="12.95" customHeight="1">
      <c r="C108" s="37"/>
      <c r="D108" s="37"/>
    </row>
    <row r="109" spans="3:4" s="17" customFormat="1" ht="12.95" customHeight="1">
      <c r="C109" s="37"/>
      <c r="D109" s="37"/>
    </row>
    <row r="110" spans="3:4" s="17" customFormat="1" ht="12.95" customHeight="1">
      <c r="C110" s="37"/>
      <c r="D110" s="37"/>
    </row>
    <row r="111" spans="3:4" s="17" customFormat="1" ht="12.95" customHeight="1">
      <c r="C111" s="37"/>
      <c r="D111" s="37"/>
    </row>
    <row r="112" spans="3:4" s="17" customFormat="1" ht="12.95" customHeight="1">
      <c r="C112" s="37"/>
      <c r="D112" s="37"/>
    </row>
    <row r="113" spans="3:4" s="17" customFormat="1" ht="12.95" customHeight="1">
      <c r="C113" s="37"/>
      <c r="D113" s="37"/>
    </row>
    <row r="114" spans="3:4" s="17" customFormat="1" ht="12.95" customHeight="1">
      <c r="C114" s="37"/>
      <c r="D114" s="37"/>
    </row>
    <row r="115" spans="3:4" s="17" customFormat="1" ht="12.95" customHeight="1">
      <c r="C115" s="37"/>
      <c r="D115" s="37"/>
    </row>
    <row r="116" spans="3:4" s="17" customFormat="1" ht="12.95" customHeight="1">
      <c r="C116" s="37"/>
      <c r="D116" s="37"/>
    </row>
    <row r="117" spans="3:4" s="17" customFormat="1" ht="12.95" customHeight="1">
      <c r="C117" s="37"/>
      <c r="D117" s="37"/>
    </row>
    <row r="118" spans="3:4" s="17" customFormat="1" ht="12.95" customHeight="1">
      <c r="C118" s="37"/>
      <c r="D118" s="37"/>
    </row>
    <row r="119" spans="3:4" s="17" customFormat="1" ht="12.95" customHeight="1">
      <c r="C119" s="37"/>
      <c r="D119" s="37"/>
    </row>
    <row r="120" spans="3:4" s="17" customFormat="1" ht="12.95" customHeight="1">
      <c r="C120" s="37"/>
      <c r="D120" s="37"/>
    </row>
    <row r="121" spans="3:4" s="17" customFormat="1" ht="12.95" customHeight="1">
      <c r="C121" s="37"/>
      <c r="D121" s="37"/>
    </row>
    <row r="122" spans="3:4" s="17" customFormat="1" ht="12.95" customHeight="1">
      <c r="C122" s="37"/>
      <c r="D122" s="37"/>
    </row>
    <row r="123" spans="3:4" s="17" customFormat="1" ht="12.95" customHeight="1">
      <c r="C123" s="37"/>
      <c r="D123" s="37"/>
    </row>
    <row r="124" spans="3:4" s="17" customFormat="1" ht="12.95" customHeight="1">
      <c r="C124" s="37"/>
      <c r="D124" s="37"/>
    </row>
    <row r="125" spans="3:4" s="17" customFormat="1" ht="12.95" customHeight="1">
      <c r="C125" s="37"/>
      <c r="D125" s="37"/>
    </row>
    <row r="126" spans="3:4" s="17" customFormat="1" ht="12.95" customHeight="1">
      <c r="C126" s="37"/>
      <c r="D126" s="37"/>
    </row>
    <row r="127" spans="3:4" s="17" customFormat="1" ht="12.95" customHeight="1">
      <c r="C127" s="37"/>
      <c r="D127" s="37"/>
    </row>
    <row r="128" spans="3:4" s="17" customFormat="1" ht="12.95" customHeight="1">
      <c r="C128" s="37"/>
      <c r="D128" s="37"/>
    </row>
    <row r="129" spans="3:4" s="17" customFormat="1" ht="12.95" customHeight="1">
      <c r="C129" s="37"/>
      <c r="D129" s="37"/>
    </row>
    <row r="130" spans="3:4" s="17" customFormat="1" ht="12.95" customHeight="1">
      <c r="C130" s="37"/>
      <c r="D130" s="37"/>
    </row>
    <row r="131" spans="3:4" s="17" customFormat="1" ht="12.95" customHeight="1">
      <c r="C131" s="37"/>
      <c r="D131" s="37"/>
    </row>
    <row r="132" spans="3:4" s="17" customFormat="1" ht="12.95" customHeight="1">
      <c r="C132" s="37"/>
      <c r="D132" s="37"/>
    </row>
    <row r="133" spans="3:4" s="17" customFormat="1" ht="12.95" customHeight="1">
      <c r="C133" s="37"/>
      <c r="D133" s="37"/>
    </row>
    <row r="134" spans="3:4" s="17" customFormat="1" ht="12.95" customHeight="1">
      <c r="C134" s="37"/>
      <c r="D134" s="37"/>
    </row>
    <row r="135" spans="3:4" s="17" customFormat="1" ht="12.95" customHeight="1">
      <c r="C135" s="37"/>
      <c r="D135" s="37"/>
    </row>
    <row r="136" spans="3:4" s="17" customFormat="1" ht="12.95" customHeight="1">
      <c r="C136" s="37"/>
      <c r="D136" s="37"/>
    </row>
    <row r="137" spans="3:4" s="17" customFormat="1" ht="12.95" customHeight="1">
      <c r="C137" s="37"/>
      <c r="D137" s="37"/>
    </row>
    <row r="138" spans="3:4" s="17" customFormat="1" ht="12.95" customHeight="1">
      <c r="C138" s="37"/>
      <c r="D138" s="37"/>
    </row>
    <row r="139" spans="3:4" s="17" customFormat="1" ht="12.95" customHeight="1">
      <c r="C139" s="37"/>
      <c r="D139" s="37"/>
    </row>
    <row r="140" spans="3:4" s="17" customFormat="1" ht="12.95" customHeight="1">
      <c r="C140" s="37"/>
      <c r="D140" s="37"/>
    </row>
    <row r="141" spans="3:4" s="17" customFormat="1" ht="12.95" customHeight="1">
      <c r="C141" s="37"/>
      <c r="D141" s="37"/>
    </row>
    <row r="142" spans="3:4" s="17" customFormat="1" ht="12.95" customHeight="1">
      <c r="C142" s="37"/>
      <c r="D142" s="37"/>
    </row>
    <row r="143" spans="3:4" s="17" customFormat="1" ht="12.95" customHeight="1">
      <c r="C143" s="37"/>
      <c r="D143" s="37"/>
    </row>
    <row r="144" spans="3:4" s="17" customFormat="1" ht="12.95" customHeight="1">
      <c r="C144" s="37"/>
      <c r="D144" s="37"/>
    </row>
    <row r="145" spans="3:4" s="17" customFormat="1" ht="12.95" customHeight="1">
      <c r="C145" s="37"/>
      <c r="D145" s="37"/>
    </row>
    <row r="146" spans="3:4" s="17" customFormat="1" ht="12.95" customHeight="1">
      <c r="C146" s="37"/>
      <c r="D146" s="37"/>
    </row>
    <row r="147" spans="3:4" s="17" customFormat="1" ht="12.95" customHeight="1">
      <c r="C147" s="37"/>
      <c r="D147" s="37"/>
    </row>
    <row r="148" spans="3:4" s="17" customFormat="1" ht="12.95" customHeight="1">
      <c r="C148" s="37"/>
      <c r="D148" s="37"/>
    </row>
    <row r="149" spans="3:4" s="17" customFormat="1" ht="12.95" customHeight="1">
      <c r="C149" s="37"/>
      <c r="D149" s="37"/>
    </row>
    <row r="150" spans="3:4" s="17" customFormat="1" ht="12.95" customHeight="1">
      <c r="C150" s="37"/>
      <c r="D150" s="37"/>
    </row>
    <row r="151" spans="3:4" s="17" customFormat="1" ht="12.95" customHeight="1">
      <c r="C151" s="37"/>
      <c r="D151" s="37"/>
    </row>
    <row r="152" spans="3:4" s="17" customFormat="1" ht="12.95" customHeight="1">
      <c r="C152" s="37"/>
      <c r="D152" s="37"/>
    </row>
    <row r="153" spans="3:4" s="17" customFormat="1" ht="12.95" customHeight="1">
      <c r="C153" s="37"/>
      <c r="D153" s="37"/>
    </row>
    <row r="154" spans="3:4" s="17" customFormat="1" ht="12.95" customHeight="1">
      <c r="C154" s="37"/>
      <c r="D154" s="37"/>
    </row>
    <row r="155" spans="3:4" s="17" customFormat="1" ht="12.95" customHeight="1">
      <c r="C155" s="37"/>
      <c r="D155" s="37"/>
    </row>
    <row r="156" spans="3:4" s="17" customFormat="1" ht="12.95" customHeight="1">
      <c r="C156" s="37"/>
      <c r="D156" s="37"/>
    </row>
    <row r="157" spans="3:4" s="17" customFormat="1" ht="12.95" customHeight="1">
      <c r="C157" s="37"/>
      <c r="D157" s="37"/>
    </row>
    <row r="158" spans="3:4" s="17" customFormat="1" ht="12.95" customHeight="1">
      <c r="C158" s="37"/>
      <c r="D158" s="37"/>
    </row>
    <row r="159" spans="3:4" s="17" customFormat="1" ht="12.95" customHeight="1">
      <c r="C159" s="37"/>
      <c r="D159" s="37"/>
    </row>
    <row r="160" spans="3:4" s="17" customFormat="1" ht="12.95" customHeight="1">
      <c r="C160" s="37"/>
      <c r="D160" s="37"/>
    </row>
    <row r="161" spans="3:4" s="17" customFormat="1" ht="12.95" customHeight="1">
      <c r="C161" s="37"/>
      <c r="D161" s="37"/>
    </row>
    <row r="162" spans="3:4" s="17" customFormat="1" ht="12.95" customHeight="1">
      <c r="C162" s="37"/>
      <c r="D162" s="37"/>
    </row>
    <row r="163" spans="3:4" s="17" customFormat="1" ht="12.95" customHeight="1">
      <c r="C163" s="37"/>
      <c r="D163" s="37"/>
    </row>
    <row r="164" spans="3:4" s="17" customFormat="1" ht="12.95" customHeight="1">
      <c r="C164" s="37"/>
      <c r="D164" s="37"/>
    </row>
    <row r="165" spans="3:4" s="17" customFormat="1" ht="12.95" customHeight="1">
      <c r="C165" s="37"/>
      <c r="D165" s="37"/>
    </row>
    <row r="166" spans="3:4" s="17" customFormat="1" ht="12.95" customHeight="1">
      <c r="C166" s="37"/>
      <c r="D166" s="37"/>
    </row>
    <row r="167" spans="3:4" s="17" customFormat="1" ht="12.95" customHeight="1">
      <c r="C167" s="37"/>
      <c r="D167" s="37"/>
    </row>
    <row r="168" spans="3:4" s="17" customFormat="1" ht="12.95" customHeight="1">
      <c r="C168" s="37"/>
      <c r="D168" s="37"/>
    </row>
    <row r="169" spans="3:4" s="17" customFormat="1" ht="12.95" customHeight="1">
      <c r="C169" s="37"/>
      <c r="D169" s="37"/>
    </row>
    <row r="170" spans="3:4" s="17" customFormat="1" ht="12.95" customHeight="1">
      <c r="C170" s="37"/>
      <c r="D170" s="37"/>
    </row>
    <row r="171" spans="3:4" s="17" customFormat="1" ht="12.95" customHeight="1">
      <c r="C171" s="37"/>
      <c r="D171" s="37"/>
    </row>
    <row r="172" spans="3:4" s="17" customFormat="1" ht="12.95" customHeight="1">
      <c r="C172" s="37"/>
      <c r="D172" s="37"/>
    </row>
    <row r="173" spans="3:4" s="17" customFormat="1" ht="12.95" customHeight="1">
      <c r="C173" s="37"/>
      <c r="D173" s="37"/>
    </row>
    <row r="174" spans="3:4" s="17" customFormat="1" ht="12.95" customHeight="1">
      <c r="C174" s="37"/>
      <c r="D174" s="37"/>
    </row>
    <row r="175" spans="3:4" s="17" customFormat="1" ht="12.95" customHeight="1">
      <c r="C175" s="37"/>
      <c r="D175" s="37"/>
    </row>
    <row r="176" spans="3:4" s="17" customFormat="1" ht="12.95" customHeight="1">
      <c r="C176" s="37"/>
      <c r="D176" s="37"/>
    </row>
    <row r="177" spans="3:4" s="17" customFormat="1" ht="12.95" customHeight="1">
      <c r="C177" s="37"/>
      <c r="D177" s="37"/>
    </row>
    <row r="178" spans="3:4" s="17" customFormat="1" ht="12.95" customHeight="1">
      <c r="C178" s="37"/>
      <c r="D178" s="37"/>
    </row>
    <row r="179" spans="3:4" s="17" customFormat="1" ht="12.95" customHeight="1">
      <c r="C179" s="37"/>
      <c r="D179" s="37"/>
    </row>
    <row r="180" spans="3:4" s="17" customFormat="1" ht="12.95" customHeight="1">
      <c r="C180" s="37"/>
      <c r="D180" s="37"/>
    </row>
    <row r="181" spans="3:4" s="17" customFormat="1" ht="12.95" customHeight="1">
      <c r="C181" s="37"/>
      <c r="D181" s="37"/>
    </row>
    <row r="182" spans="3:4" s="17" customFormat="1" ht="12.95" customHeight="1">
      <c r="C182" s="37"/>
      <c r="D182" s="37"/>
    </row>
    <row r="183" spans="3:4" s="17" customFormat="1" ht="12.95" customHeight="1">
      <c r="C183" s="37"/>
      <c r="D183" s="37"/>
    </row>
    <row r="184" spans="3:4" s="17" customFormat="1" ht="12.95" customHeight="1">
      <c r="C184" s="37"/>
      <c r="D184" s="37"/>
    </row>
    <row r="185" spans="3:4" s="17" customFormat="1" ht="12.95" customHeight="1">
      <c r="C185" s="37"/>
      <c r="D185" s="37"/>
    </row>
    <row r="186" spans="3:4" s="17" customFormat="1" ht="12.95" customHeight="1">
      <c r="C186" s="37"/>
      <c r="D186" s="37"/>
    </row>
    <row r="187" spans="3:4" s="17" customFormat="1" ht="12.95" customHeight="1">
      <c r="C187" s="37"/>
      <c r="D187" s="37"/>
    </row>
    <row r="188" spans="3:4" s="17" customFormat="1" ht="12.95" customHeight="1">
      <c r="C188" s="37"/>
      <c r="D188" s="37"/>
    </row>
    <row r="189" spans="3:4" s="17" customFormat="1" ht="12.95" customHeight="1">
      <c r="C189" s="37"/>
      <c r="D189" s="37"/>
    </row>
    <row r="190" spans="3:4" s="17" customFormat="1" ht="12.95" customHeight="1">
      <c r="C190" s="37"/>
      <c r="D190" s="37"/>
    </row>
    <row r="191" spans="3:4" s="17" customFormat="1" ht="12.95" customHeight="1">
      <c r="C191" s="37"/>
      <c r="D191" s="37"/>
    </row>
    <row r="192" spans="3:4" s="17" customFormat="1" ht="12.95" customHeight="1">
      <c r="C192" s="37"/>
      <c r="D192" s="37"/>
    </row>
    <row r="193" spans="3:4" s="17" customFormat="1" ht="12.95" customHeight="1">
      <c r="C193" s="37"/>
      <c r="D193" s="37"/>
    </row>
    <row r="194" spans="3:4" s="17" customFormat="1" ht="12.95" customHeight="1">
      <c r="C194" s="37"/>
      <c r="D194" s="37"/>
    </row>
    <row r="195" spans="3:4" s="17" customFormat="1" ht="12.95" customHeight="1">
      <c r="C195" s="37"/>
      <c r="D195" s="37"/>
    </row>
    <row r="196" spans="3:4" s="17" customFormat="1" ht="12.95" customHeight="1">
      <c r="C196" s="37"/>
      <c r="D196" s="37"/>
    </row>
    <row r="197" spans="3:4" s="17" customFormat="1" ht="12.95" customHeight="1">
      <c r="C197" s="37"/>
      <c r="D197" s="37"/>
    </row>
    <row r="198" spans="3:4" s="17" customFormat="1" ht="12.95" customHeight="1">
      <c r="C198" s="37"/>
      <c r="D198" s="37"/>
    </row>
    <row r="199" spans="3:4" s="17" customFormat="1" ht="12.95" customHeight="1">
      <c r="C199" s="37"/>
      <c r="D199" s="37"/>
    </row>
    <row r="200" spans="3:4" s="17" customFormat="1" ht="12.95" customHeight="1">
      <c r="C200" s="37"/>
      <c r="D200" s="37"/>
    </row>
    <row r="201" spans="3:4" s="17" customFormat="1" ht="12.95" customHeight="1">
      <c r="C201" s="37"/>
      <c r="D201" s="37"/>
    </row>
    <row r="202" spans="3:4" s="17" customFormat="1" ht="12.95" customHeight="1">
      <c r="C202" s="37"/>
      <c r="D202" s="37"/>
    </row>
    <row r="203" spans="3:4" s="17" customFormat="1" ht="12.95" customHeight="1">
      <c r="C203" s="37"/>
      <c r="D203" s="37"/>
    </row>
    <row r="204" spans="3:4" s="17" customFormat="1" ht="12.95" customHeight="1">
      <c r="C204" s="37"/>
      <c r="D204" s="37"/>
    </row>
    <row r="205" spans="3:4" s="17" customFormat="1" ht="12.95" customHeight="1">
      <c r="C205" s="37"/>
      <c r="D205" s="37"/>
    </row>
    <row r="206" spans="3:4" s="17" customFormat="1" ht="12.95" customHeight="1">
      <c r="C206" s="37"/>
      <c r="D206" s="37"/>
    </row>
    <row r="207" spans="3:4" s="17" customFormat="1" ht="12.95" customHeight="1">
      <c r="C207" s="37"/>
      <c r="D207" s="37"/>
    </row>
    <row r="208" spans="3:4" s="17" customFormat="1" ht="12.95" customHeight="1">
      <c r="C208" s="37"/>
      <c r="D208" s="37"/>
    </row>
    <row r="209" spans="3:4" s="17" customFormat="1" ht="12.95" customHeight="1">
      <c r="C209" s="37"/>
      <c r="D209" s="37"/>
    </row>
    <row r="210" spans="3:4" s="17" customFormat="1" ht="12.95" customHeight="1">
      <c r="C210" s="37"/>
      <c r="D210" s="37"/>
    </row>
    <row r="211" spans="3:4" s="17" customFormat="1" ht="12.95" customHeight="1">
      <c r="C211" s="37"/>
      <c r="D211" s="37"/>
    </row>
    <row r="212" spans="3:4" s="17" customFormat="1" ht="12.95" customHeight="1">
      <c r="C212" s="37"/>
      <c r="D212" s="37"/>
    </row>
    <row r="213" spans="3:4" s="17" customFormat="1" ht="12.95" customHeight="1">
      <c r="C213" s="37"/>
      <c r="D213" s="37"/>
    </row>
    <row r="214" spans="3:4" s="17" customFormat="1" ht="12.95" customHeight="1">
      <c r="C214" s="37"/>
      <c r="D214" s="37"/>
    </row>
    <row r="215" spans="3:4" s="17" customFormat="1" ht="12.95" customHeight="1">
      <c r="C215" s="37"/>
      <c r="D215" s="37"/>
    </row>
    <row r="216" spans="3:4" s="17" customFormat="1" ht="12.95" customHeight="1">
      <c r="C216" s="37"/>
      <c r="D216" s="37"/>
    </row>
    <row r="217" spans="3:4" s="17" customFormat="1" ht="12.95" customHeight="1">
      <c r="C217" s="37"/>
      <c r="D217" s="37"/>
    </row>
    <row r="218" spans="3:4" s="17" customFormat="1" ht="12.95" customHeight="1">
      <c r="C218" s="37"/>
      <c r="D218" s="37"/>
    </row>
    <row r="219" spans="3:4" s="17" customFormat="1" ht="12.95" customHeight="1">
      <c r="C219" s="37"/>
      <c r="D219" s="37"/>
    </row>
    <row r="220" spans="3:4" s="17" customFormat="1" ht="12.95" customHeight="1">
      <c r="C220" s="37"/>
      <c r="D220" s="37"/>
    </row>
    <row r="221" spans="3:4" s="17" customFormat="1" ht="12.95" customHeight="1">
      <c r="C221" s="37"/>
      <c r="D221" s="37"/>
    </row>
    <row r="222" spans="3:4" s="17" customFormat="1" ht="12.95" customHeight="1">
      <c r="C222" s="37"/>
      <c r="D222" s="37"/>
    </row>
    <row r="223" spans="3:4" s="17" customFormat="1" ht="12.95" customHeight="1">
      <c r="C223" s="37"/>
      <c r="D223" s="37"/>
    </row>
    <row r="224" spans="3:4" s="17" customFormat="1" ht="12.95" customHeight="1">
      <c r="C224" s="37"/>
      <c r="D224" s="37"/>
    </row>
    <row r="225" spans="3:4" s="17" customFormat="1" ht="12.95" customHeight="1">
      <c r="C225" s="37"/>
      <c r="D225" s="37"/>
    </row>
    <row r="226" spans="3:4" s="17" customFormat="1" ht="12.95" customHeight="1">
      <c r="C226" s="37"/>
      <c r="D226" s="37"/>
    </row>
    <row r="227" spans="3:4" s="17" customFormat="1" ht="12.95" customHeight="1">
      <c r="C227" s="37"/>
      <c r="D227" s="37"/>
    </row>
    <row r="228" spans="3:4" s="17" customFormat="1" ht="12.95" customHeight="1">
      <c r="C228" s="37"/>
      <c r="D228" s="37"/>
    </row>
    <row r="229" spans="3:4" s="17" customFormat="1" ht="12.95" customHeight="1">
      <c r="C229" s="37"/>
      <c r="D229" s="37"/>
    </row>
    <row r="230" spans="3:4" s="17" customFormat="1" ht="12.95" customHeight="1">
      <c r="C230" s="37"/>
      <c r="D230" s="37"/>
    </row>
    <row r="231" spans="3:4" s="17" customFormat="1" ht="12.95" customHeight="1">
      <c r="C231" s="37"/>
      <c r="D231" s="37"/>
    </row>
    <row r="232" spans="3:4" s="17" customFormat="1" ht="12.95" customHeight="1">
      <c r="C232" s="37"/>
      <c r="D232" s="37"/>
    </row>
    <row r="233" spans="3:4" s="17" customFormat="1" ht="12.95" customHeight="1">
      <c r="C233" s="37"/>
      <c r="D233" s="37"/>
    </row>
    <row r="234" spans="3:4" s="17" customFormat="1" ht="12.95" customHeight="1">
      <c r="C234" s="37"/>
      <c r="D234" s="37"/>
    </row>
    <row r="235" spans="3:4" s="17" customFormat="1" ht="12.95" customHeight="1">
      <c r="C235" s="37"/>
      <c r="D235" s="37"/>
    </row>
    <row r="236" spans="3:4" s="17" customFormat="1" ht="12.95" customHeight="1">
      <c r="C236" s="37"/>
      <c r="D236" s="37"/>
    </row>
    <row r="237" spans="3:4" s="17" customFormat="1" ht="12.95" customHeight="1">
      <c r="C237" s="37"/>
      <c r="D237" s="37"/>
    </row>
    <row r="238" spans="3:4" s="17" customFormat="1" ht="12.95" customHeight="1">
      <c r="C238" s="37"/>
      <c r="D238" s="37"/>
    </row>
    <row r="239" spans="3:4" s="17" customFormat="1" ht="12.95" customHeight="1">
      <c r="C239" s="37"/>
      <c r="D239" s="37"/>
    </row>
    <row r="240" spans="3:4" s="17" customFormat="1" ht="12.95" customHeight="1">
      <c r="C240" s="37"/>
      <c r="D240" s="37"/>
    </row>
    <row r="241" spans="3:4" s="17" customFormat="1" ht="12.95" customHeight="1">
      <c r="C241" s="37"/>
      <c r="D241" s="37"/>
    </row>
    <row r="242" spans="3:4" s="17" customFormat="1" ht="12.95" customHeight="1">
      <c r="C242" s="37"/>
      <c r="D242" s="37"/>
    </row>
    <row r="243" spans="3:4" s="17" customFormat="1" ht="12.95" customHeight="1">
      <c r="C243" s="37"/>
      <c r="D243" s="37"/>
    </row>
    <row r="244" spans="3:4" s="17" customFormat="1" ht="12.95" customHeight="1">
      <c r="C244" s="37"/>
      <c r="D244" s="37"/>
    </row>
    <row r="245" spans="3:4" s="17" customFormat="1" ht="12.95" customHeight="1">
      <c r="C245" s="37"/>
      <c r="D245" s="37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2024-03-06T06:20:27Z</dcterms:modified>
</cp:coreProperties>
</file>