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3ACE89-31F1-4A35-974C-1C2B34BC52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E22" i="1"/>
  <c r="F22" i="1"/>
  <c r="Q23" i="1"/>
  <c r="D9" i="1"/>
  <c r="C9" i="1"/>
  <c r="Q24" i="1"/>
  <c r="E21" i="1"/>
  <c r="F21" i="1"/>
  <c r="Q22" i="1"/>
  <c r="R22" i="1"/>
  <c r="C7" i="1"/>
  <c r="G23" i="1"/>
  <c r="K23" i="1"/>
  <c r="C8" i="1"/>
  <c r="F17" i="1"/>
  <c r="C17" i="1"/>
  <c r="Q21" i="1"/>
  <c r="E24" i="1"/>
  <c r="F24" i="1"/>
  <c r="G24" i="1"/>
  <c r="K24" i="1"/>
  <c r="G21" i="1"/>
  <c r="I21" i="1"/>
  <c r="G22" i="1"/>
  <c r="K22" i="1"/>
  <c r="C11" i="1"/>
  <c r="C12" i="1"/>
  <c r="C16" i="1" l="1"/>
  <c r="D18" i="1" s="1"/>
  <c r="C15" i="1"/>
  <c r="O21" i="1"/>
  <c r="O24" i="1"/>
  <c r="O23" i="1"/>
  <c r="O22" i="1"/>
  <c r="C18" i="1" l="1"/>
  <c r="F18" i="1"/>
  <c r="F19" i="1" s="1"/>
</calcChain>
</file>

<file path=xl/sharedStrings.xml><?xml version="1.0" encoding="utf-8"?>
<sst xmlns="http://schemas.openxmlformats.org/spreadsheetml/2006/main" count="47" uniqueCount="46">
  <si>
    <t>IBVS 6244</t>
  </si>
  <si>
    <t>IBVS 6084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</si>
  <si>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</si>
  <si>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</si>
  <si>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</si>
  <si>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</si>
  <si>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</si>
  <si>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</si>
  <si>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</si>
  <si>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</si>
  <si>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</si>
  <si>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</si>
  <si>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</si>
  <si>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</si>
  <si>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</si>
  <si>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</si>
  <si>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</si>
  <si>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</si>
  <si>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</si>
  <si>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</si>
  <si>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</si>
  <si>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</si>
  <si>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</si>
  <si>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</si>
  <si>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</si>
  <si>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</si>
  <si>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</si>
  <si>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</si>
  <si>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</si>
  <si>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</si>
  <si>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</si>
  <si>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</si>
  <si>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</si>
  <si>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</si>
  <si>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</si>
  <si>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</si>
  <si>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</si>
  <si>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</si>
  <si>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</si>
  <si>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Sge</t>
  </si>
  <si>
    <t>EB</t>
  </si>
  <si>
    <t>IBVS 5699 Eph.</t>
  </si>
  <si>
    <t>IBVS 5699</t>
  </si>
  <si>
    <t>V0366 Sge / GSC 1603-1537 / NSV 11888</t>
  </si>
  <si>
    <t>IBVS 6018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</si>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</sst>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4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24" borderId="0" xfId="0" applyFill="1" applyAlignment="1">
      <alignment vertical="center"/>
    </xf>
    <xf numFmtId="0" fontId="14" fillId="0" borderId="0" xfId="41" applyFont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 wrapText="1"/>
    </xf>
    <xf numFmtId="0" fontId="30" fillId="0" borderId="0" xfId="42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Sge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8-474A-8D19-904D9CF6CD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48-474A-8D19-904D9CF6CD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48-474A-8D19-904D9CF6CD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-0.31922499999927823</c:v>
                </c:pt>
                <c:pt idx="2">
                  <c:v>-0.34274000000004889</c:v>
                </c:pt>
                <c:pt idx="3">
                  <c:v>-0.48367999999754829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48-474A-8D19-904D9CF6CD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48-474A-8D19-904D9CF6CD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48-474A-8D19-904D9CF6CD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48-474A-8D19-904D9CF6CD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5757.5</c:v>
                </c:pt>
                <c:pt idx="2">
                  <c:v>6208</c:v>
                </c:pt>
                <c:pt idx="3">
                  <c:v>8686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6.3604762946647964E-3</c:v>
                </c:pt>
                <c:pt idx="1">
                  <c:v>-0.31835745771892299</c:v>
                </c:pt>
                <c:pt idx="2">
                  <c:v>-0.34376526132693364</c:v>
                </c:pt>
                <c:pt idx="3">
                  <c:v>-0.48352228095101885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48-474A-8D19-904D9CF6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407000"/>
        <c:axId val="1"/>
      </c:scatterChart>
      <c:valAx>
        <c:axId val="68340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40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FBBC55-EDE0-0489-471C-F981E3CC5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4" customFormat="1" ht="20.25" x14ac:dyDescent="0.2">
      <c r="A1" s="34" t="s">
        <v>43</v>
      </c>
    </row>
    <row r="2" spans="1:5" s="4" customFormat="1" ht="12.95" customHeight="1" x14ac:dyDescent="0.2">
      <c r="A2" s="4" t="s">
        <v>28</v>
      </c>
      <c r="B2" s="4" t="s">
        <v>40</v>
      </c>
      <c r="C2" s="5"/>
      <c r="D2" s="4" t="s">
        <v>39</v>
      </c>
    </row>
    <row r="3" spans="1:5" s="4" customFormat="1" ht="12.95" customHeight="1" thickBot="1" x14ac:dyDescent="0.25"/>
    <row r="4" spans="1:5" s="4" customFormat="1" ht="12.95" customHeight="1" thickTop="1" thickBot="1" x14ac:dyDescent="0.25">
      <c r="A4" s="6" t="s">
        <v>41</v>
      </c>
      <c r="C4" s="7">
        <v>51393.53</v>
      </c>
      <c r="D4" s="8">
        <v>0.75183</v>
      </c>
    </row>
    <row r="5" spans="1:5" s="4" customFormat="1" ht="12.95" customHeight="1" thickTop="1" x14ac:dyDescent="0.2">
      <c r="A5" s="6" t="s">
        <v>33</v>
      </c>
      <c r="C5" s="9">
        <v>-9.5</v>
      </c>
      <c r="D5" s="4" t="s">
        <v>34</v>
      </c>
    </row>
    <row r="6" spans="1:5" s="4" customFormat="1" ht="12.95" customHeight="1" x14ac:dyDescent="0.2">
      <c r="A6" s="10" t="s">
        <v>6</v>
      </c>
    </row>
    <row r="7" spans="1:5" s="4" customFormat="1" ht="12.95" customHeight="1" x14ac:dyDescent="0.2">
      <c r="A7" s="4" t="s">
        <v>7</v>
      </c>
      <c r="C7" s="4">
        <f>+C4</f>
        <v>51393.53</v>
      </c>
    </row>
    <row r="8" spans="1:5" s="4" customFormat="1" ht="12.95" customHeight="1" x14ac:dyDescent="0.2">
      <c r="A8" s="4" t="s">
        <v>8</v>
      </c>
      <c r="C8" s="4">
        <f>+D4</f>
        <v>0.75183</v>
      </c>
    </row>
    <row r="9" spans="1:5" s="4" customFormat="1" ht="12.95" customHeight="1" x14ac:dyDescent="0.2">
      <c r="A9" s="11" t="s">
        <v>38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5" s="4" customFormat="1" ht="12.95" customHeight="1" thickBot="1" x14ac:dyDescent="0.25">
      <c r="C10" s="15" t="s">
        <v>24</v>
      </c>
      <c r="D10" s="15" t="s">
        <v>25</v>
      </c>
    </row>
    <row r="11" spans="1:5" s="4" customFormat="1" ht="12.95" customHeight="1" x14ac:dyDescent="0.2">
      <c r="A11" s="4" t="s">
        <v>20</v>
      </c>
      <c r="C11" s="14">
        <f ca="1">INTERCEPT(INDIRECT($D$9):G992,INDIRECT($C$9):F992)</f>
        <v>6.3604762946647964E-3</v>
      </c>
      <c r="D11" s="5"/>
    </row>
    <row r="12" spans="1:5" s="4" customFormat="1" ht="12.95" customHeight="1" x14ac:dyDescent="0.2">
      <c r="A12" s="4" t="s">
        <v>21</v>
      </c>
      <c r="C12" s="14">
        <f ca="1">SLOPE(INDIRECT($D$9):G992,INDIRECT($C$9):F992)</f>
        <v>-5.6399120106571912E-5</v>
      </c>
      <c r="D12" s="5"/>
    </row>
    <row r="13" spans="1:5" s="4" customFormat="1" ht="12.95" customHeight="1" x14ac:dyDescent="0.2">
      <c r="A13" s="4" t="s">
        <v>23</v>
      </c>
      <c r="C13" s="5" t="s">
        <v>18</v>
      </c>
    </row>
    <row r="14" spans="1:5" s="4" customFormat="1" ht="12.95" customHeight="1" x14ac:dyDescent="0.2"/>
    <row r="15" spans="1:5" s="4" customFormat="1" ht="12.95" customHeight="1" x14ac:dyDescent="0.2">
      <c r="A15" s="16" t="s">
        <v>22</v>
      </c>
      <c r="C15" s="17">
        <f ca="1">(C7+C11)+(C8+C12)*INT(MAX(F21:F3533))</f>
        <v>57923.441857719052</v>
      </c>
      <c r="E15" s="5"/>
    </row>
    <row r="16" spans="1:5" s="4" customFormat="1" ht="12.95" customHeight="1" x14ac:dyDescent="0.2">
      <c r="A16" s="10" t="s">
        <v>9</v>
      </c>
      <c r="C16" s="18">
        <f ca="1">+C8+C12</f>
        <v>0.75177360087989342</v>
      </c>
    </row>
    <row r="17" spans="1:18" s="4" customFormat="1" ht="12.95" customHeight="1" thickBot="1" x14ac:dyDescent="0.25">
      <c r="A17" s="19" t="s">
        <v>32</v>
      </c>
      <c r="C17" s="4">
        <f>COUNT(C21:C2191)</f>
        <v>4</v>
      </c>
      <c r="E17" s="19" t="s">
        <v>35</v>
      </c>
      <c r="F17" s="20">
        <f ca="1">TODAY()+15018.5-B5/24</f>
        <v>60375.5</v>
      </c>
    </row>
    <row r="18" spans="1:18" s="4" customFormat="1" ht="12.95" customHeight="1" thickTop="1" thickBot="1" x14ac:dyDescent="0.25">
      <c r="A18" s="10" t="s">
        <v>10</v>
      </c>
      <c r="C18" s="21">
        <f ca="1">+C15</f>
        <v>57923.441857719052</v>
      </c>
      <c r="D18" s="22">
        <f ca="1">+C16</f>
        <v>0.75177360087989342</v>
      </c>
      <c r="E18" s="19" t="s">
        <v>36</v>
      </c>
      <c r="F18" s="20">
        <f ca="1">ROUND(2*(F17-C15)/C16,0)/2+1</f>
        <v>3262.5</v>
      </c>
    </row>
    <row r="19" spans="1:18" s="4" customFormat="1" ht="12.95" customHeight="1" thickTop="1" x14ac:dyDescent="0.2">
      <c r="E19" s="19" t="s">
        <v>37</v>
      </c>
      <c r="F19" s="23">
        <f ca="1">+C15+C16*F18-15018.5-C5/24</f>
        <v>45357.999063923038</v>
      </c>
    </row>
    <row r="20" spans="1:18" s="4" customFormat="1" ht="12.95" customHeight="1" thickBot="1" x14ac:dyDescent="0.25">
      <c r="A20" s="15" t="s">
        <v>11</v>
      </c>
      <c r="B20" s="15" t="s">
        <v>12</v>
      </c>
      <c r="C20" s="15" t="s">
        <v>13</v>
      </c>
      <c r="D20" s="15" t="s">
        <v>17</v>
      </c>
      <c r="E20" s="15" t="s">
        <v>14</v>
      </c>
      <c r="F20" s="15" t="s">
        <v>15</v>
      </c>
      <c r="G20" s="15" t="s">
        <v>16</v>
      </c>
      <c r="H20" s="24" t="s">
        <v>5</v>
      </c>
      <c r="I20" s="24" t="s">
        <v>45</v>
      </c>
      <c r="J20" s="24" t="s">
        <v>2</v>
      </c>
      <c r="K20" s="24" t="s">
        <v>4</v>
      </c>
      <c r="L20" s="24" t="s">
        <v>29</v>
      </c>
      <c r="M20" s="24" t="s">
        <v>30</v>
      </c>
      <c r="N20" s="24" t="s">
        <v>31</v>
      </c>
      <c r="O20" s="24" t="s">
        <v>27</v>
      </c>
      <c r="P20" s="25" t="s">
        <v>26</v>
      </c>
      <c r="Q20" s="15" t="s">
        <v>19</v>
      </c>
    </row>
    <row r="21" spans="1:18" s="4" customFormat="1" ht="12.95" customHeight="1" x14ac:dyDescent="0.2">
      <c r="A21" s="26" t="s">
        <v>42</v>
      </c>
      <c r="C21" s="27">
        <v>51393.53</v>
      </c>
      <c r="D21" s="27" t="s">
        <v>18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ca="1">+C$11+C$12*$F21</f>
        <v>6.3604762946647964E-3</v>
      </c>
      <c r="Q21" s="28">
        <f>+C21-15018.5</f>
        <v>36375.03</v>
      </c>
    </row>
    <row r="22" spans="1:18" s="4" customFormat="1" ht="12.95" customHeight="1" x14ac:dyDescent="0.2">
      <c r="A22" s="10" t="s">
        <v>44</v>
      </c>
      <c r="C22" s="27">
        <v>55721.872000000003</v>
      </c>
      <c r="D22" s="27">
        <v>1E-3</v>
      </c>
      <c r="E22" s="4">
        <f>+(C22-C$7)/C$8</f>
        <v>5757.0754026841232</v>
      </c>
      <c r="F22" s="29">
        <f>ROUND(2*E22,0)/2+0.5</f>
        <v>5757.5</v>
      </c>
      <c r="G22" s="4">
        <f>+C22-(C$7+F22*C$8)</f>
        <v>-0.31922499999927823</v>
      </c>
      <c r="K22" s="4">
        <f>+G22</f>
        <v>-0.31922499999927823</v>
      </c>
      <c r="O22" s="4">
        <f ca="1">+C$11+C$12*$F22</f>
        <v>-0.31835745771892299</v>
      </c>
      <c r="Q22" s="28">
        <f>+C22-15018.5</f>
        <v>40703.372000000003</v>
      </c>
      <c r="R22" s="4" t="str">
        <f>IF(ABS(C22-C21)&lt;0.00001,1,"")</f>
        <v/>
      </c>
    </row>
    <row r="23" spans="1:18" s="4" customFormat="1" ht="12.95" customHeight="1" x14ac:dyDescent="0.2">
      <c r="A23" s="3" t="s">
        <v>1</v>
      </c>
      <c r="B23" s="30"/>
      <c r="C23" s="3">
        <v>56060.547899999998</v>
      </c>
      <c r="D23" s="3">
        <v>4.0000000000000002E-4</v>
      </c>
      <c r="E23" s="4">
        <f>+(C23-C$7)/C$8</f>
        <v>6207.5441256667054</v>
      </c>
      <c r="F23" s="29">
        <f>ROUND(2*E23,0)/2+0.5</f>
        <v>6208</v>
      </c>
      <c r="G23" s="4">
        <f>+C23-(C$7+F23*C$8)</f>
        <v>-0.34274000000004889</v>
      </c>
      <c r="K23" s="4">
        <f>+G23</f>
        <v>-0.34274000000004889</v>
      </c>
      <c r="O23" s="4">
        <f ca="1">+C$11+C$12*$F23</f>
        <v>-0.34376526132693364</v>
      </c>
      <c r="Q23" s="28">
        <f>+C23-15018.5</f>
        <v>41042.047899999998</v>
      </c>
    </row>
    <row r="24" spans="1:18" s="4" customFormat="1" ht="12.95" customHeight="1" x14ac:dyDescent="0.2">
      <c r="A24" s="31" t="s">
        <v>0</v>
      </c>
      <c r="B24" s="32" t="s">
        <v>3</v>
      </c>
      <c r="C24" s="33">
        <v>57923.441700000003</v>
      </c>
      <c r="D24" s="33">
        <v>2E-3</v>
      </c>
      <c r="E24" s="4">
        <f>+(C24-C$7)/C$8</f>
        <v>8685.3566630754358</v>
      </c>
      <c r="F24" s="29">
        <f>ROUND(2*E24,0)/2+0.5</f>
        <v>8686</v>
      </c>
      <c r="G24" s="4">
        <f>+C24-(C$7+F24*C$8)</f>
        <v>-0.48367999999754829</v>
      </c>
      <c r="K24" s="4">
        <f>+G24</f>
        <v>-0.48367999999754829</v>
      </c>
      <c r="O24" s="4">
        <f ca="1">+C$11+C$12*$F24</f>
        <v>-0.48352228095101885</v>
      </c>
      <c r="Q24" s="28">
        <f>+C24-15018.5</f>
        <v>42904.941700000003</v>
      </c>
    </row>
    <row r="25" spans="1:18" s="4" customFormat="1" ht="12.95" customHeight="1" x14ac:dyDescent="0.2">
      <c r="C25" s="27"/>
      <c r="D25" s="27"/>
      <c r="Q25" s="28"/>
    </row>
    <row r="26" spans="1:18" s="4" customFormat="1" ht="12.95" customHeight="1" x14ac:dyDescent="0.2">
      <c r="C26" s="27"/>
      <c r="D26" s="27"/>
      <c r="Q26" s="28"/>
    </row>
    <row r="27" spans="1:18" s="4" customFormat="1" ht="12.95" customHeight="1" x14ac:dyDescent="0.2">
      <c r="C27" s="27"/>
      <c r="D27" s="27"/>
      <c r="Q27" s="28"/>
    </row>
    <row r="28" spans="1:18" s="4" customFormat="1" ht="12.95" customHeight="1" x14ac:dyDescent="0.2">
      <c r="C28" s="27"/>
      <c r="D28" s="27"/>
      <c r="Q28" s="28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2848" r:id="rId1" display="http://vsolj.cetus-net.org/bulletin.html"/>
    <hyperlink ref="H62841" r:id="rId2" display="https://www.aavso.org/ejaavso"/>
    <hyperlink ref="I62848" r:id="rId3" display="http://vsolj.cetus-net.org/bulletin.html"/>
    <hyperlink ref="AQ56499" r:id="rId4" display="http://cdsbib.u-strasbg.fr/cgi-bin/cdsbib?1990RMxAA..21..381G"/>
    <hyperlink ref="H62845" r:id="rId5" display="https://www.aavso.org/ejaavso"/>
    <hyperlink ref="AP3863" r:id="rId6" display="http://cdsbib.u-strasbg.fr/cgi-bin/cdsbib?1990RMxAA..21..381G"/>
    <hyperlink ref="AP3866" r:id="rId7" display="http://cdsbib.u-strasbg.fr/cgi-bin/cdsbib?1990RMxAA..21..381G"/>
    <hyperlink ref="AP3864" r:id="rId8" display="http://cdsbib.u-strasbg.fr/cgi-bin/cdsbib?1990RMxAA..21..381G"/>
    <hyperlink ref="AP3848" r:id="rId9" display="http://cdsbib.u-strasbg.fr/cgi-bin/cdsbib?1990RMxAA..21..381G"/>
    <hyperlink ref="AQ4077" r:id="rId10" display="http://cdsbib.u-strasbg.fr/cgi-bin/cdsbib?1990RMxAA..21..381G"/>
    <hyperlink ref="AQ4081" r:id="rId11" display="http://cdsbib.u-strasbg.fr/cgi-bin/cdsbib?1990RMxAA..21..381G"/>
    <hyperlink ref="AQ63761" r:id="rId12" display="http://cdsbib.u-strasbg.fr/cgi-bin/cdsbib?1990RMxAA..21..381G"/>
    <hyperlink ref="I969" r:id="rId13" display="http://vsolj.cetus-net.org/bulletin.html"/>
    <hyperlink ref="H969" r:id="rId14" display="http://vsolj.cetus-net.org/bulletin.html"/>
    <hyperlink ref="AQ64422" r:id="rId15" display="http://cdsbib.u-strasbg.fr/cgi-bin/cdsbib?1990RMxAA..21..381G"/>
    <hyperlink ref="AQ64421" r:id="rId16" display="http://cdsbib.u-strasbg.fr/cgi-bin/cdsbib?1990RMxAA..21..381G"/>
    <hyperlink ref="AP2139" r:id="rId17" display="http://cdsbib.u-strasbg.fr/cgi-bin/cdsbib?1990RMxAA..21..381G"/>
    <hyperlink ref="AP2157" r:id="rId18" display="http://cdsbib.u-strasbg.fr/cgi-bin/cdsbib?1990RMxAA..21..381G"/>
    <hyperlink ref="AP2158" r:id="rId19" display="http://cdsbib.u-strasbg.fr/cgi-bin/cdsbib?1990RMxAA..21..381G"/>
    <hyperlink ref="AP2154" r:id="rId20" display="http://cdsbib.u-strasbg.fr/cgi-bin/cdsbib?1990RMxAA..21..381G"/>
    <hyperlink ref="L19231" r:id="rId21" display="http://vsolj.cetus-net.org/bulletin.html"/>
    <hyperlink ref="L19224" r:id="rId22" display="https://www.aavso.org/ejaavso"/>
    <hyperlink ref="M19231" r:id="rId23" display="http://vsolj.cetus-net.org/bulletin.html"/>
    <hyperlink ref="AU12882" r:id="rId24" display="http://cdsbib.u-strasbg.fr/cgi-bin/cdsbib?1990RMxAA..21..381G"/>
    <hyperlink ref="L19228" r:id="rId25" display="https://www.aavso.org/ejaavso"/>
    <hyperlink ref="AT25782" r:id="rId26" display="http://cdsbib.u-strasbg.fr/cgi-bin/cdsbib?1990RMxAA..21..381G"/>
    <hyperlink ref="AT25785" r:id="rId27" display="http://cdsbib.u-strasbg.fr/cgi-bin/cdsbib?1990RMxAA..21..381G"/>
    <hyperlink ref="AT25783" r:id="rId28" display="http://cdsbib.u-strasbg.fr/cgi-bin/cdsbib?1990RMxAA..21..381G"/>
    <hyperlink ref="AT25767" r:id="rId29" display="http://cdsbib.u-strasbg.fr/cgi-bin/cdsbib?1990RMxAA..21..381G"/>
    <hyperlink ref="AU25996" r:id="rId30" display="http://cdsbib.u-strasbg.fr/cgi-bin/cdsbib?1990RMxAA..21..381G"/>
    <hyperlink ref="AU26000" r:id="rId31" display="http://cdsbib.u-strasbg.fr/cgi-bin/cdsbib?1990RMxAA..21..381G"/>
    <hyperlink ref="AU20144" r:id="rId32" display="http://cdsbib.u-strasbg.fr/cgi-bin/cdsbib?1990RMxAA..21..381G"/>
    <hyperlink ref="M22888" r:id="rId33" display="http://vsolj.cetus-net.org/bulletin.html"/>
    <hyperlink ref="L22888" r:id="rId34" display="http://vsolj.cetus-net.org/bulletin.html"/>
    <hyperlink ref="AU20805" r:id="rId35" display="http://cdsbib.u-strasbg.fr/cgi-bin/cdsbib?1990RMxAA..21..381G"/>
    <hyperlink ref="AU20804" r:id="rId36" display="http://cdsbib.u-strasbg.fr/cgi-bin/cdsbib?1990RMxAA..21..381G"/>
    <hyperlink ref="AT24058" r:id="rId37" display="http://cdsbib.u-strasbg.fr/cgi-bin/cdsbib?1990RMxAA..21..381G"/>
    <hyperlink ref="AT24076" r:id="rId38" display="http://cdsbib.u-strasbg.fr/cgi-bin/cdsbib?1990RMxAA..21..381G"/>
    <hyperlink ref="AT24077" r:id="rId39" display="http://cdsbib.u-strasbg.fr/cgi-bin/cdsbib?1990RMxAA..21..381G"/>
    <hyperlink ref="AT24073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2024-03-06T06:35:32Z</dcterms:modified>
</cp:coreProperties>
</file>