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5F259C-CC78-4262-9280-F0B37208F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Q25" i="1"/>
  <c r="E21" i="1"/>
  <c r="F21" i="1"/>
  <c r="G21" i="1"/>
  <c r="I21" i="1"/>
  <c r="E23" i="1"/>
  <c r="F23" i="1"/>
  <c r="G23" i="1"/>
  <c r="K23" i="1"/>
  <c r="Q22" i="1"/>
  <c r="Q23" i="1"/>
  <c r="Q24" i="1"/>
  <c r="C8" i="1"/>
  <c r="E24" i="1"/>
  <c r="F24" i="1"/>
  <c r="G24" i="1"/>
  <c r="K24" i="1"/>
  <c r="C9" i="1"/>
  <c r="D9" i="1"/>
  <c r="D8" i="1"/>
  <c r="F16" i="1"/>
  <c r="F17" i="1" s="1"/>
  <c r="C17" i="1"/>
  <c r="Q21" i="1"/>
  <c r="E22" i="1"/>
  <c r="F22" i="1"/>
  <c r="G22" i="1"/>
  <c r="K22" i="1"/>
  <c r="C12" i="1"/>
  <c r="C11" i="1"/>
  <c r="O26" i="1" l="1"/>
  <c r="O24" i="1"/>
  <c r="O25" i="1"/>
  <c r="C15" i="1"/>
  <c r="O22" i="1"/>
  <c r="O23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<sst xmlns="http://schemas.openxmlformats.org/spreadsheetml/2006/main" count="62" uniqueCount="53">
  <si>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</si>
  <si>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</si>
  <si>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</si>
  <si>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</si>
  <si>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</si>
  <si>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</si>
  <si>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</si>
  <si>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</si>
  <si>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</si>
  <si>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</si>
  <si>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</si>
  <si>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</si>
  <si>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</si>
  <si>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</si>
  <si>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</si>
  <si>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</si>
  <si>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</si>
  <si>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</si>
  <si>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</si>
  <si>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</si>
  <si>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</si>
  <si>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</si>
  <si>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</si>
  <si>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</si>
  <si>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</si>
  <si>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</si>
  <si>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</si>
  <si>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</si>
  <si>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</si>
  <si>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</si>
  <si>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</si>
  <si>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</si>
  <si>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</si>
  <si>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</si>
  <si>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</si>
  <si>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</si>
  <si>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</si>
  <si>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</si>
  <si>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</si>
  <si>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</si>
  <si>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</si>
  <si>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</si>
  <si>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V0375 Sge</t>
  </si>
  <si>
    <t>G1594-1043</t>
  </si>
  <si>
    <t xml:space="preserve"> V0375 SGe </t>
  </si>
  <si>
    <t>EA</t>
  </si>
  <si>
    <t>pr_6</t>
  </si>
  <si>
    <t xml:space="preserve">G00 </t>
  </si>
  <si>
    <t>V0375 Sge / GSC 1594-1043</t>
  </si>
  <si>
    <t>GCVS</t>
  </si>
  <si>
    <t>IBVS 6196</t>
  </si>
  <si>
    <t>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</si>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</sst>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vertical="center" wrapText="1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V0375 Sge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8-464A-9B45-EBB9D6692F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E8-464A-9B45-EBB9D6692F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E8-464A-9B45-EBB9D6692F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-3.7739999992481899E-2</c:v>
                </c:pt>
                <c:pt idx="2">
                  <c:v>-3.0389999992621597E-2</c:v>
                </c:pt>
                <c:pt idx="3">
                  <c:v>-3.7059999995108228E-2</c:v>
                </c:pt>
                <c:pt idx="4">
                  <c:v>-3.4489999998186249E-2</c:v>
                </c:pt>
                <c:pt idx="5">
                  <c:v>-5.5340000020805746E-2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E8-464A-9B45-EBB9D6692F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E8-464A-9B45-EBB9D6692F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E8-464A-9B45-EBB9D6692F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4.7000000000000002E-3</c:v>
                  </c:pt>
                  <c:pt idx="3">
                    <c:v>8.5000000000000006E-3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E8-464A-9B45-EBB9D6692F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6.7957587894521693E-4</c:v>
                </c:pt>
                <c:pt idx="1">
                  <c:v>-3.6251087984887478E-2</c:v>
                </c:pt>
                <c:pt idx="2">
                  <c:v>-3.3717734518618467E-2</c:v>
                </c:pt>
                <c:pt idx="3">
                  <c:v>-3.3725776910574878E-2</c:v>
                </c:pt>
                <c:pt idx="4">
                  <c:v>-3.878444145115649E-2</c:v>
                </c:pt>
                <c:pt idx="5">
                  <c:v>-5.322053501291165E-2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E8-464A-9B45-EBB9D6692F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2296</c:v>
                </c:pt>
                <c:pt idx="2">
                  <c:v>2138.5</c:v>
                </c:pt>
                <c:pt idx="3">
                  <c:v>2139</c:v>
                </c:pt>
                <c:pt idx="4">
                  <c:v>2453.5</c:v>
                </c:pt>
                <c:pt idx="5">
                  <c:v>3351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E8-464A-9B45-EBB9D669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0968"/>
        <c:axId val="1"/>
      </c:scatterChart>
      <c:valAx>
        <c:axId val="71769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5F9BA2-3F83-D1D1-D9A0-C5FDA3FD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7" t="s">
        <v>42</v>
      </c>
      <c r="G1" s="4">
        <v>2010</v>
      </c>
      <c r="H1" s="8"/>
      <c r="I1" s="9" t="s">
        <v>43</v>
      </c>
      <c r="J1" s="10" t="s">
        <v>44</v>
      </c>
      <c r="K1" s="11">
        <v>19.0758595</v>
      </c>
      <c r="L1" s="12">
        <v>20.182095</v>
      </c>
      <c r="M1" s="6">
        <v>52724.898999999998</v>
      </c>
      <c r="N1" s="6">
        <v>2.1143399999999999</v>
      </c>
      <c r="O1" s="13" t="s">
        <v>45</v>
      </c>
      <c r="P1" s="12">
        <v>10.84</v>
      </c>
      <c r="Q1" s="12">
        <v>11.27</v>
      </c>
      <c r="R1" s="14" t="s">
        <v>46</v>
      </c>
      <c r="S1" s="5" t="s">
        <v>47</v>
      </c>
    </row>
    <row r="2" spans="1:19" s="15" customFormat="1" ht="12.95" customHeight="1" x14ac:dyDescent="0.2">
      <c r="A2" s="15" t="s">
        <v>24</v>
      </c>
      <c r="B2" s="15" t="s">
        <v>45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1</v>
      </c>
      <c r="C4" s="19">
        <v>52724.898999999998</v>
      </c>
      <c r="D4" s="20">
        <v>2.1143399999999999</v>
      </c>
    </row>
    <row r="5" spans="1:19" s="15" customFormat="1" ht="12.95" customHeight="1" thickTop="1" x14ac:dyDescent="0.2">
      <c r="A5" s="21" t="s">
        <v>29</v>
      </c>
      <c r="C5" s="22">
        <v>-9.5</v>
      </c>
      <c r="D5" s="15" t="s">
        <v>30</v>
      </c>
    </row>
    <row r="6" spans="1:19" s="15" customFormat="1" ht="12.95" customHeight="1" x14ac:dyDescent="0.2">
      <c r="A6" s="18" t="s">
        <v>2</v>
      </c>
    </row>
    <row r="7" spans="1:19" s="15" customFormat="1" ht="12.95" customHeight="1" x14ac:dyDescent="0.2">
      <c r="A7" s="15" t="s">
        <v>3</v>
      </c>
      <c r="C7" s="50">
        <v>52724.898999999998</v>
      </c>
      <c r="D7" s="24" t="s">
        <v>49</v>
      </c>
    </row>
    <row r="8" spans="1:19" s="15" customFormat="1" ht="12.95" customHeight="1" x14ac:dyDescent="0.2">
      <c r="A8" s="15" t="s">
        <v>4</v>
      </c>
      <c r="C8" s="50">
        <f>N1</f>
        <v>2.1143399999999999</v>
      </c>
      <c r="D8" s="24" t="str">
        <f>D7</f>
        <v>GCVS</v>
      </c>
    </row>
    <row r="9" spans="1:19" s="15" customFormat="1" ht="12.95" customHeight="1" x14ac:dyDescent="0.2">
      <c r="A9" s="25" t="s">
        <v>33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20</v>
      </c>
      <c r="D10" s="29" t="s">
        <v>21</v>
      </c>
    </row>
    <row r="11" spans="1:19" s="15" customFormat="1" ht="12.95" customHeight="1" x14ac:dyDescent="0.2">
      <c r="A11" s="15" t="s">
        <v>16</v>
      </c>
      <c r="C11" s="28">
        <f ca="1">INTERCEPT(INDIRECT($D$9):G992,INDIRECT($C$9):F992)</f>
        <v>6.7957587894521693E-4</v>
      </c>
      <c r="D11" s="17"/>
    </row>
    <row r="12" spans="1:19" s="15" customFormat="1" ht="12.95" customHeight="1" x14ac:dyDescent="0.2">
      <c r="A12" s="15" t="s">
        <v>17</v>
      </c>
      <c r="C12" s="28">
        <f ca="1">SLOPE(INDIRECT($D$9):G992,INDIRECT($C$9):F992)</f>
        <v>-1.6084783912819119E-5</v>
      </c>
      <c r="D12" s="17"/>
    </row>
    <row r="13" spans="1:19" s="15" customFormat="1" ht="12.95" customHeight="1" x14ac:dyDescent="0.2">
      <c r="A13" s="15" t="s">
        <v>19</v>
      </c>
      <c r="C13" s="17" t="s">
        <v>14</v>
      </c>
    </row>
    <row r="14" spans="1:19" s="15" customFormat="1" ht="12.95" customHeight="1" x14ac:dyDescent="0.2"/>
    <row r="15" spans="1:19" s="15" customFormat="1" ht="12.95" customHeight="1" x14ac:dyDescent="0.2">
      <c r="A15" s="30" t="s">
        <v>18</v>
      </c>
      <c r="C15" s="31">
        <f ca="1">(C7+C11)+(C8+C12)*INT(MAX(F21:F3533))</f>
        <v>59809.999119464985</v>
      </c>
      <c r="E15" s="32" t="s">
        <v>35</v>
      </c>
      <c r="F15" s="26">
        <v>1</v>
      </c>
    </row>
    <row r="16" spans="1:19" s="15" customFormat="1" ht="12.95" customHeight="1" x14ac:dyDescent="0.2">
      <c r="A16" s="18" t="s">
        <v>5</v>
      </c>
      <c r="C16" s="33">
        <f ca="1">+C8+C12</f>
        <v>2.1143239152160871</v>
      </c>
      <c r="E16" s="32" t="s">
        <v>31</v>
      </c>
      <c r="F16" s="33">
        <f ca="1">NOW()+15018.5+$C$5/24</f>
        <v>60375.820034143515</v>
      </c>
    </row>
    <row r="17" spans="1:21" s="15" customFormat="1" ht="12.95" customHeight="1" thickBot="1" x14ac:dyDescent="0.25">
      <c r="A17" s="32" t="s">
        <v>28</v>
      </c>
      <c r="C17" s="15">
        <f>COUNT(C21:C2191)</f>
        <v>6</v>
      </c>
      <c r="E17" s="32" t="s">
        <v>36</v>
      </c>
      <c r="F17" s="34">
        <f ca="1">ROUND(2*(F16-$C$7)/$C$8,0)/2+F15</f>
        <v>3619.5</v>
      </c>
    </row>
    <row r="18" spans="1:21" s="15" customFormat="1" ht="12.95" customHeight="1" thickTop="1" thickBot="1" x14ac:dyDescent="0.25">
      <c r="A18" s="18" t="s">
        <v>6</v>
      </c>
      <c r="C18" s="35">
        <f ca="1">+C15</f>
        <v>59809.999119464985</v>
      </c>
      <c r="D18" s="36">
        <f ca="1">+C16</f>
        <v>2.1143239152160871</v>
      </c>
      <c r="E18" s="32" t="s">
        <v>37</v>
      </c>
      <c r="F18" s="28">
        <f ca="1">ROUND(2*(F16-$C$15)/$C$16,0)/2+F15</f>
        <v>268.5</v>
      </c>
    </row>
    <row r="19" spans="1:21" s="15" customFormat="1" ht="12.95" customHeight="1" thickTop="1" x14ac:dyDescent="0.2">
      <c r="E19" s="32" t="s">
        <v>32</v>
      </c>
      <c r="F19" s="37">
        <f ca="1">+$C$15+$C$16*F18-15018.5-$C$5/24</f>
        <v>45359.590924033837</v>
      </c>
    </row>
    <row r="20" spans="1:21" s="15" customFormat="1" ht="12.95" customHeight="1" thickBot="1" x14ac:dyDescent="0.25">
      <c r="A20" s="29" t="s">
        <v>7</v>
      </c>
      <c r="B20" s="29" t="s">
        <v>8</v>
      </c>
      <c r="C20" s="29" t="s">
        <v>9</v>
      </c>
      <c r="D20" s="29" t="s">
        <v>13</v>
      </c>
      <c r="E20" s="29" t="s">
        <v>10</v>
      </c>
      <c r="F20" s="29" t="s">
        <v>11</v>
      </c>
      <c r="G20" s="29" t="s">
        <v>12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25</v>
      </c>
      <c r="M20" s="38" t="s">
        <v>26</v>
      </c>
      <c r="N20" s="38" t="s">
        <v>27</v>
      </c>
      <c r="O20" s="38" t="s">
        <v>23</v>
      </c>
      <c r="P20" s="39" t="s">
        <v>22</v>
      </c>
      <c r="Q20" s="29" t="s">
        <v>15</v>
      </c>
      <c r="U20" s="40" t="s">
        <v>34</v>
      </c>
    </row>
    <row r="21" spans="1:21" s="15" customFormat="1" ht="12.95" customHeight="1" x14ac:dyDescent="0.2">
      <c r="A21" s="15" t="s">
        <v>49</v>
      </c>
      <c r="C21" s="23">
        <v>52724.898999999998</v>
      </c>
      <c r="D21" s="23" t="s">
        <v>14</v>
      </c>
      <c r="E21" s="15">
        <f t="shared" ref="E21:E26" si="0">+(C21-C$7)/C$8</f>
        <v>0</v>
      </c>
      <c r="F21" s="15">
        <f t="shared" ref="F21:F26" si="1">ROUND(2*E21,0)/2</f>
        <v>0</v>
      </c>
      <c r="G21" s="15">
        <f t="shared" ref="G21:G26" si="2">+C21-(C$7+F21*C$8)</f>
        <v>0</v>
      </c>
      <c r="I21" s="15">
        <f>+G21</f>
        <v>0</v>
      </c>
      <c r="O21" s="15">
        <f t="shared" ref="O21:O26" ca="1" si="3">+C$11+C$12*$F21</f>
        <v>6.7957587894521693E-4</v>
      </c>
      <c r="Q21" s="41">
        <f t="shared" ref="Q21:Q26" si="4">+C21-15018.5</f>
        <v>37706.398999999998</v>
      </c>
    </row>
    <row r="22" spans="1:21" s="15" customFormat="1" ht="12.95" customHeight="1" x14ac:dyDescent="0.2">
      <c r="A22" s="42" t="s">
        <v>50</v>
      </c>
      <c r="B22" s="43" t="s">
        <v>51</v>
      </c>
      <c r="C22" s="44">
        <v>57579.385900000001</v>
      </c>
      <c r="D22" s="44">
        <v>8.9999999999999998E-4</v>
      </c>
      <c r="E22" s="9">
        <f t="shared" si="0"/>
        <v>2295.982150458301</v>
      </c>
      <c r="F22" s="15">
        <f t="shared" si="1"/>
        <v>2296</v>
      </c>
      <c r="G22" s="15">
        <f t="shared" si="2"/>
        <v>-3.7739999992481899E-2</v>
      </c>
      <c r="K22" s="15">
        <f>+G22</f>
        <v>-3.7739999992481899E-2</v>
      </c>
      <c r="O22" s="15">
        <f t="shared" ca="1" si="3"/>
        <v>-3.6251087984887478E-2</v>
      </c>
      <c r="Q22" s="41">
        <f t="shared" si="4"/>
        <v>42560.885900000001</v>
      </c>
    </row>
    <row r="23" spans="1:21" s="15" customFormat="1" ht="12.95" customHeight="1" x14ac:dyDescent="0.2">
      <c r="A23" s="42" t="s">
        <v>50</v>
      </c>
      <c r="B23" s="43" t="s">
        <v>51</v>
      </c>
      <c r="C23" s="44">
        <v>57246.384700000002</v>
      </c>
      <c r="D23" s="44">
        <v>4.7000000000000002E-3</v>
      </c>
      <c r="E23" s="9">
        <f t="shared" si="0"/>
        <v>2138.4856267203972</v>
      </c>
      <c r="F23" s="15">
        <f t="shared" si="1"/>
        <v>2138.5</v>
      </c>
      <c r="G23" s="15">
        <f t="shared" si="2"/>
        <v>-3.0389999992621597E-2</v>
      </c>
      <c r="K23" s="15">
        <f>+G23</f>
        <v>-3.0389999992621597E-2</v>
      </c>
      <c r="O23" s="15">
        <f t="shared" ca="1" si="3"/>
        <v>-3.3717734518618467E-2</v>
      </c>
      <c r="Q23" s="41">
        <f t="shared" si="4"/>
        <v>42227.884700000002</v>
      </c>
    </row>
    <row r="24" spans="1:21" s="15" customFormat="1" ht="12.95" customHeight="1" x14ac:dyDescent="0.2">
      <c r="A24" s="42" t="s">
        <v>50</v>
      </c>
      <c r="B24" s="43" t="s">
        <v>51</v>
      </c>
      <c r="C24" s="44">
        <v>57247.4352</v>
      </c>
      <c r="D24" s="44">
        <v>8.5000000000000006E-3</v>
      </c>
      <c r="E24" s="9">
        <f t="shared" si="0"/>
        <v>2138.9824720716642</v>
      </c>
      <c r="F24" s="15">
        <f t="shared" si="1"/>
        <v>2139</v>
      </c>
      <c r="G24" s="15">
        <f t="shared" si="2"/>
        <v>-3.7059999995108228E-2</v>
      </c>
      <c r="K24" s="15">
        <f>+G24</f>
        <v>-3.7059999995108228E-2</v>
      </c>
      <c r="O24" s="15">
        <f t="shared" ca="1" si="3"/>
        <v>-3.3725776910574878E-2</v>
      </c>
      <c r="Q24" s="41">
        <f t="shared" si="4"/>
        <v>42228.9352</v>
      </c>
    </row>
    <row r="25" spans="1:21" s="15" customFormat="1" ht="12.95" customHeight="1" x14ac:dyDescent="0.2">
      <c r="A25" s="45" t="s">
        <v>0</v>
      </c>
      <c r="B25" s="46" t="s">
        <v>51</v>
      </c>
      <c r="C25" s="47">
        <v>57912.397700000001</v>
      </c>
      <c r="D25" s="47">
        <v>1.2999999999999999E-3</v>
      </c>
      <c r="E25" s="9">
        <f t="shared" si="0"/>
        <v>2453.4836875809965</v>
      </c>
      <c r="F25" s="15">
        <f t="shared" si="1"/>
        <v>2453.5</v>
      </c>
      <c r="G25" s="15">
        <f t="shared" si="2"/>
        <v>-3.4489999998186249E-2</v>
      </c>
      <c r="K25" s="15">
        <f>+G25</f>
        <v>-3.4489999998186249E-2</v>
      </c>
      <c r="O25" s="15">
        <f t="shared" ca="1" si="3"/>
        <v>-3.878444145115649E-2</v>
      </c>
      <c r="Q25" s="41">
        <f t="shared" si="4"/>
        <v>42893.897700000001</v>
      </c>
    </row>
    <row r="26" spans="1:21" s="15" customFormat="1" ht="12.95" customHeight="1" x14ac:dyDescent="0.2">
      <c r="A26" s="48" t="s">
        <v>52</v>
      </c>
      <c r="B26" s="49" t="s">
        <v>51</v>
      </c>
      <c r="C26" s="51">
        <v>59809.996999999974</v>
      </c>
      <c r="D26" s="23"/>
      <c r="E26" s="9">
        <f t="shared" si="0"/>
        <v>3350.9738263476906</v>
      </c>
      <c r="F26" s="15">
        <f t="shared" si="1"/>
        <v>3351</v>
      </c>
      <c r="G26" s="15">
        <f t="shared" si="2"/>
        <v>-5.5340000020805746E-2</v>
      </c>
      <c r="K26" s="15">
        <f>+G26</f>
        <v>-5.5340000020805746E-2</v>
      </c>
      <c r="O26" s="15">
        <f t="shared" ca="1" si="3"/>
        <v>-5.322053501291165E-2</v>
      </c>
      <c r="Q26" s="41">
        <f t="shared" si="4"/>
        <v>44791.496999999974</v>
      </c>
    </row>
    <row r="27" spans="1:21" s="15" customFormat="1" ht="12.95" customHeight="1" x14ac:dyDescent="0.2">
      <c r="C27" s="23"/>
      <c r="D27" s="23"/>
      <c r="Q27" s="41"/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s="15" customFormat="1" ht="12.95" customHeight="1" x14ac:dyDescent="0.2">
      <c r="C31" s="23"/>
      <c r="D31" s="23"/>
      <c r="Q31" s="41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2849" r:id="rId1" display="http://vsolj.cetus-net.org/bulletin.html" xr:uid="{00000000-0004-0000-0000-000000000000}"/>
    <hyperlink ref="H62842" r:id="rId2" display="https://www.aavso.org/ejaavso" xr:uid="{00000000-0004-0000-0000-000001000000}"/>
    <hyperlink ref="I62849" r:id="rId3" display="http://vsolj.cetus-net.org/bulletin.html" xr:uid="{00000000-0004-0000-0000-000002000000}"/>
    <hyperlink ref="AQ56500" r:id="rId4" display="http://cdsbib.u-strasbg.fr/cgi-bin/cdsbib?1990RMxAA..21..381G" xr:uid="{00000000-0004-0000-0000-000003000000}"/>
    <hyperlink ref="H62846" r:id="rId5" display="https://www.aavso.org/ejaavso" xr:uid="{00000000-0004-0000-0000-000004000000}"/>
    <hyperlink ref="AP3864" r:id="rId6" display="http://cdsbib.u-strasbg.fr/cgi-bin/cdsbib?1990RMxAA..21..381G" xr:uid="{00000000-0004-0000-0000-000005000000}"/>
    <hyperlink ref="AP3867" r:id="rId7" display="http://cdsbib.u-strasbg.fr/cgi-bin/cdsbib?1990RMxAA..21..381G" xr:uid="{00000000-0004-0000-0000-000006000000}"/>
    <hyperlink ref="AP3865" r:id="rId8" display="http://cdsbib.u-strasbg.fr/cgi-bin/cdsbib?1990RMxAA..21..381G" xr:uid="{00000000-0004-0000-0000-000007000000}"/>
    <hyperlink ref="AP3849" r:id="rId9" display="http://cdsbib.u-strasbg.fr/cgi-bin/cdsbib?1990RMxAA..21..381G" xr:uid="{00000000-0004-0000-0000-000008000000}"/>
    <hyperlink ref="AQ4078" r:id="rId10" display="http://cdsbib.u-strasbg.fr/cgi-bin/cdsbib?1990RMxAA..21..381G" xr:uid="{00000000-0004-0000-0000-000009000000}"/>
    <hyperlink ref="AQ4082" r:id="rId11" display="http://cdsbib.u-strasbg.fr/cgi-bin/cdsbib?1990RMxAA..21..381G" xr:uid="{00000000-0004-0000-0000-00000A000000}"/>
    <hyperlink ref="AQ63762" r:id="rId12" display="http://cdsbib.u-strasbg.fr/cgi-bin/cdsbib?1990RMxAA..21..381G" xr:uid="{00000000-0004-0000-0000-00000B000000}"/>
    <hyperlink ref="I970" r:id="rId13" display="http://vsolj.cetus-net.org/bulletin.html" xr:uid="{00000000-0004-0000-0000-00000C000000}"/>
    <hyperlink ref="H970" r:id="rId14" display="http://vsolj.cetus-net.org/bulletin.html" xr:uid="{00000000-0004-0000-0000-00000D000000}"/>
    <hyperlink ref="AQ64423" r:id="rId15" display="http://cdsbib.u-strasbg.fr/cgi-bin/cdsbib?1990RMxAA..21..381G" xr:uid="{00000000-0004-0000-0000-00000E000000}"/>
    <hyperlink ref="AQ64422" r:id="rId16" display="http://cdsbib.u-strasbg.fr/cgi-bin/cdsbib?1990RMxAA..21..381G" xr:uid="{00000000-0004-0000-0000-00000F000000}"/>
    <hyperlink ref="AP2140" r:id="rId17" display="http://cdsbib.u-strasbg.fr/cgi-bin/cdsbib?1990RMxAA..21..381G" xr:uid="{00000000-0004-0000-0000-000010000000}"/>
    <hyperlink ref="AP2158" r:id="rId18" display="http://cdsbib.u-strasbg.fr/cgi-bin/cdsbib?1990RMxAA..21..381G" xr:uid="{00000000-0004-0000-0000-000011000000}"/>
    <hyperlink ref="AP2159" r:id="rId19" display="http://cdsbib.u-strasbg.fr/cgi-bin/cdsbib?1990RMxAA..21..381G" xr:uid="{00000000-0004-0000-0000-000012000000}"/>
    <hyperlink ref="AP21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2024-03-06T06:40:50Z</dcterms:modified>
</cp:coreProperties>
</file>