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380D11-191B-4374-B69D-884186BF38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J23" i="1" s="1"/>
  <c r="Q23" i="1"/>
  <c r="G11" i="1"/>
  <c r="F11" i="1"/>
  <c r="Q22" i="1"/>
  <c r="C8" i="1"/>
  <c r="C7" i="1"/>
  <c r="E22" i="1"/>
  <c r="F22" i="1"/>
  <c r="E15" i="1"/>
  <c r="C17" i="1"/>
  <c r="Q21" i="1"/>
  <c r="G22" i="1"/>
  <c r="E21" i="1"/>
  <c r="F21" i="1"/>
  <c r="G21" i="1"/>
  <c r="H21" i="1"/>
  <c r="I22" i="1"/>
  <c r="C11" i="1"/>
  <c r="C12" i="1" l="1"/>
  <c r="O23" i="1" l="1"/>
  <c r="C16" i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<sst xmlns="http://schemas.openxmlformats.org/spreadsheetml/2006/main" count="48" uniqueCount="46">
  <si>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</si>
  <si>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</si>
  <si>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</si>
  <si>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</si>
  <si>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</si>
  <si>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</si>
  <si>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</si>
  <si>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</si>
  <si>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</si>
  <si>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</si>
  <si>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</si>
  <si>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</si>
  <si>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</si>
  <si>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</si>
  <si>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</si>
  <si>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</si>
  <si>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</si>
  <si>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</si>
  <si>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</si>
  <si>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</si>
  <si>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</si>
  <si>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</si>
  <si>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</si>
  <si>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</si>
  <si>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</si>
  <si>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</si>
  <si>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</si>
  <si>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</si>
  <si>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</si>
  <si>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</si>
  <si>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</si>
  <si>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</si>
  <si>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</si>
  <si>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</si>
  <si>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</si>
  <si>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</si>
  <si>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</si>
  <si>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V0524 Sgr / GSC 5737-0383</t>
  </si>
  <si>
    <t>EA</t>
  </si>
  <si>
    <t>IBVS 5931</t>
  </si>
  <si>
    <t>I</t>
  </si>
  <si>
    <t>J.M. Kreiner, 2004, Acta Astronomica, vol. 54, pp 207-210.</t>
  </si>
  <si>
    <t>Dworak 1977</t>
  </si>
  <si>
    <t>1977AcA....27..151</t>
  </si>
  <si>
    <t>vis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</si>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</sst>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V0524 Sgr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A4-4AB7-8DB8-C740DCC70D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-3.403777045001334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A4-4AB7-8DB8-C740DCC70D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-4.186101539999072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A4-4AB7-8DB8-C740DCC70D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A4-4AB7-8DB8-C740DCC70D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A4-4AB7-8DB8-C740DCC70D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A4-4AB7-8DB8-C740DCC70D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A4-4AB7-8DB8-C740DCC70D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4838.5</c:v>
                </c:pt>
                <c:pt idx="2">
                  <c:v>6162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-0.54372636948448116</c:v>
                </c:pt>
                <c:pt idx="1">
                  <c:v>-3.403777045001334</c:v>
                </c:pt>
                <c:pt idx="2">
                  <c:v>-4.186101539999072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A4-4AB7-8DB8-C740DCC7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575800"/>
        <c:axId val="1"/>
      </c:scatterChart>
      <c:valAx>
        <c:axId val="682575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575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FD97E8-2AA4-CAFE-6E90-CB7F04E67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>
      <c r="A1" s="33" t="s">
        <v>37</v>
      </c>
    </row>
    <row r="2" spans="1:7" s="6" customFormat="1" ht="12.95" customHeight="1">
      <c r="A2" s="6" t="s">
        <v>24</v>
      </c>
      <c r="B2" s="6" t="s">
        <v>38</v>
      </c>
      <c r="C2" s="7"/>
      <c r="D2" s="7"/>
    </row>
    <row r="3" spans="1:7" s="6" customFormat="1" ht="12.95" customHeight="1" thickBot="1"/>
    <row r="4" spans="1:7" s="6" customFormat="1" ht="12.95" customHeight="1" thickTop="1" thickBot="1">
      <c r="A4" s="8" t="s">
        <v>0</v>
      </c>
      <c r="C4" s="9">
        <v>29236.077000000001</v>
      </c>
      <c r="D4" s="10">
        <v>4.1162171699999996</v>
      </c>
    </row>
    <row r="5" spans="1:7" s="6" customFormat="1" ht="12.95" customHeight="1"/>
    <row r="6" spans="1:7" s="6" customFormat="1" ht="12.95" customHeight="1">
      <c r="A6" s="8" t="s">
        <v>1</v>
      </c>
    </row>
    <row r="7" spans="1:7" s="6" customFormat="1" ht="12.95" customHeight="1">
      <c r="A7" s="6" t="s">
        <v>2</v>
      </c>
      <c r="C7" s="6">
        <f>+C4</f>
        <v>29236.077000000001</v>
      </c>
    </row>
    <row r="8" spans="1:7" s="6" customFormat="1" ht="12.95" customHeight="1">
      <c r="A8" s="6" t="s">
        <v>3</v>
      </c>
      <c r="C8" s="6">
        <f>+D4</f>
        <v>4.1162171699999996</v>
      </c>
      <c r="D8" s="6" t="s">
        <v>41</v>
      </c>
    </row>
    <row r="9" spans="1:7" s="6" customFormat="1" ht="12.95" customHeight="1">
      <c r="A9" s="11" t="s">
        <v>30</v>
      </c>
      <c r="C9" s="12">
        <v>-9.5</v>
      </c>
      <c r="D9" s="6" t="s">
        <v>31</v>
      </c>
    </row>
    <row r="10" spans="1:7" s="6" customFormat="1" ht="12.95" customHeight="1" thickBot="1">
      <c r="C10" s="13" t="s">
        <v>20</v>
      </c>
      <c r="D10" s="13" t="s">
        <v>21</v>
      </c>
    </row>
    <row r="11" spans="1:7" s="6" customFormat="1" ht="12.95" customHeight="1">
      <c r="A11" s="6" t="s">
        <v>16</v>
      </c>
      <c r="C11" s="14">
        <f ca="1">INTERCEPT(INDIRECT($G$11):G992,INDIRECT($F$11):F992)</f>
        <v>-0.54372636948448116</v>
      </c>
      <c r="D11" s="7"/>
      <c r="F11" s="15" t="str">
        <f>"F"&amp;E19</f>
        <v>F22</v>
      </c>
      <c r="G11" s="14" t="str">
        <f>"G"&amp;E19</f>
        <v>G22</v>
      </c>
    </row>
    <row r="12" spans="1:7" s="6" customFormat="1" ht="12.95" customHeight="1">
      <c r="A12" s="6" t="s">
        <v>17</v>
      </c>
      <c r="C12" s="14">
        <f ca="1">SLOPE(INDIRECT($G$11):G992,INDIRECT($F$11):F992)</f>
        <v>-5.9110275405949218E-4</v>
      </c>
      <c r="D12" s="7"/>
    </row>
    <row r="13" spans="1:7" s="6" customFormat="1" ht="12.95" customHeight="1">
      <c r="A13" s="6" t="s">
        <v>19</v>
      </c>
      <c r="C13" s="7" t="s">
        <v>14</v>
      </c>
      <c r="D13" s="7"/>
    </row>
    <row r="14" spans="1:7" s="6" customFormat="1" ht="12.95" customHeight="1"/>
    <row r="15" spans="1:7" s="6" customFormat="1" ht="12.95" customHeight="1">
      <c r="A15" s="16" t="s">
        <v>18</v>
      </c>
      <c r="C15" s="17">
        <f ca="1">(C7+C11)+(C8+C12)*INT(MAX(F21:F3533))</f>
        <v>54596.021099999998</v>
      </c>
      <c r="D15" s="18" t="s">
        <v>32</v>
      </c>
      <c r="E15" s="19">
        <f ca="1">TODAY()+15018.5-B9/24</f>
        <v>60375.5</v>
      </c>
    </row>
    <row r="16" spans="1:7" s="6" customFormat="1" ht="12.95" customHeight="1">
      <c r="A16" s="8" t="s">
        <v>4</v>
      </c>
      <c r="C16" s="20">
        <f ca="1">+C8+C12</f>
        <v>4.1156260672459402</v>
      </c>
      <c r="D16" s="18" t="s">
        <v>33</v>
      </c>
      <c r="E16" s="19">
        <f ca="1">ROUND(2*(E15-C15)/C16,0)/2+1</f>
        <v>1405.5</v>
      </c>
    </row>
    <row r="17" spans="1:18" s="6" customFormat="1" ht="12.95" customHeight="1" thickBot="1">
      <c r="A17" s="18" t="s">
        <v>29</v>
      </c>
      <c r="C17" s="6">
        <f>COUNT(C21:C2191)</f>
        <v>3</v>
      </c>
      <c r="D17" s="18" t="s">
        <v>34</v>
      </c>
      <c r="E17" s="21">
        <f ca="1">+C15+C16*E16-15018.5-C9/24</f>
        <v>45362.429370847502</v>
      </c>
    </row>
    <row r="18" spans="1:18" s="6" customFormat="1" ht="12.95" customHeight="1" thickTop="1" thickBot="1">
      <c r="A18" s="8" t="s">
        <v>5</v>
      </c>
      <c r="C18" s="22">
        <f ca="1">+C15</f>
        <v>54596.021099999998</v>
      </c>
      <c r="D18" s="23">
        <f ca="1">+C16</f>
        <v>4.1156260672459402</v>
      </c>
      <c r="E18" s="24" t="s">
        <v>35</v>
      </c>
    </row>
    <row r="19" spans="1:18" s="6" customFormat="1" ht="12.95" customHeight="1" thickTop="1">
      <c r="A19" s="25" t="s">
        <v>36</v>
      </c>
      <c r="E19" s="26">
        <v>22</v>
      </c>
    </row>
    <row r="20" spans="1:18" s="6" customFormat="1" ht="12.95" customHeight="1" thickBot="1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12</v>
      </c>
      <c r="I20" s="27" t="s">
        <v>44</v>
      </c>
      <c r="J20" s="27" t="s">
        <v>45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15</v>
      </c>
    </row>
    <row r="21" spans="1:18" s="6" customFormat="1" ht="12.95" customHeight="1">
      <c r="A21" s="6" t="s">
        <v>12</v>
      </c>
      <c r="C21" s="29">
        <v>29236.077000000001</v>
      </c>
      <c r="D21" s="29" t="s">
        <v>14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-0.54372636948448116</v>
      </c>
      <c r="Q21" s="30">
        <f>+C21-15018.5</f>
        <v>14217.577000000001</v>
      </c>
    </row>
    <row r="22" spans="1:18" s="6" customFormat="1" ht="12.95" customHeight="1">
      <c r="A22" s="6" t="s">
        <v>42</v>
      </c>
      <c r="C22" s="29">
        <v>49148.99</v>
      </c>
      <c r="D22" s="29"/>
      <c r="E22" s="31">
        <f>+(C22-C$7)/C$8</f>
        <v>4837.6730812771957</v>
      </c>
      <c r="F22" s="32">
        <f>ROUND(2*E22,0)/2+1</f>
        <v>4838.5</v>
      </c>
      <c r="G22" s="31">
        <f>+C22-(C$7+F22*C$8)</f>
        <v>-3.403777045001334</v>
      </c>
      <c r="I22" s="6">
        <f>+G22</f>
        <v>-3.403777045001334</v>
      </c>
      <c r="O22" s="6">
        <f ca="1">+C$11+C$12*$F22</f>
        <v>-3.403777045001334</v>
      </c>
      <c r="Q22" s="30">
        <f>+C22-15018.5</f>
        <v>34130.49</v>
      </c>
      <c r="R22" s="30" t="s">
        <v>43</v>
      </c>
    </row>
    <row r="23" spans="1:18" s="6" customFormat="1" ht="12.95" customHeight="1">
      <c r="A23" s="3" t="s">
        <v>39</v>
      </c>
      <c r="B23" s="4" t="s">
        <v>40</v>
      </c>
      <c r="C23" s="5">
        <v>54596.021099999998</v>
      </c>
      <c r="D23" s="5">
        <v>8.9999999999999998E-4</v>
      </c>
      <c r="E23" s="31">
        <f>+(C23-C$7)/C$8</f>
        <v>6160.9830221858774</v>
      </c>
      <c r="F23" s="32">
        <f>ROUND(2*E23,0)/2+1</f>
        <v>6162</v>
      </c>
      <c r="G23" s="31">
        <f>+C23-(C$7+F23*C$8)</f>
        <v>-4.186101539999072</v>
      </c>
      <c r="J23" s="6">
        <f>+G23</f>
        <v>-4.186101539999072</v>
      </c>
      <c r="O23" s="6">
        <f ca="1">+C$11+C$12*$F23</f>
        <v>-4.186101539999072</v>
      </c>
      <c r="Q23" s="30">
        <f>+C23-15018.5</f>
        <v>39577.521099999998</v>
      </c>
    </row>
    <row r="24" spans="1:18" s="6" customFormat="1" ht="12.95" customHeight="1">
      <c r="C24" s="29"/>
      <c r="D24" s="29"/>
      <c r="E24" s="31"/>
      <c r="F24" s="31"/>
      <c r="G24" s="31"/>
      <c r="Q24" s="30"/>
    </row>
    <row r="25" spans="1:18" s="6" customFormat="1" ht="12.95" customHeight="1">
      <c r="C25" s="29"/>
      <c r="D25" s="29"/>
      <c r="Q25" s="30"/>
    </row>
    <row r="26" spans="1:18" s="6" customFormat="1" ht="12.95" customHeight="1">
      <c r="C26" s="29"/>
      <c r="D26" s="29"/>
      <c r="Q26" s="30"/>
    </row>
    <row r="27" spans="1:18" s="6" customFormat="1" ht="12.95" customHeight="1">
      <c r="C27" s="29"/>
      <c r="D27" s="29"/>
      <c r="Q27" s="30"/>
    </row>
    <row r="28" spans="1:18" s="6" customFormat="1" ht="12.95" customHeight="1">
      <c r="C28" s="29"/>
      <c r="D28" s="29"/>
      <c r="Q28" s="30"/>
    </row>
    <row r="29" spans="1:18" s="6" customFormat="1" ht="12.95" customHeight="1">
      <c r="C29" s="29"/>
      <c r="D29" s="29"/>
      <c r="Q29" s="30"/>
    </row>
    <row r="30" spans="1:18" s="6" customFormat="1" ht="12.95" customHeight="1">
      <c r="C30" s="29"/>
      <c r="D30" s="29"/>
      <c r="Q30" s="30"/>
    </row>
    <row r="31" spans="1:18" s="6" customFormat="1" ht="12.95" customHeight="1">
      <c r="C31" s="29"/>
      <c r="D31" s="29"/>
      <c r="Q31" s="30"/>
    </row>
    <row r="32" spans="1:18" s="6" customFormat="1" ht="12.95" customHeight="1">
      <c r="C32" s="29"/>
      <c r="D32" s="29"/>
      <c r="Q32" s="30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2024-03-06T06:56:21Z</dcterms:modified>
</cp:coreProperties>
</file>