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266E44B-E0DA-475B-AB2C-2CC16E1BC0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G11" i="1"/>
  <c r="F11" i="1"/>
  <c r="C21" i="1"/>
  <c r="A21" i="1"/>
  <c r="F15" i="1"/>
  <c r="F16" i="1" s="1"/>
  <c r="E21" i="1"/>
  <c r="F21" i="1"/>
  <c r="G21" i="1"/>
  <c r="C17" i="1"/>
  <c r="Q21" i="1"/>
  <c r="K21" i="1"/>
  <c r="C11" i="1"/>
  <c r="C12" i="1" l="1"/>
  <c r="C16" i="1" l="1"/>
  <c r="D18" i="1" s="1"/>
  <c r="O21" i="1"/>
  <c r="C15" i="1"/>
  <c r="O22" i="1"/>
  <c r="C18" i="1" l="1"/>
  <c r="F17" i="1"/>
  <c r="F18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<sst xmlns="http://schemas.openxmlformats.org/spreadsheetml/2006/main" count="54" uniqueCount="51">
  <si>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</si>
  <si>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</si>
  <si>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</si>
  <si>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</si>
  <si>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</si>
  <si>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</si>
  <si>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</si>
  <si>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</si>
  <si>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</si>
  <si>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</si>
  <si>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</si>
  <si>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</si>
  <si>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</si>
  <si>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</si>
  <si>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</si>
  <si>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</si>
  <si>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</si>
  <si>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</si>
  <si>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</si>
  <si>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</si>
  <si>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</si>
  <si>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</si>
  <si>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</si>
  <si>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</si>
  <si>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</si>
  <si>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</si>
  <si>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</si>
  <si>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</si>
  <si>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</si>
  <si>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</si>
  <si>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</si>
  <si>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</si>
  <si>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</si>
  <si>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</si>
  <si>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</si>
  <si>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</si>
  <si>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</si>
  <si>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</si>
  <si>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</si>
  <si>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</si>
  <si>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</si>
  <si>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</si>
  <si>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</si>
  <si>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</si>
  <si>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</si>
  <si>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V0779 Sgr</t>
  </si>
  <si>
    <t>EW / KW</t>
  </si>
  <si>
    <t>VSX</t>
  </si>
  <si>
    <t>I</t>
  </si>
  <si>
    <t>BMGA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</si>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</sst>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/>
    <xf numFmtId="0" fontId="8" fillId="0" borderId="0" xfId="0" applyFont="1" applyAlignment="1"/>
    <xf numFmtId="0" fontId="0" fillId="0" borderId="0" xfId="0" applyAlignment="1">
      <alignment horizontal="right"/>
    </xf>
    <xf numFmtId="0" fontId="0" fillId="0" borderId="0" xfId="0" applyBorder="1" applyAlignment="1"/>
    <xf numFmtId="0" fontId="6" fillId="0" borderId="0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V0779 Sgr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8.1909398140851408E-3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8.1909398140851408E-3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3.85546875" customWidth="1"/>
  </cols>
  <sheetData>
    <row r="1" spans="1:22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  <c r="R1" s="46"/>
      <c r="S1" s="47"/>
      <c r="T1" s="46"/>
      <c r="U1" s="46"/>
      <c r="V1" s="46"/>
    </row>
    <row r="2" spans="1:22" x14ac:dyDescent="0.2">
      <c r="A2" t="s">
        <v>23</v>
      </c>
      <c r="B2" s="40" t="s">
        <v>46</v>
      </c>
      <c r="C2" s="34"/>
      <c r="D2" s="2"/>
      <c r="R2" s="46"/>
      <c r="S2" s="47"/>
      <c r="T2" s="46"/>
      <c r="U2" s="46"/>
      <c r="V2" s="46"/>
    </row>
    <row r="3" spans="1:22" x14ac:dyDescent="0.2">
      <c r="R3" s="46"/>
      <c r="S3" s="46"/>
      <c r="T3" s="46"/>
      <c r="U3" s="46"/>
      <c r="V3" s="46"/>
    </row>
    <row r="4" spans="1:22" x14ac:dyDescent="0.2">
      <c r="A4" s="37" t="s">
        <v>0</v>
      </c>
      <c r="C4" s="2" t="s">
        <v>37</v>
      </c>
      <c r="D4" s="2" t="s">
        <v>37</v>
      </c>
      <c r="R4" s="46"/>
      <c r="S4" s="46"/>
      <c r="T4" s="46"/>
      <c r="U4" s="46"/>
      <c r="V4" s="46"/>
    </row>
    <row r="5" spans="1:22" x14ac:dyDescent="0.2">
      <c r="A5" s="38" t="s">
        <v>28</v>
      </c>
      <c r="B5" s="7"/>
      <c r="C5" s="35">
        <v>-9.5</v>
      </c>
      <c r="D5" s="7" t="s">
        <v>29</v>
      </c>
      <c r="E5" s="7"/>
      <c r="R5" s="46"/>
      <c r="S5" s="46"/>
      <c r="T5" s="46"/>
      <c r="U5" s="46"/>
      <c r="V5" s="46"/>
    </row>
    <row r="6" spans="1:22" x14ac:dyDescent="0.2">
      <c r="A6" s="37" t="s">
        <v>1</v>
      </c>
      <c r="R6" s="46"/>
      <c r="S6" s="46"/>
      <c r="T6" s="46"/>
      <c r="U6" s="46"/>
      <c r="V6" s="46"/>
    </row>
    <row r="7" spans="1:22" x14ac:dyDescent="0.2">
      <c r="A7" t="s">
        <v>2</v>
      </c>
      <c r="C7" s="45">
        <v>28640.466400000001</v>
      </c>
      <c r="D7" s="39" t="s">
        <v>47</v>
      </c>
      <c r="R7" s="46"/>
      <c r="S7" s="46"/>
      <c r="T7" s="46"/>
      <c r="U7" s="46"/>
      <c r="V7" s="46"/>
    </row>
    <row r="8" spans="1:22" x14ac:dyDescent="0.2">
      <c r="A8" t="s">
        <v>3</v>
      </c>
      <c r="C8" s="45">
        <v>0.44502982000000002</v>
      </c>
      <c r="D8" s="39" t="s">
        <v>47</v>
      </c>
      <c r="R8" s="46"/>
      <c r="S8" s="46"/>
      <c r="T8" s="46"/>
      <c r="U8" s="46"/>
      <c r="V8" s="46"/>
    </row>
    <row r="9" spans="1:22" x14ac:dyDescent="0.2">
      <c r="A9" s="20" t="s">
        <v>32</v>
      </c>
      <c r="B9" s="21">
        <v>21</v>
      </c>
      <c r="C9" s="18"/>
      <c r="D9" s="19"/>
      <c r="R9" s="46"/>
      <c r="S9" s="46"/>
      <c r="T9" s="46"/>
      <c r="U9" s="46"/>
      <c r="V9" s="46"/>
    </row>
    <row r="10" spans="1:22" ht="13.5" thickBot="1" x14ac:dyDescent="0.25">
      <c r="A10" s="7"/>
      <c r="B10" s="7"/>
      <c r="C10" s="3" t="s">
        <v>19</v>
      </c>
      <c r="D10" s="3" t="s">
        <v>20</v>
      </c>
      <c r="E10" s="7"/>
    </row>
    <row r="11" spans="1:22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22" x14ac:dyDescent="0.2">
      <c r="A12" s="7" t="s">
        <v>16</v>
      </c>
      <c r="B12" s="7"/>
      <c r="C12" s="17">
        <f ca="1">SLOPE(INDIRECT($G$11):G992,INDIRECT($F$11):F992)</f>
        <v>1.1571902595376207E-7</v>
      </c>
      <c r="D12" s="2"/>
      <c r="E12" s="7"/>
    </row>
    <row r="13" spans="1:22" x14ac:dyDescent="0.2">
      <c r="A13" s="7" t="s">
        <v>18</v>
      </c>
      <c r="B13" s="7"/>
      <c r="C13" s="2" t="s">
        <v>13</v>
      </c>
    </row>
    <row r="14" spans="1:22" x14ac:dyDescent="0.2">
      <c r="A14" s="7"/>
      <c r="B14" s="7"/>
      <c r="C14" s="7"/>
      <c r="E14" s="10" t="s">
        <v>34</v>
      </c>
      <c r="F14" s="24">
        <v>1</v>
      </c>
    </row>
    <row r="15" spans="1:22" x14ac:dyDescent="0.2">
      <c r="A15" s="8" t="s">
        <v>17</v>
      </c>
      <c r="B15" s="7"/>
      <c r="C15" s="9">
        <f ca="1">(C7+C11)+(C8+C12)*INT(MAX(F21:F3533))</f>
        <v>60141.020339999814</v>
      </c>
      <c r="E15" s="10" t="s">
        <v>30</v>
      </c>
      <c r="F15" s="25">
        <f ca="1">NOW()+15018.5+$C$5/24</f>
        <v>60325.818584722219</v>
      </c>
    </row>
    <row r="16" spans="1:22" x14ac:dyDescent="0.2">
      <c r="A16" s="12" t="s">
        <v>4</v>
      </c>
      <c r="B16" s="7"/>
      <c r="C16" s="13">
        <f ca="1">+C8+C12</f>
        <v>0.44502993571902599</v>
      </c>
      <c r="E16" s="10" t="s">
        <v>35</v>
      </c>
      <c r="F16" s="11">
        <f ca="1">ROUND(2*(F15-$C$7)/$C$8,0)/2+F14</f>
        <v>71199.5</v>
      </c>
    </row>
    <row r="17" spans="1:23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416</v>
      </c>
    </row>
    <row r="18" spans="1:23" ht="14.25" thickTop="1" thickBot="1" x14ac:dyDescent="0.25">
      <c r="A18" s="12" t="s">
        <v>5</v>
      </c>
      <c r="B18" s="7"/>
      <c r="C18" s="15">
        <f ca="1">+C15</f>
        <v>60141.020339999814</v>
      </c>
      <c r="D18" s="16">
        <f ca="1">+C16</f>
        <v>0.44502993571902599</v>
      </c>
      <c r="E18" s="10" t="s">
        <v>31</v>
      </c>
      <c r="F18" s="14">
        <f ca="1">+$C$15+$C$16*F17-15018.5-$C$5/24</f>
        <v>45308.048626592266</v>
      </c>
    </row>
    <row r="19" spans="1:23" ht="13.5" thickTop="1" x14ac:dyDescent="0.2">
      <c r="F19" t="s">
        <v>43</v>
      </c>
    </row>
    <row r="20" spans="1:23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3" x14ac:dyDescent="0.2">
      <c r="A21" t="str">
        <f>D7</f>
        <v>VSX</v>
      </c>
      <c r="C21" s="6">
        <f>C$7</f>
        <v>28640.466400000001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13621.966400000001</v>
      </c>
    </row>
    <row r="22" spans="1:23" x14ac:dyDescent="0.2">
      <c r="A22" s="41" t="s">
        <v>49</v>
      </c>
      <c r="B22" s="42" t="s">
        <v>48</v>
      </c>
      <c r="C22" s="41">
        <v>60141.020339999814</v>
      </c>
      <c r="D22" s="43">
        <v>1.1509999999999999E-3</v>
      </c>
      <c r="E22">
        <f>+(C22-C$7)/C$8</f>
        <v>70783.018405372946</v>
      </c>
      <c r="F22">
        <f>ROUND(2*E22,0)/2</f>
        <v>70783</v>
      </c>
      <c r="G22">
        <f>+C22-(C$7+F22*C$8)</f>
        <v>8.1909398140851408E-3</v>
      </c>
      <c r="K22">
        <f>+G22</f>
        <v>8.1909398140851408E-3</v>
      </c>
      <c r="O22">
        <f ca="1">+C$11+C$12*$F22</f>
        <v>8.1909398140851408E-3</v>
      </c>
      <c r="Q22" s="1">
        <f>+C22-15018.5</f>
        <v>45122.520339999814</v>
      </c>
      <c r="W22" s="44" t="s">
        <v>50</v>
      </c>
    </row>
    <row r="23" spans="1:23" x14ac:dyDescent="0.2">
      <c r="C23" s="6"/>
      <c r="D23" s="6"/>
      <c r="Q23" s="1"/>
    </row>
    <row r="24" spans="1:23" x14ac:dyDescent="0.2">
      <c r="C24" s="6"/>
      <c r="D24" s="6"/>
      <c r="Q24" s="1"/>
    </row>
    <row r="25" spans="1:23" x14ac:dyDescent="0.2">
      <c r="C25" s="6"/>
      <c r="D25" s="6"/>
      <c r="Q25" s="1"/>
    </row>
    <row r="26" spans="1:23" x14ac:dyDescent="0.2">
      <c r="C26" s="6"/>
      <c r="D26" s="6"/>
      <c r="Q26" s="1"/>
    </row>
    <row r="27" spans="1:23" x14ac:dyDescent="0.2">
      <c r="C27" s="6"/>
      <c r="D27" s="6"/>
      <c r="Q27" s="1"/>
    </row>
    <row r="28" spans="1:23" x14ac:dyDescent="0.2">
      <c r="C28" s="6"/>
      <c r="D28" s="6"/>
      <c r="Q28" s="1"/>
    </row>
    <row r="29" spans="1:23" x14ac:dyDescent="0.2">
      <c r="C29" s="6"/>
      <c r="D29" s="6"/>
      <c r="Q29" s="1"/>
    </row>
    <row r="30" spans="1:23" x14ac:dyDescent="0.2">
      <c r="C30" s="6"/>
      <c r="D30" s="6"/>
      <c r="Q30" s="1"/>
    </row>
    <row r="31" spans="1:23" x14ac:dyDescent="0.2">
      <c r="C31" s="6"/>
      <c r="D31" s="6"/>
      <c r="Q31" s="1"/>
    </row>
    <row r="32" spans="1:23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2024-01-16T06:38:45Z</dcterms:modified>
</cp:coreProperties>
</file>