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467E7E5-E8BC-49D3-89A6-EF603CD59A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/>
  <c r="G53" i="1"/>
  <c r="K53" i="1"/>
  <c r="F11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H52" i="1"/>
  <c r="G11" i="1"/>
  <c r="Q53" i="1"/>
  <c r="Q47" i="1"/>
  <c r="Q46" i="1"/>
  <c r="Q45" i="1"/>
  <c r="Q44" i="1"/>
  <c r="Q43" i="1"/>
  <c r="Q42" i="1"/>
  <c r="Q41" i="1"/>
  <c r="Q40" i="1"/>
  <c r="Q39" i="1"/>
  <c r="Q38" i="1"/>
  <c r="Q37" i="1"/>
  <c r="I36" i="1"/>
  <c r="Q36" i="1"/>
  <c r="Q35" i="1"/>
  <c r="Q34" i="1"/>
  <c r="Q33" i="1"/>
  <c r="Q32" i="1"/>
  <c r="Q31" i="1"/>
  <c r="Q30" i="1"/>
  <c r="Q29" i="1"/>
  <c r="I28" i="1"/>
  <c r="Q28" i="1"/>
  <c r="Q27" i="1"/>
  <c r="Q26" i="1"/>
  <c r="Q25" i="1"/>
  <c r="Q24" i="1"/>
  <c r="Q23" i="1"/>
  <c r="Q22" i="1"/>
  <c r="Q21" i="1"/>
  <c r="Q48" i="1"/>
  <c r="Q49" i="1"/>
  <c r="Q50" i="1"/>
  <c r="Q51" i="1"/>
  <c r="E14" i="1"/>
  <c r="E15" i="1" s="1"/>
  <c r="C17" i="1"/>
  <c r="Q52" i="1"/>
  <c r="C12" i="1"/>
  <c r="C16" i="1" l="1"/>
  <c r="D18" i="1" s="1"/>
  <c r="C11" i="1"/>
  <c r="C15" i="1" l="1"/>
  <c r="O49" i="1"/>
  <c r="O39" i="1"/>
  <c r="O38" i="1"/>
  <c r="O53" i="1"/>
  <c r="O45" i="1"/>
  <c r="O34" i="1"/>
  <c r="O44" i="1"/>
  <c r="O25" i="1"/>
  <c r="O40" i="1"/>
  <c r="O37" i="1"/>
  <c r="O27" i="1"/>
  <c r="O28" i="1"/>
  <c r="O22" i="1"/>
  <c r="O32" i="1"/>
  <c r="O29" i="1"/>
  <c r="O50" i="1"/>
  <c r="O41" i="1"/>
  <c r="O52" i="1"/>
  <c r="O48" i="1"/>
  <c r="O26" i="1"/>
  <c r="O51" i="1"/>
  <c r="O47" i="1"/>
  <c r="O43" i="1"/>
  <c r="O42" i="1"/>
  <c r="O23" i="1"/>
  <c r="O30" i="1"/>
  <c r="O21" i="1"/>
  <c r="O46" i="1"/>
  <c r="O35" i="1"/>
  <c r="O24" i="1"/>
  <c r="O36" i="1"/>
  <c r="O31" i="1"/>
  <c r="O33" i="1"/>
  <c r="C18" i="1" l="1"/>
  <c r="E16" i="1"/>
  <c r="E17" i="1" s="1"/>
</calcChain>
</file>

<file path=xl/sharedStrings.xml><?xml version="1.0" encoding="utf-8"?>
<sst xmlns="http://schemas.openxmlformats.org/spreadsheetml/2006/main" count="112" uniqueCount="52">
  <si>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</si>
  <si>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</si>
  <si>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</si>
  <si>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</si>
  <si>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</si>
  <si>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</si>
  <si>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</si>
  <si>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</si>
  <si>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</si>
  <si>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</si>
  <si>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</si>
  <si>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</si>
  <si>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</si>
  <si>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</si>
  <si>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</si>
  <si>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</si>
  <si>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</si>
  <si>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</si>
  <si>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</si>
  <si>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</si>
  <si>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</si>
  <si>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</si>
  <si>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</si>
  <si>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</si>
  <si>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</si>
  <si>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</si>
  <si>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</si>
  <si>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</si>
  <si>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</si>
  <si>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</si>
  <si>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</si>
  <si>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</si>
  <si>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</si>
  <si>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</si>
  <si>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</si>
  <si>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</si>
  <si>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</si>
  <si>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</si>
  <si>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</si>
  <si>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</si>
  <si>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V0902 Sgr / GSC 6888-1147</t>
  </si>
  <si>
    <t>G6888-1147</t>
  </si>
  <si>
    <t>EW/KW</t>
  </si>
  <si>
    <t>Kreiner</t>
  </si>
  <si>
    <t>J.M. Kreiner, 2004, Acta Astronomica, vol. 54, pp 207-210.</t>
  </si>
  <si>
    <t>IBVS 5145</t>
  </si>
  <si>
    <t>I</t>
  </si>
  <si>
    <t>II</t>
  </si>
  <si>
    <t>Samec 2002</t>
  </si>
  <si>
    <t>pg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</si>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</sst>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V0902 Sgr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4D-4572-B084-69CCCA268F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-3.5043674997723429E-2</c:v>
                </c:pt>
                <c:pt idx="1">
                  <c:v>3.0412850028369576E-3</c:v>
                </c:pt>
                <c:pt idx="2">
                  <c:v>1.6145025001605973E-2</c:v>
                </c:pt>
                <c:pt idx="3">
                  <c:v>-1.3247134997072862E-2</c:v>
                </c:pt>
                <c:pt idx="4">
                  <c:v>-3.3897049943334423E-3</c:v>
                </c:pt>
                <c:pt idx="5">
                  <c:v>1.6610295006103115E-2</c:v>
                </c:pt>
                <c:pt idx="6">
                  <c:v>1.9142150013067294E-3</c:v>
                </c:pt>
                <c:pt idx="7">
                  <c:v>1.3680050033144653E-3</c:v>
                </c:pt>
                <c:pt idx="8">
                  <c:v>2.8909665001265239E-2</c:v>
                </c:pt>
                <c:pt idx="9">
                  <c:v>1.8806110001605703E-2</c:v>
                </c:pt>
                <c:pt idx="10">
                  <c:v>-1.5786414995091036E-2</c:v>
                </c:pt>
                <c:pt idx="11">
                  <c:v>1.1755245002859738E-2</c:v>
                </c:pt>
                <c:pt idx="12">
                  <c:v>3.2681000011507422E-3</c:v>
                </c:pt>
                <c:pt idx="13">
                  <c:v>1.9594080004026182E-2</c:v>
                </c:pt>
                <c:pt idx="14">
                  <c:v>1.77825950049737E-2</c:v>
                </c:pt>
                <c:pt idx="15">
                  <c:v>-9.3328099974314682E-3</c:v>
                </c:pt>
                <c:pt idx="16">
                  <c:v>3.5908000027120579E-3</c:v>
                </c:pt>
                <c:pt idx="17">
                  <c:v>3.4872450014518108E-3</c:v>
                </c:pt>
                <c:pt idx="18">
                  <c:v>-1.3485589995980263E-2</c:v>
                </c:pt>
                <c:pt idx="19">
                  <c:v>-1.6916394997679163E-2</c:v>
                </c:pt>
                <c:pt idx="20">
                  <c:v>1.3083605004794663E-2</c:v>
                </c:pt>
                <c:pt idx="21">
                  <c:v>-6.7752799986919854E-3</c:v>
                </c:pt>
                <c:pt idx="22">
                  <c:v>-3.7481149956875015E-3</c:v>
                </c:pt>
                <c:pt idx="23">
                  <c:v>2.1387710003182292E-2</c:v>
                </c:pt>
                <c:pt idx="24">
                  <c:v>-2.5041824996151263E-2</c:v>
                </c:pt>
                <c:pt idx="25">
                  <c:v>1.0249350016238168E-3</c:v>
                </c:pt>
                <c:pt idx="26">
                  <c:v>-1.5947899995808257E-2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4D-4572-B084-69CCCA268F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7">
                  <c:v>-1.3743049930781126E-3</c:v>
                </c:pt>
                <c:pt idx="28">
                  <c:v>2.0528599998215213E-3</c:v>
                </c:pt>
                <c:pt idx="29">
                  <c:v>-5.8414999512024224E-4</c:v>
                </c:pt>
                <c:pt idx="30">
                  <c:v>1.6430150062660687E-3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4D-4572-B084-69CCCA268F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2">
                  <c:v>-4.9189555000339169E-2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4D-4572-B084-69CCCA268F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4D-4572-B084-69CCCA268F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4D-4572-B084-69CCCA268F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4D-4572-B084-69CCCA268F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1.5591328829985714E-3</c:v>
                </c:pt>
                <c:pt idx="1">
                  <c:v>1.5442327126811168E-3</c:v>
                </c:pt>
                <c:pt idx="2">
                  <c:v>1.5072483613574345E-3</c:v>
                </c:pt>
                <c:pt idx="3">
                  <c:v>1.5008625740785247E-3</c:v>
                </c:pt>
                <c:pt idx="4">
                  <c:v>1.4914169303951383E-3</c:v>
                </c:pt>
                <c:pt idx="5">
                  <c:v>1.4914169303951383E-3</c:v>
                </c:pt>
                <c:pt idx="6">
                  <c:v>1.4882240367556834E-3</c:v>
                </c:pt>
                <c:pt idx="7">
                  <c:v>1.3867166264680195E-3</c:v>
                </c:pt>
                <c:pt idx="8">
                  <c:v>1.3731468285003382E-3</c:v>
                </c:pt>
                <c:pt idx="9">
                  <c:v>1.3709517141232124E-3</c:v>
                </c:pt>
                <c:pt idx="10">
                  <c:v>1.3699539348608833E-3</c:v>
                </c:pt>
                <c:pt idx="11">
                  <c:v>1.3563841368932003E-3</c:v>
                </c:pt>
                <c:pt idx="12">
                  <c:v>1.3306414319250968E-3</c:v>
                </c:pt>
                <c:pt idx="13">
                  <c:v>1.3298432085152335E-3</c:v>
                </c:pt>
                <c:pt idx="14">
                  <c:v>1.317138152574903E-3</c:v>
                </c:pt>
                <c:pt idx="15">
                  <c:v>1.3076259902740275E-3</c:v>
                </c:pt>
                <c:pt idx="16">
                  <c:v>1.3053643572794142E-3</c:v>
                </c:pt>
                <c:pt idx="17">
                  <c:v>1.3031692429022902E-3</c:v>
                </c:pt>
                <c:pt idx="18">
                  <c:v>1.303102724284801E-3</c:v>
                </c:pt>
                <c:pt idx="19">
                  <c:v>1.2111074762980126E-3</c:v>
                </c:pt>
                <c:pt idx="20">
                  <c:v>1.2111074762980126E-3</c:v>
                </c:pt>
                <c:pt idx="21">
                  <c:v>1.1691342286626813E-3</c:v>
                </c:pt>
                <c:pt idx="22">
                  <c:v>1.1690677100451938E-3</c:v>
                </c:pt>
                <c:pt idx="23">
                  <c:v>1.1687351169577496E-3</c:v>
                </c:pt>
                <c:pt idx="24">
                  <c:v>1.1673382259904889E-3</c:v>
                </c:pt>
                <c:pt idx="25">
                  <c:v>6.9212922265165198E-4</c:v>
                </c:pt>
                <c:pt idx="26">
                  <c:v>6.920627040341628E-4</c:v>
                </c:pt>
                <c:pt idx="27">
                  <c:v>-9.0690787821011854E-3</c:v>
                </c:pt>
                <c:pt idx="28">
                  <c:v>-9.0691453007186746E-3</c:v>
                </c:pt>
                <c:pt idx="29">
                  <c:v>-9.0695444124236062E-3</c:v>
                </c:pt>
                <c:pt idx="30">
                  <c:v>-9.0696109310410954E-3</c:v>
                </c:pt>
                <c:pt idx="31">
                  <c:v>-1.056687849209287E-2</c:v>
                </c:pt>
                <c:pt idx="32">
                  <c:v>-1.2671061919110986E-2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4D-4572-B084-69CCCA268F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4D-4572-B084-69CCCA26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8328"/>
        <c:axId val="1"/>
      </c:scatterChart>
      <c:valAx>
        <c:axId val="775128328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593984962406015"/>
          <c:y val="0.92375366568914952"/>
          <c:w val="0.7759398496240601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V0902 Sgr - O-C Diagr.</a:t>
            </a:r>
          </a:p>
        </c:rich>
      </c:tx>
      <c:layout>
        <c:manualLayout>
          <c:xMode val="edge"/>
          <c:yMode val="edge"/>
          <c:x val="0.38138185429524013"/>
          <c:y val="3.5087620035519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2313503415774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B-42EB-9781-1C1A4686DC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-3.5043674997723429E-2</c:v>
                </c:pt>
                <c:pt idx="1">
                  <c:v>3.0412850028369576E-3</c:v>
                </c:pt>
                <c:pt idx="2">
                  <c:v>1.6145025001605973E-2</c:v>
                </c:pt>
                <c:pt idx="3">
                  <c:v>-1.3247134997072862E-2</c:v>
                </c:pt>
                <c:pt idx="4">
                  <c:v>-3.3897049943334423E-3</c:v>
                </c:pt>
                <c:pt idx="5">
                  <c:v>1.6610295006103115E-2</c:v>
                </c:pt>
                <c:pt idx="6">
                  <c:v>1.9142150013067294E-3</c:v>
                </c:pt>
                <c:pt idx="7">
                  <c:v>1.3680050033144653E-3</c:v>
                </c:pt>
                <c:pt idx="8">
                  <c:v>2.8909665001265239E-2</c:v>
                </c:pt>
                <c:pt idx="9">
                  <c:v>1.8806110001605703E-2</c:v>
                </c:pt>
                <c:pt idx="10">
                  <c:v>-1.5786414995091036E-2</c:v>
                </c:pt>
                <c:pt idx="11">
                  <c:v>1.1755245002859738E-2</c:v>
                </c:pt>
                <c:pt idx="12">
                  <c:v>3.2681000011507422E-3</c:v>
                </c:pt>
                <c:pt idx="13">
                  <c:v>1.9594080004026182E-2</c:v>
                </c:pt>
                <c:pt idx="14">
                  <c:v>1.77825950049737E-2</c:v>
                </c:pt>
                <c:pt idx="15">
                  <c:v>-9.3328099974314682E-3</c:v>
                </c:pt>
                <c:pt idx="16">
                  <c:v>3.5908000027120579E-3</c:v>
                </c:pt>
                <c:pt idx="17">
                  <c:v>3.4872450014518108E-3</c:v>
                </c:pt>
                <c:pt idx="18">
                  <c:v>-1.3485589995980263E-2</c:v>
                </c:pt>
                <c:pt idx="19">
                  <c:v>-1.6916394997679163E-2</c:v>
                </c:pt>
                <c:pt idx="20">
                  <c:v>1.3083605004794663E-2</c:v>
                </c:pt>
                <c:pt idx="21">
                  <c:v>-6.7752799986919854E-3</c:v>
                </c:pt>
                <c:pt idx="22">
                  <c:v>-3.7481149956875015E-3</c:v>
                </c:pt>
                <c:pt idx="23">
                  <c:v>2.1387710003182292E-2</c:v>
                </c:pt>
                <c:pt idx="24">
                  <c:v>-2.5041824996151263E-2</c:v>
                </c:pt>
                <c:pt idx="25">
                  <c:v>1.0249350016238168E-3</c:v>
                </c:pt>
                <c:pt idx="26">
                  <c:v>-1.5947899995808257E-2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B-42EB-9781-1C1A4686DC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7">
                  <c:v>-1.3743049930781126E-3</c:v>
                </c:pt>
                <c:pt idx="28">
                  <c:v>2.0528599998215213E-3</c:v>
                </c:pt>
                <c:pt idx="29">
                  <c:v>-5.8414999512024224E-4</c:v>
                </c:pt>
                <c:pt idx="30">
                  <c:v>1.6430150062660687E-3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FB-42EB-9781-1C1A4686DC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2">
                  <c:v>-4.9189555000339169E-2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FB-42EB-9781-1C1A4686DC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FB-42EB-9781-1C1A4686DC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FB-42EB-9781-1C1A4686DC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1.5E-3</c:v>
                  </c:pt>
                  <c:pt idx="29">
                    <c:v>2.9999999999999997E-4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FB-42EB-9781-1C1A4686DC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1.5591328829985714E-3</c:v>
                </c:pt>
                <c:pt idx="1">
                  <c:v>1.5442327126811168E-3</c:v>
                </c:pt>
                <c:pt idx="2">
                  <c:v>1.5072483613574345E-3</c:v>
                </c:pt>
                <c:pt idx="3">
                  <c:v>1.5008625740785247E-3</c:v>
                </c:pt>
                <c:pt idx="4">
                  <c:v>1.4914169303951383E-3</c:v>
                </c:pt>
                <c:pt idx="5">
                  <c:v>1.4914169303951383E-3</c:v>
                </c:pt>
                <c:pt idx="6">
                  <c:v>1.4882240367556834E-3</c:v>
                </c:pt>
                <c:pt idx="7">
                  <c:v>1.3867166264680195E-3</c:v>
                </c:pt>
                <c:pt idx="8">
                  <c:v>1.3731468285003382E-3</c:v>
                </c:pt>
                <c:pt idx="9">
                  <c:v>1.3709517141232124E-3</c:v>
                </c:pt>
                <c:pt idx="10">
                  <c:v>1.3699539348608833E-3</c:v>
                </c:pt>
                <c:pt idx="11">
                  <c:v>1.3563841368932003E-3</c:v>
                </c:pt>
                <c:pt idx="12">
                  <c:v>1.3306414319250968E-3</c:v>
                </c:pt>
                <c:pt idx="13">
                  <c:v>1.3298432085152335E-3</c:v>
                </c:pt>
                <c:pt idx="14">
                  <c:v>1.317138152574903E-3</c:v>
                </c:pt>
                <c:pt idx="15">
                  <c:v>1.3076259902740275E-3</c:v>
                </c:pt>
                <c:pt idx="16">
                  <c:v>1.3053643572794142E-3</c:v>
                </c:pt>
                <c:pt idx="17">
                  <c:v>1.3031692429022902E-3</c:v>
                </c:pt>
                <c:pt idx="18">
                  <c:v>1.303102724284801E-3</c:v>
                </c:pt>
                <c:pt idx="19">
                  <c:v>1.2111074762980126E-3</c:v>
                </c:pt>
                <c:pt idx="20">
                  <c:v>1.2111074762980126E-3</c:v>
                </c:pt>
                <c:pt idx="21">
                  <c:v>1.1691342286626813E-3</c:v>
                </c:pt>
                <c:pt idx="22">
                  <c:v>1.1690677100451938E-3</c:v>
                </c:pt>
                <c:pt idx="23">
                  <c:v>1.1687351169577496E-3</c:v>
                </c:pt>
                <c:pt idx="24">
                  <c:v>1.1673382259904889E-3</c:v>
                </c:pt>
                <c:pt idx="25">
                  <c:v>6.9212922265165198E-4</c:v>
                </c:pt>
                <c:pt idx="26">
                  <c:v>6.920627040341628E-4</c:v>
                </c:pt>
                <c:pt idx="27">
                  <c:v>-9.0690787821011854E-3</c:v>
                </c:pt>
                <c:pt idx="28">
                  <c:v>-9.0691453007186746E-3</c:v>
                </c:pt>
                <c:pt idx="29">
                  <c:v>-9.0695444124236062E-3</c:v>
                </c:pt>
                <c:pt idx="30">
                  <c:v>-9.0696109310410954E-3</c:v>
                </c:pt>
                <c:pt idx="31">
                  <c:v>-1.056687849209287E-2</c:v>
                </c:pt>
                <c:pt idx="32">
                  <c:v>-1.2671061919110986E-2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FB-42EB-9781-1C1A4686DCB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-91147.5</c:v>
                </c:pt>
                <c:pt idx="1">
                  <c:v>-91035.5</c:v>
                </c:pt>
                <c:pt idx="2">
                  <c:v>-90757.5</c:v>
                </c:pt>
                <c:pt idx="3">
                  <c:v>-90709.5</c:v>
                </c:pt>
                <c:pt idx="4">
                  <c:v>-90638.5</c:v>
                </c:pt>
                <c:pt idx="5">
                  <c:v>-90638.5</c:v>
                </c:pt>
                <c:pt idx="6">
                  <c:v>-90614.5</c:v>
                </c:pt>
                <c:pt idx="7">
                  <c:v>-89851.5</c:v>
                </c:pt>
                <c:pt idx="8">
                  <c:v>-89749.5</c:v>
                </c:pt>
                <c:pt idx="9">
                  <c:v>-89733</c:v>
                </c:pt>
                <c:pt idx="10">
                  <c:v>-89725.5</c:v>
                </c:pt>
                <c:pt idx="11">
                  <c:v>-89623.5</c:v>
                </c:pt>
                <c:pt idx="12">
                  <c:v>-89430</c:v>
                </c:pt>
                <c:pt idx="13">
                  <c:v>-89424</c:v>
                </c:pt>
                <c:pt idx="14">
                  <c:v>-89328.5</c:v>
                </c:pt>
                <c:pt idx="15">
                  <c:v>-89257</c:v>
                </c:pt>
                <c:pt idx="16">
                  <c:v>-89240</c:v>
                </c:pt>
                <c:pt idx="17">
                  <c:v>-89223.5</c:v>
                </c:pt>
                <c:pt idx="18">
                  <c:v>-89223</c:v>
                </c:pt>
                <c:pt idx="19">
                  <c:v>-88531.5</c:v>
                </c:pt>
                <c:pt idx="20">
                  <c:v>-88531.5</c:v>
                </c:pt>
                <c:pt idx="21">
                  <c:v>-88216</c:v>
                </c:pt>
                <c:pt idx="22">
                  <c:v>-88215.5</c:v>
                </c:pt>
                <c:pt idx="23">
                  <c:v>-88213</c:v>
                </c:pt>
                <c:pt idx="24">
                  <c:v>-88202.5</c:v>
                </c:pt>
                <c:pt idx="25">
                  <c:v>-84630.5</c:v>
                </c:pt>
                <c:pt idx="26">
                  <c:v>-84630</c:v>
                </c:pt>
                <c:pt idx="27">
                  <c:v>-11258.5</c:v>
                </c:pt>
                <c:pt idx="28">
                  <c:v>-11258</c:v>
                </c:pt>
                <c:pt idx="29">
                  <c:v>-11255</c:v>
                </c:pt>
                <c:pt idx="30">
                  <c:v>-11254.5</c:v>
                </c:pt>
                <c:pt idx="31">
                  <c:v>0</c:v>
                </c:pt>
                <c:pt idx="32">
                  <c:v>15816.5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FB-42EB-9781-1C1A4686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6168"/>
        <c:axId val="1"/>
      </c:scatterChart>
      <c:valAx>
        <c:axId val="775126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6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417448945007999"/>
          <c:y val="0.92397937099967764"/>
          <c:w val="0.7747758782404451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82C803F-ADB0-0C65-98A4-2371879A1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96E3991-5A53-3BEE-3A4E-433049236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1" customFormat="1" ht="20.25" x14ac:dyDescent="0.2">
      <c r="A1" s="36" t="s">
        <v>40</v>
      </c>
      <c r="E1" s="3"/>
      <c r="F1" s="11" t="s">
        <v>41</v>
      </c>
    </row>
    <row r="2" spans="1:7" s="11" customFormat="1" ht="12.95" customHeight="1" x14ac:dyDescent="0.2">
      <c r="A2" s="11" t="s">
        <v>24</v>
      </c>
      <c r="B2" s="11" t="s">
        <v>42</v>
      </c>
      <c r="C2" s="12"/>
      <c r="D2" s="12"/>
      <c r="E2" s="11">
        <v>0</v>
      </c>
    </row>
    <row r="3" spans="1:7" s="11" customFormat="1" ht="12.95" customHeight="1" thickBot="1" x14ac:dyDescent="0.25"/>
    <row r="4" spans="1:7" s="11" customFormat="1" ht="12.95" customHeight="1" thickTop="1" thickBot="1" x14ac:dyDescent="0.25">
      <c r="A4" s="13" t="s">
        <v>1</v>
      </c>
      <c r="C4" s="14">
        <v>52500.017999999996</v>
      </c>
      <c r="D4" s="15">
        <v>0.29394566999999999</v>
      </c>
    </row>
    <row r="5" spans="1:7" s="11" customFormat="1" ht="12.95" customHeight="1" x14ac:dyDescent="0.2"/>
    <row r="6" spans="1:7" s="11" customFormat="1" ht="12.95" customHeight="1" x14ac:dyDescent="0.2">
      <c r="A6" s="13" t="s">
        <v>2</v>
      </c>
      <c r="D6" s="16" t="s">
        <v>44</v>
      </c>
    </row>
    <row r="7" spans="1:7" s="11" customFormat="1" ht="12.95" customHeight="1" x14ac:dyDescent="0.2">
      <c r="A7" s="11" t="s">
        <v>3</v>
      </c>
      <c r="C7" s="11">
        <v>52500.017999999996</v>
      </c>
    </row>
    <row r="8" spans="1:7" s="11" customFormat="1" ht="12.95" customHeight="1" x14ac:dyDescent="0.2">
      <c r="A8" s="11" t="s">
        <v>4</v>
      </c>
      <c r="C8" s="11">
        <v>0.29394566999999999</v>
      </c>
    </row>
    <row r="9" spans="1:7" s="11" customFormat="1" ht="12.95" customHeight="1" x14ac:dyDescent="0.2">
      <c r="A9" s="17" t="s">
        <v>29</v>
      </c>
      <c r="C9" s="18">
        <v>-9.5</v>
      </c>
      <c r="D9" s="11" t="s">
        <v>30</v>
      </c>
    </row>
    <row r="10" spans="1:7" s="11" customFormat="1" ht="12.95" customHeight="1" thickBot="1" x14ac:dyDescent="0.25">
      <c r="C10" s="19" t="s">
        <v>20</v>
      </c>
      <c r="D10" s="19" t="s">
        <v>21</v>
      </c>
    </row>
    <row r="11" spans="1:7" s="11" customFormat="1" ht="12.95" customHeight="1" x14ac:dyDescent="0.2">
      <c r="A11" s="11" t="s">
        <v>16</v>
      </c>
      <c r="C11" s="20">
        <f ca="1">INTERCEPT(INDIRECT($G$11):G991,INDIRECT($F$11):F991)</f>
        <v>-1.056687849209287E-2</v>
      </c>
      <c r="D11" s="12"/>
      <c r="F11" s="21" t="str">
        <f>"F"&amp;E19</f>
        <v>F21</v>
      </c>
      <c r="G11" s="20" t="str">
        <f>"G"&amp;E19</f>
        <v>G21</v>
      </c>
    </row>
    <row r="12" spans="1:7" s="11" customFormat="1" ht="12.95" customHeight="1" x14ac:dyDescent="0.2">
      <c r="A12" s="11" t="s">
        <v>17</v>
      </c>
      <c r="C12" s="20">
        <f ca="1">SLOPE(INDIRECT($G$11):G991,INDIRECT($F$11):F991)</f>
        <v>-1.3303723497727795E-7</v>
      </c>
      <c r="D12" s="12"/>
    </row>
    <row r="13" spans="1:7" s="11" customFormat="1" ht="12.95" customHeight="1" x14ac:dyDescent="0.2">
      <c r="A13" s="11" t="s">
        <v>19</v>
      </c>
      <c r="C13" s="12" t="s">
        <v>14</v>
      </c>
      <c r="D13" s="22" t="s">
        <v>38</v>
      </c>
      <c r="E13" s="18">
        <v>1</v>
      </c>
    </row>
    <row r="14" spans="1:7" s="11" customFormat="1" ht="12.95" customHeight="1" x14ac:dyDescent="0.2">
      <c r="D14" s="22" t="s">
        <v>31</v>
      </c>
      <c r="E14" s="23">
        <f ca="1">NOW()+15018.5+$C$9/24</f>
        <v>60376.669331944438</v>
      </c>
    </row>
    <row r="15" spans="1:7" s="11" customFormat="1" ht="12.95" customHeight="1" x14ac:dyDescent="0.2">
      <c r="A15" s="24" t="s">
        <v>18</v>
      </c>
      <c r="C15" s="25">
        <f ca="1">(C7+C11)+(C8+C12)*INT(MAX(F21:F3532))</f>
        <v>57149.050045724602</v>
      </c>
      <c r="D15" s="22" t="s">
        <v>39</v>
      </c>
      <c r="E15" s="23">
        <f ca="1">ROUND(2*(E14-$C$7)/$C$8,0)/2+E13</f>
        <v>26797.5</v>
      </c>
    </row>
    <row r="16" spans="1:7" s="11" customFormat="1" ht="12.95" customHeight="1" x14ac:dyDescent="0.2">
      <c r="A16" s="13" t="s">
        <v>5</v>
      </c>
      <c r="C16" s="26">
        <f ca="1">+C8+C12</f>
        <v>0.29394553696276504</v>
      </c>
      <c r="D16" s="22" t="s">
        <v>32</v>
      </c>
      <c r="E16" s="20">
        <f ca="1">ROUND(2*(E14-$C$15)/$C$16,0)/2+E13</f>
        <v>10981.5</v>
      </c>
    </row>
    <row r="17" spans="1:18" s="11" customFormat="1" ht="12.95" customHeight="1" thickBot="1" x14ac:dyDescent="0.25">
      <c r="A17" s="22" t="s">
        <v>28</v>
      </c>
      <c r="C17" s="11">
        <f>COUNT(C21:C2190)</f>
        <v>33</v>
      </c>
      <c r="D17" s="22" t="s">
        <v>33</v>
      </c>
      <c r="E17" s="27">
        <f ca="1">+$C$15+$C$16*E16-15018.5-$C$9/24</f>
        <v>45358.908793214541</v>
      </c>
    </row>
    <row r="18" spans="1:18" s="11" customFormat="1" ht="12.95" customHeight="1" thickTop="1" thickBot="1" x14ac:dyDescent="0.25">
      <c r="A18" s="13" t="s">
        <v>6</v>
      </c>
      <c r="C18" s="28">
        <f ca="1">+C15</f>
        <v>57149.050045724602</v>
      </c>
      <c r="D18" s="29">
        <f ca="1">+C16</f>
        <v>0.29394553696276504</v>
      </c>
      <c r="E18" s="30" t="s">
        <v>34</v>
      </c>
    </row>
    <row r="19" spans="1:18" s="11" customFormat="1" ht="12.95" customHeight="1" thickTop="1" x14ac:dyDescent="0.2">
      <c r="A19" s="3" t="s">
        <v>35</v>
      </c>
      <c r="E19" s="31">
        <v>21</v>
      </c>
    </row>
    <row r="20" spans="1:18" s="11" customFormat="1" ht="12.95" customHeight="1" thickBot="1" x14ac:dyDescent="0.25">
      <c r="A20" s="19" t="s">
        <v>7</v>
      </c>
      <c r="B20" s="19" t="s">
        <v>8</v>
      </c>
      <c r="C20" s="19" t="s">
        <v>9</v>
      </c>
      <c r="D20" s="19" t="s">
        <v>13</v>
      </c>
      <c r="E20" s="19" t="s">
        <v>10</v>
      </c>
      <c r="F20" s="19" t="s">
        <v>11</v>
      </c>
      <c r="G20" s="19" t="s">
        <v>12</v>
      </c>
      <c r="H20" s="32" t="s">
        <v>36</v>
      </c>
      <c r="I20" s="32" t="s">
        <v>49</v>
      </c>
      <c r="J20" s="32" t="s">
        <v>50</v>
      </c>
      <c r="K20" s="32" t="s">
        <v>51</v>
      </c>
      <c r="L20" s="32" t="s">
        <v>25</v>
      </c>
      <c r="M20" s="32" t="s">
        <v>26</v>
      </c>
      <c r="N20" s="32" t="s">
        <v>27</v>
      </c>
      <c r="O20" s="32" t="s">
        <v>23</v>
      </c>
      <c r="P20" s="33" t="s">
        <v>22</v>
      </c>
      <c r="Q20" s="19" t="s">
        <v>15</v>
      </c>
      <c r="R20" s="34" t="s">
        <v>37</v>
      </c>
    </row>
    <row r="21" spans="1:18" s="11" customFormat="1" ht="12.95" customHeight="1" x14ac:dyDescent="0.2">
      <c r="A21" s="4" t="s">
        <v>48</v>
      </c>
      <c r="B21" s="23"/>
      <c r="C21" s="4">
        <v>25707.57</v>
      </c>
      <c r="D21" s="4" t="s">
        <v>49</v>
      </c>
      <c r="E21" s="11">
        <f t="shared" ref="E21:E52" si="0">+(C21-C$7)/C$8</f>
        <v>-91147.619218204505</v>
      </c>
      <c r="F21" s="11">
        <f t="shared" ref="F21:F53" si="1">ROUND(2*E21,0)/2</f>
        <v>-91147.5</v>
      </c>
      <c r="G21" s="11">
        <f t="shared" ref="G21:G52" si="2">+C21-(C$7+F21*C$8)</f>
        <v>-3.5043674997723429E-2</v>
      </c>
      <c r="I21" s="11">
        <f t="shared" ref="I21:I47" si="3">G21</f>
        <v>-3.5043674997723429E-2</v>
      </c>
      <c r="O21" s="11">
        <f t="shared" ref="O21:O52" ca="1" si="4">+C$11+C$12*$F21</f>
        <v>1.5591328829985714E-3</v>
      </c>
      <c r="Q21" s="35">
        <f t="shared" ref="Q21:Q52" si="5">+C21-15018.5</f>
        <v>10689.07</v>
      </c>
    </row>
    <row r="22" spans="1:18" s="11" customFormat="1" ht="12.95" customHeight="1" x14ac:dyDescent="0.2">
      <c r="A22" s="4" t="s">
        <v>48</v>
      </c>
      <c r="B22" s="23"/>
      <c r="C22" s="4">
        <v>25740.53</v>
      </c>
      <c r="D22" s="4" t="s">
        <v>49</v>
      </c>
      <c r="E22" s="11">
        <f t="shared" si="0"/>
        <v>-91035.489653581215</v>
      </c>
      <c r="F22" s="11">
        <f t="shared" si="1"/>
        <v>-91035.5</v>
      </c>
      <c r="G22" s="11">
        <f t="shared" si="2"/>
        <v>3.0412850028369576E-3</v>
      </c>
      <c r="I22" s="11">
        <f t="shared" si="3"/>
        <v>3.0412850028369576E-3</v>
      </c>
      <c r="O22" s="11">
        <f t="shared" ca="1" si="4"/>
        <v>1.5442327126811168E-3</v>
      </c>
      <c r="Q22" s="35">
        <f t="shared" si="5"/>
        <v>10722.029999999999</v>
      </c>
    </row>
    <row r="23" spans="1:18" s="11" customFormat="1" ht="12.95" customHeight="1" x14ac:dyDescent="0.2">
      <c r="A23" s="4" t="s">
        <v>48</v>
      </c>
      <c r="B23" s="23"/>
      <c r="C23" s="4">
        <v>25822.26</v>
      </c>
      <c r="D23" s="4" t="s">
        <v>49</v>
      </c>
      <c r="E23" s="11">
        <f t="shared" si="0"/>
        <v>-90757.445074799019</v>
      </c>
      <c r="F23" s="11">
        <f t="shared" si="1"/>
        <v>-90757.5</v>
      </c>
      <c r="G23" s="11">
        <f t="shared" si="2"/>
        <v>1.6145025001605973E-2</v>
      </c>
      <c r="I23" s="11">
        <f t="shared" si="3"/>
        <v>1.6145025001605973E-2</v>
      </c>
      <c r="O23" s="11">
        <f t="shared" ca="1" si="4"/>
        <v>1.5072483613574345E-3</v>
      </c>
      <c r="Q23" s="35">
        <f t="shared" si="5"/>
        <v>10803.759999999998</v>
      </c>
    </row>
    <row r="24" spans="1:18" s="11" customFormat="1" ht="12.95" customHeight="1" x14ac:dyDescent="0.2">
      <c r="A24" s="4" t="s">
        <v>48</v>
      </c>
      <c r="B24" s="23"/>
      <c r="C24" s="4">
        <v>25836.34</v>
      </c>
      <c r="D24" s="4" t="s">
        <v>49</v>
      </c>
      <c r="E24" s="11">
        <f t="shared" si="0"/>
        <v>-90709.54506661043</v>
      </c>
      <c r="F24" s="11">
        <f t="shared" si="1"/>
        <v>-90709.5</v>
      </c>
      <c r="G24" s="11">
        <f t="shared" si="2"/>
        <v>-1.3247134997072862E-2</v>
      </c>
      <c r="I24" s="11">
        <f t="shared" si="3"/>
        <v>-1.3247134997072862E-2</v>
      </c>
      <c r="O24" s="11">
        <f t="shared" ca="1" si="4"/>
        <v>1.5008625740785247E-3</v>
      </c>
      <c r="Q24" s="35">
        <f t="shared" si="5"/>
        <v>10817.84</v>
      </c>
    </row>
    <row r="25" spans="1:18" x14ac:dyDescent="0.2">
      <c r="A25" s="4" t="s">
        <v>48</v>
      </c>
      <c r="B25" s="5"/>
      <c r="C25" s="6">
        <v>25857.22</v>
      </c>
      <c r="D25" s="6" t="s">
        <v>49</v>
      </c>
      <c r="E25">
        <f t="shared" si="0"/>
        <v>-90638.511531739845</v>
      </c>
      <c r="F25">
        <f t="shared" si="1"/>
        <v>-90638.5</v>
      </c>
      <c r="G25">
        <f t="shared" si="2"/>
        <v>-3.3897049943334423E-3</v>
      </c>
      <c r="I25">
        <f t="shared" si="3"/>
        <v>-3.3897049943334423E-3</v>
      </c>
      <c r="O25">
        <f t="shared" ca="1" si="4"/>
        <v>1.4914169303951383E-3</v>
      </c>
      <c r="Q25" s="1">
        <f t="shared" si="5"/>
        <v>10838.720000000001</v>
      </c>
    </row>
    <row r="26" spans="1:18" x14ac:dyDescent="0.2">
      <c r="A26" s="4" t="s">
        <v>48</v>
      </c>
      <c r="B26" s="5"/>
      <c r="C26" s="6">
        <v>25857.24</v>
      </c>
      <c r="D26" s="6" t="s">
        <v>49</v>
      </c>
      <c r="E26">
        <f t="shared" si="0"/>
        <v>-90638.443491955491</v>
      </c>
      <c r="F26">
        <f t="shared" si="1"/>
        <v>-90638.5</v>
      </c>
      <c r="G26">
        <f t="shared" si="2"/>
        <v>1.6610295006103115E-2</v>
      </c>
      <c r="I26">
        <f t="shared" si="3"/>
        <v>1.6610295006103115E-2</v>
      </c>
      <c r="O26">
        <f t="shared" ca="1" si="4"/>
        <v>1.4914169303951383E-3</v>
      </c>
      <c r="Q26" s="1">
        <f t="shared" si="5"/>
        <v>10838.740000000002</v>
      </c>
    </row>
    <row r="27" spans="1:18" x14ac:dyDescent="0.2">
      <c r="A27" s="4" t="s">
        <v>48</v>
      </c>
      <c r="B27" s="5"/>
      <c r="C27" s="6">
        <v>25864.28</v>
      </c>
      <c r="D27" s="6" t="s">
        <v>49</v>
      </c>
      <c r="E27">
        <f t="shared" si="0"/>
        <v>-90614.493487861197</v>
      </c>
      <c r="F27">
        <f t="shared" si="1"/>
        <v>-90614.5</v>
      </c>
      <c r="G27">
        <f t="shared" si="2"/>
        <v>1.9142150013067294E-3</v>
      </c>
      <c r="I27">
        <f t="shared" si="3"/>
        <v>1.9142150013067294E-3</v>
      </c>
      <c r="O27">
        <f t="shared" ca="1" si="4"/>
        <v>1.4882240367556834E-3</v>
      </c>
      <c r="Q27" s="1">
        <f t="shared" si="5"/>
        <v>10845.779999999999</v>
      </c>
    </row>
    <row r="28" spans="1:18" x14ac:dyDescent="0.2">
      <c r="A28" s="4" t="s">
        <v>48</v>
      </c>
      <c r="B28" s="5"/>
      <c r="C28" s="6">
        <v>26088.560000000001</v>
      </c>
      <c r="D28" s="6" t="s">
        <v>49</v>
      </c>
      <c r="E28">
        <f t="shared" si="0"/>
        <v>-89851.495346061725</v>
      </c>
      <c r="F28">
        <f t="shared" si="1"/>
        <v>-89851.5</v>
      </c>
      <c r="G28">
        <f t="shared" si="2"/>
        <v>1.3680050033144653E-3</v>
      </c>
      <c r="I28">
        <f t="shared" si="3"/>
        <v>1.3680050033144653E-3</v>
      </c>
      <c r="O28">
        <f t="shared" ca="1" si="4"/>
        <v>1.3867166264680195E-3</v>
      </c>
      <c r="Q28" s="1">
        <f t="shared" si="5"/>
        <v>11070.060000000001</v>
      </c>
    </row>
    <row r="29" spans="1:18" x14ac:dyDescent="0.2">
      <c r="A29" s="4" t="s">
        <v>48</v>
      </c>
      <c r="B29" s="5"/>
      <c r="C29" s="6">
        <v>26118.57</v>
      </c>
      <c r="D29" s="6" t="s">
        <v>49</v>
      </c>
      <c r="E29">
        <f t="shared" si="0"/>
        <v>-89749.401649631371</v>
      </c>
      <c r="F29">
        <f t="shared" si="1"/>
        <v>-89749.5</v>
      </c>
      <c r="G29">
        <f t="shared" si="2"/>
        <v>2.8909665001265239E-2</v>
      </c>
      <c r="I29">
        <f t="shared" si="3"/>
        <v>2.8909665001265239E-2</v>
      </c>
      <c r="O29">
        <f t="shared" ca="1" si="4"/>
        <v>1.3731468285003382E-3</v>
      </c>
      <c r="Q29" s="1">
        <f t="shared" si="5"/>
        <v>11100.07</v>
      </c>
    </row>
    <row r="30" spans="1:18" x14ac:dyDescent="0.2">
      <c r="A30" s="4" t="s">
        <v>48</v>
      </c>
      <c r="B30" s="5"/>
      <c r="C30" s="6">
        <v>26123.41</v>
      </c>
      <c r="D30" s="6" t="s">
        <v>49</v>
      </c>
      <c r="E30">
        <f t="shared" si="0"/>
        <v>-89732.936021816538</v>
      </c>
      <c r="F30">
        <f t="shared" si="1"/>
        <v>-89733</v>
      </c>
      <c r="G30">
        <f t="shared" si="2"/>
        <v>1.8806110001605703E-2</v>
      </c>
      <c r="I30">
        <f t="shared" si="3"/>
        <v>1.8806110001605703E-2</v>
      </c>
      <c r="O30">
        <f t="shared" ca="1" si="4"/>
        <v>1.3709517141232124E-3</v>
      </c>
      <c r="Q30" s="1">
        <f t="shared" si="5"/>
        <v>11104.91</v>
      </c>
    </row>
    <row r="31" spans="1:18" x14ac:dyDescent="0.2">
      <c r="A31" s="4" t="s">
        <v>48</v>
      </c>
      <c r="B31" s="5"/>
      <c r="C31" s="6">
        <v>26125.58</v>
      </c>
      <c r="D31" s="6" t="s">
        <v>49</v>
      </c>
      <c r="E31">
        <f t="shared" si="0"/>
        <v>-89725.553705213606</v>
      </c>
      <c r="F31">
        <f t="shared" si="1"/>
        <v>-89725.5</v>
      </c>
      <c r="G31">
        <f t="shared" si="2"/>
        <v>-1.5786414995091036E-2</v>
      </c>
      <c r="I31">
        <f t="shared" si="3"/>
        <v>-1.5786414995091036E-2</v>
      </c>
      <c r="O31">
        <f t="shared" ca="1" si="4"/>
        <v>1.3699539348608833E-3</v>
      </c>
      <c r="Q31" s="1">
        <f t="shared" si="5"/>
        <v>11107.080000000002</v>
      </c>
    </row>
    <row r="32" spans="1:18" x14ac:dyDescent="0.2">
      <c r="A32" s="4" t="s">
        <v>48</v>
      </c>
      <c r="B32" s="5"/>
      <c r="C32" s="6">
        <v>26155.59</v>
      </c>
      <c r="D32" s="6" t="s">
        <v>49</v>
      </c>
      <c r="E32">
        <f t="shared" si="0"/>
        <v>-89623.460008783251</v>
      </c>
      <c r="F32">
        <f t="shared" si="1"/>
        <v>-89623.5</v>
      </c>
      <c r="G32">
        <f t="shared" si="2"/>
        <v>1.1755245002859738E-2</v>
      </c>
      <c r="I32">
        <f t="shared" si="3"/>
        <v>1.1755245002859738E-2</v>
      </c>
      <c r="O32">
        <f t="shared" ca="1" si="4"/>
        <v>1.3563841368932003E-3</v>
      </c>
      <c r="Q32" s="1">
        <f t="shared" si="5"/>
        <v>11137.09</v>
      </c>
    </row>
    <row r="33" spans="1:17" x14ac:dyDescent="0.2">
      <c r="A33" s="4" t="s">
        <v>48</v>
      </c>
      <c r="B33" s="5"/>
      <c r="C33" s="6">
        <v>26212.46</v>
      </c>
      <c r="D33" s="6" t="s">
        <v>49</v>
      </c>
      <c r="E33">
        <f t="shared" si="0"/>
        <v>-89429.988881959027</v>
      </c>
      <c r="F33">
        <f t="shared" si="1"/>
        <v>-89430</v>
      </c>
      <c r="G33">
        <f t="shared" si="2"/>
        <v>3.2681000011507422E-3</v>
      </c>
      <c r="I33">
        <f t="shared" si="3"/>
        <v>3.2681000011507422E-3</v>
      </c>
      <c r="O33">
        <f t="shared" ca="1" si="4"/>
        <v>1.3306414319250968E-3</v>
      </c>
      <c r="Q33" s="1">
        <f t="shared" si="5"/>
        <v>11193.96</v>
      </c>
    </row>
    <row r="34" spans="1:17" x14ac:dyDescent="0.2">
      <c r="A34" s="4" t="s">
        <v>48</v>
      </c>
      <c r="B34" s="5"/>
      <c r="C34" s="6">
        <v>26214.240000000002</v>
      </c>
      <c r="D34" s="6" t="s">
        <v>49</v>
      </c>
      <c r="E34">
        <f t="shared" si="0"/>
        <v>-89423.933341151089</v>
      </c>
      <c r="F34">
        <f t="shared" si="1"/>
        <v>-89424</v>
      </c>
      <c r="G34">
        <f t="shared" si="2"/>
        <v>1.9594080004026182E-2</v>
      </c>
      <c r="I34">
        <f t="shared" si="3"/>
        <v>1.9594080004026182E-2</v>
      </c>
      <c r="O34">
        <f t="shared" ca="1" si="4"/>
        <v>1.3298432085152335E-3</v>
      </c>
      <c r="Q34" s="1">
        <f t="shared" si="5"/>
        <v>11195.740000000002</v>
      </c>
    </row>
    <row r="35" spans="1:17" x14ac:dyDescent="0.2">
      <c r="A35" s="4" t="s">
        <v>48</v>
      </c>
      <c r="B35" s="5"/>
      <c r="C35" s="6">
        <v>26242.31</v>
      </c>
      <c r="D35" s="6" t="s">
        <v>49</v>
      </c>
      <c r="E35">
        <f t="shared" si="0"/>
        <v>-89328.439503803529</v>
      </c>
      <c r="F35">
        <f t="shared" si="1"/>
        <v>-89328.5</v>
      </c>
      <c r="G35">
        <f t="shared" si="2"/>
        <v>1.77825950049737E-2</v>
      </c>
      <c r="I35">
        <f t="shared" si="3"/>
        <v>1.77825950049737E-2</v>
      </c>
      <c r="O35">
        <f t="shared" ca="1" si="4"/>
        <v>1.317138152574903E-3</v>
      </c>
      <c r="Q35" s="1">
        <f t="shared" si="5"/>
        <v>11223.810000000001</v>
      </c>
    </row>
    <row r="36" spans="1:17" x14ac:dyDescent="0.2">
      <c r="A36" s="4" t="s">
        <v>48</v>
      </c>
      <c r="B36" s="5"/>
      <c r="C36" s="6">
        <v>26263.3</v>
      </c>
      <c r="D36" s="6" t="s">
        <v>49</v>
      </c>
      <c r="E36">
        <f t="shared" si="0"/>
        <v>-89257.031750118986</v>
      </c>
      <c r="F36">
        <f t="shared" si="1"/>
        <v>-89257</v>
      </c>
      <c r="G36">
        <f t="shared" si="2"/>
        <v>-9.3328099974314682E-3</v>
      </c>
      <c r="I36">
        <f t="shared" si="3"/>
        <v>-9.3328099974314682E-3</v>
      </c>
      <c r="O36">
        <f t="shared" ca="1" si="4"/>
        <v>1.3076259902740275E-3</v>
      </c>
      <c r="Q36" s="1">
        <f t="shared" si="5"/>
        <v>11244.8</v>
      </c>
    </row>
    <row r="37" spans="1:17" x14ac:dyDescent="0.2">
      <c r="A37" s="4" t="s">
        <v>48</v>
      </c>
      <c r="B37" s="5"/>
      <c r="C37" s="6">
        <v>26268.31</v>
      </c>
      <c r="D37" s="6" t="s">
        <v>49</v>
      </c>
      <c r="E37">
        <f t="shared" si="0"/>
        <v>-89239.987784137105</v>
      </c>
      <c r="F37">
        <f t="shared" si="1"/>
        <v>-89240</v>
      </c>
      <c r="G37">
        <f t="shared" si="2"/>
        <v>3.5908000027120579E-3</v>
      </c>
      <c r="I37">
        <f t="shared" si="3"/>
        <v>3.5908000027120579E-3</v>
      </c>
      <c r="O37">
        <f t="shared" ca="1" si="4"/>
        <v>1.3053643572794142E-3</v>
      </c>
      <c r="Q37" s="1">
        <f t="shared" si="5"/>
        <v>11249.810000000001</v>
      </c>
    </row>
    <row r="38" spans="1:17" x14ac:dyDescent="0.2">
      <c r="A38" s="4" t="s">
        <v>48</v>
      </c>
      <c r="B38" s="5"/>
      <c r="C38" s="6">
        <v>26273.16</v>
      </c>
      <c r="D38" s="6" t="s">
        <v>49</v>
      </c>
      <c r="E38">
        <f t="shared" si="0"/>
        <v>-89223.488136430096</v>
      </c>
      <c r="F38">
        <f t="shared" si="1"/>
        <v>-89223.5</v>
      </c>
      <c r="G38">
        <f t="shared" si="2"/>
        <v>3.4872450014518108E-3</v>
      </c>
      <c r="I38">
        <f t="shared" si="3"/>
        <v>3.4872450014518108E-3</v>
      </c>
      <c r="O38">
        <f t="shared" ca="1" si="4"/>
        <v>1.3031692429022902E-3</v>
      </c>
      <c r="Q38" s="1">
        <f t="shared" si="5"/>
        <v>11254.66</v>
      </c>
    </row>
    <row r="39" spans="1:17" x14ac:dyDescent="0.2">
      <c r="A39" s="4" t="s">
        <v>48</v>
      </c>
      <c r="B39" s="5"/>
      <c r="C39" s="6">
        <v>26273.29</v>
      </c>
      <c r="D39" s="6" t="s">
        <v>49</v>
      </c>
      <c r="E39">
        <f t="shared" si="0"/>
        <v>-89223.04587783177</v>
      </c>
      <c r="F39">
        <f t="shared" si="1"/>
        <v>-89223</v>
      </c>
      <c r="G39">
        <f t="shared" si="2"/>
        <v>-1.3485589995980263E-2</v>
      </c>
      <c r="I39">
        <f t="shared" si="3"/>
        <v>-1.3485589995980263E-2</v>
      </c>
      <c r="O39">
        <f t="shared" ca="1" si="4"/>
        <v>1.303102724284801E-3</v>
      </c>
      <c r="Q39" s="1">
        <f t="shared" si="5"/>
        <v>11254.79</v>
      </c>
    </row>
    <row r="40" spans="1:17" x14ac:dyDescent="0.2">
      <c r="A40" s="4" t="s">
        <v>48</v>
      </c>
      <c r="B40" s="5"/>
      <c r="C40" s="6">
        <v>26476.55</v>
      </c>
      <c r="D40" s="6" t="s">
        <v>49</v>
      </c>
      <c r="E40">
        <f t="shared" si="0"/>
        <v>-88531.557549393387</v>
      </c>
      <c r="F40">
        <f t="shared" si="1"/>
        <v>-88531.5</v>
      </c>
      <c r="G40">
        <f t="shared" si="2"/>
        <v>-1.6916394997679163E-2</v>
      </c>
      <c r="I40">
        <f t="shared" si="3"/>
        <v>-1.6916394997679163E-2</v>
      </c>
      <c r="O40">
        <f t="shared" ca="1" si="4"/>
        <v>1.2111074762980126E-3</v>
      </c>
      <c r="Q40" s="1">
        <f t="shared" si="5"/>
        <v>11458.05</v>
      </c>
    </row>
    <row r="41" spans="1:17" x14ac:dyDescent="0.2">
      <c r="A41" s="4" t="s">
        <v>48</v>
      </c>
      <c r="B41" s="5"/>
      <c r="C41" s="6">
        <v>26476.58</v>
      </c>
      <c r="D41" s="6" t="s">
        <v>49</v>
      </c>
      <c r="E41">
        <f t="shared" si="0"/>
        <v>-88531.455489716842</v>
      </c>
      <c r="F41">
        <f t="shared" si="1"/>
        <v>-88531.5</v>
      </c>
      <c r="G41">
        <f t="shared" si="2"/>
        <v>1.3083605004794663E-2</v>
      </c>
      <c r="I41">
        <f t="shared" si="3"/>
        <v>1.3083605004794663E-2</v>
      </c>
      <c r="O41">
        <f t="shared" ca="1" si="4"/>
        <v>1.2111074762980126E-3</v>
      </c>
      <c r="Q41" s="1">
        <f t="shared" si="5"/>
        <v>11458.080000000002</v>
      </c>
    </row>
    <row r="42" spans="1:17" x14ac:dyDescent="0.2">
      <c r="A42" s="4" t="s">
        <v>48</v>
      </c>
      <c r="B42" s="5"/>
      <c r="C42" s="6">
        <v>26569.3</v>
      </c>
      <c r="D42" s="6" t="s">
        <v>49</v>
      </c>
      <c r="E42">
        <f t="shared" si="0"/>
        <v>-88216.023049429496</v>
      </c>
      <c r="F42">
        <f t="shared" si="1"/>
        <v>-88216</v>
      </c>
      <c r="G42">
        <f t="shared" si="2"/>
        <v>-6.7752799986919854E-3</v>
      </c>
      <c r="I42">
        <f t="shared" si="3"/>
        <v>-6.7752799986919854E-3</v>
      </c>
      <c r="O42">
        <f t="shared" ca="1" si="4"/>
        <v>1.1691342286626813E-3</v>
      </c>
      <c r="Q42" s="1">
        <f t="shared" si="5"/>
        <v>11550.8</v>
      </c>
    </row>
    <row r="43" spans="1:17" x14ac:dyDescent="0.2">
      <c r="A43" s="4" t="s">
        <v>48</v>
      </c>
      <c r="B43" s="5"/>
      <c r="C43" s="6">
        <v>26569.45</v>
      </c>
      <c r="D43" s="6" t="s">
        <v>49</v>
      </c>
      <c r="E43">
        <f t="shared" si="0"/>
        <v>-88215.512751046801</v>
      </c>
      <c r="F43">
        <f t="shared" si="1"/>
        <v>-88215.5</v>
      </c>
      <c r="G43">
        <f t="shared" si="2"/>
        <v>-3.7481149956875015E-3</v>
      </c>
      <c r="I43">
        <f t="shared" si="3"/>
        <v>-3.7481149956875015E-3</v>
      </c>
      <c r="O43">
        <f t="shared" ca="1" si="4"/>
        <v>1.1690677100451938E-3</v>
      </c>
      <c r="Q43" s="1">
        <f t="shared" si="5"/>
        <v>11550.95</v>
      </c>
    </row>
    <row r="44" spans="1:17" x14ac:dyDescent="0.2">
      <c r="A44" s="4" t="s">
        <v>48</v>
      </c>
      <c r="B44" s="5"/>
      <c r="C44" s="6">
        <v>26570.21</v>
      </c>
      <c r="D44" s="6" t="s">
        <v>49</v>
      </c>
      <c r="E44">
        <f t="shared" si="0"/>
        <v>-88212.92723924118</v>
      </c>
      <c r="F44">
        <f t="shared" si="1"/>
        <v>-88213</v>
      </c>
      <c r="G44">
        <f t="shared" si="2"/>
        <v>2.1387710003182292E-2</v>
      </c>
      <c r="I44">
        <f t="shared" si="3"/>
        <v>2.1387710003182292E-2</v>
      </c>
      <c r="O44">
        <f t="shared" ca="1" si="4"/>
        <v>1.1687351169577496E-3</v>
      </c>
      <c r="Q44" s="1">
        <f t="shared" si="5"/>
        <v>11551.71</v>
      </c>
    </row>
    <row r="45" spans="1:17" x14ac:dyDescent="0.2">
      <c r="A45" s="4" t="s">
        <v>48</v>
      </c>
      <c r="B45" s="5"/>
      <c r="C45" s="6">
        <v>26573.25</v>
      </c>
      <c r="D45" s="6" t="s">
        <v>49</v>
      </c>
      <c r="E45">
        <f t="shared" si="0"/>
        <v>-88202.58519201864</v>
      </c>
      <c r="F45">
        <f t="shared" si="1"/>
        <v>-88202.5</v>
      </c>
      <c r="G45">
        <f t="shared" si="2"/>
        <v>-2.5041824996151263E-2</v>
      </c>
      <c r="I45">
        <f t="shared" si="3"/>
        <v>-2.5041824996151263E-2</v>
      </c>
      <c r="O45">
        <f t="shared" ca="1" si="4"/>
        <v>1.1673382259904889E-3</v>
      </c>
      <c r="Q45" s="1">
        <f t="shared" si="5"/>
        <v>11554.75</v>
      </c>
    </row>
    <row r="46" spans="1:17" x14ac:dyDescent="0.2">
      <c r="A46" s="4" t="s">
        <v>48</v>
      </c>
      <c r="B46" s="5"/>
      <c r="C46" s="6">
        <v>27623.25</v>
      </c>
      <c r="D46" s="6" t="s">
        <v>49</v>
      </c>
      <c r="E46">
        <f t="shared" si="0"/>
        <v>-84630.496513182166</v>
      </c>
      <c r="F46">
        <f t="shared" si="1"/>
        <v>-84630.5</v>
      </c>
      <c r="G46">
        <f t="shared" si="2"/>
        <v>1.0249350016238168E-3</v>
      </c>
      <c r="I46">
        <f t="shared" si="3"/>
        <v>1.0249350016238168E-3</v>
      </c>
      <c r="O46">
        <f t="shared" ca="1" si="4"/>
        <v>6.9212922265165198E-4</v>
      </c>
      <c r="Q46" s="1">
        <f t="shared" si="5"/>
        <v>12604.75</v>
      </c>
    </row>
    <row r="47" spans="1:17" x14ac:dyDescent="0.2">
      <c r="A47" s="4" t="s">
        <v>48</v>
      </c>
      <c r="B47" s="5"/>
      <c r="C47" s="6">
        <v>27623.38</v>
      </c>
      <c r="D47" s="6" t="s">
        <v>49</v>
      </c>
      <c r="E47">
        <f t="shared" si="0"/>
        <v>-84630.05425458384</v>
      </c>
      <c r="F47">
        <f t="shared" si="1"/>
        <v>-84630</v>
      </c>
      <c r="G47">
        <f t="shared" si="2"/>
        <v>-1.5947899995808257E-2</v>
      </c>
      <c r="I47">
        <f t="shared" si="3"/>
        <v>-1.5947899995808257E-2</v>
      </c>
      <c r="O47">
        <f t="shared" ca="1" si="4"/>
        <v>6.920627040341628E-4</v>
      </c>
      <c r="Q47" s="1">
        <f t="shared" si="5"/>
        <v>12604.880000000001</v>
      </c>
    </row>
    <row r="48" spans="1:17" x14ac:dyDescent="0.2">
      <c r="A48" s="7" t="s">
        <v>45</v>
      </c>
      <c r="B48" s="8" t="s">
        <v>46</v>
      </c>
      <c r="C48" s="7">
        <v>49190.629300000001</v>
      </c>
      <c r="D48" s="7">
        <v>2.0000000000000001E-4</v>
      </c>
      <c r="E48">
        <f t="shared" si="0"/>
        <v>-11258.504675370779</v>
      </c>
      <c r="F48">
        <f t="shared" si="1"/>
        <v>-11258.5</v>
      </c>
      <c r="G48">
        <f t="shared" si="2"/>
        <v>-1.3743049930781126E-3</v>
      </c>
      <c r="J48">
        <f>+G48</f>
        <v>-1.3743049930781126E-3</v>
      </c>
      <c r="O48">
        <f t="shared" ca="1" si="4"/>
        <v>-9.0690787821011854E-3</v>
      </c>
      <c r="Q48" s="1">
        <f t="shared" si="5"/>
        <v>34172.129300000001</v>
      </c>
    </row>
    <row r="49" spans="1:17" x14ac:dyDescent="0.2">
      <c r="A49" s="7" t="s">
        <v>45</v>
      </c>
      <c r="B49" s="8" t="s">
        <v>47</v>
      </c>
      <c r="C49" s="7">
        <v>49190.779699999999</v>
      </c>
      <c r="D49" s="7">
        <v>1.5E-3</v>
      </c>
      <c r="E49">
        <f t="shared" si="0"/>
        <v>-11257.993016192406</v>
      </c>
      <c r="F49">
        <f t="shared" si="1"/>
        <v>-11258</v>
      </c>
      <c r="G49">
        <f t="shared" si="2"/>
        <v>2.0528599998215213E-3</v>
      </c>
      <c r="J49">
        <f>+G49</f>
        <v>2.0528599998215213E-3</v>
      </c>
      <c r="O49">
        <f t="shared" ca="1" si="4"/>
        <v>-9.0691453007186746E-3</v>
      </c>
      <c r="Q49" s="1">
        <f t="shared" si="5"/>
        <v>34172.279699999999</v>
      </c>
    </row>
    <row r="50" spans="1:17" x14ac:dyDescent="0.2">
      <c r="A50" s="7" t="s">
        <v>45</v>
      </c>
      <c r="B50" s="8" t="s">
        <v>46</v>
      </c>
      <c r="C50" s="7">
        <v>49191.658900000002</v>
      </c>
      <c r="D50" s="7">
        <v>2.9999999999999997E-4</v>
      </c>
      <c r="E50">
        <f t="shared" si="0"/>
        <v>-11255.001987271982</v>
      </c>
      <c r="F50">
        <f t="shared" si="1"/>
        <v>-11255</v>
      </c>
      <c r="G50">
        <f t="shared" si="2"/>
        <v>-5.8414999512024224E-4</v>
      </c>
      <c r="J50">
        <f>+G50</f>
        <v>-5.8414999512024224E-4</v>
      </c>
      <c r="O50">
        <f t="shared" ca="1" si="4"/>
        <v>-9.0695444124236062E-3</v>
      </c>
      <c r="Q50" s="1">
        <f t="shared" si="5"/>
        <v>34173.158900000002</v>
      </c>
    </row>
    <row r="51" spans="1:17" x14ac:dyDescent="0.2">
      <c r="A51" s="7" t="s">
        <v>45</v>
      </c>
      <c r="B51" s="8" t="s">
        <v>47</v>
      </c>
      <c r="C51" s="7">
        <v>49191.808100000002</v>
      </c>
      <c r="D51" s="7">
        <v>1E-3</v>
      </c>
      <c r="E51">
        <f t="shared" si="0"/>
        <v>-11254.494410480665</v>
      </c>
      <c r="F51">
        <f t="shared" si="1"/>
        <v>-11254.5</v>
      </c>
      <c r="G51">
        <f t="shared" si="2"/>
        <v>1.6430150062660687E-3</v>
      </c>
      <c r="J51">
        <f>+G51</f>
        <v>1.6430150062660687E-3</v>
      </c>
      <c r="O51">
        <f t="shared" ca="1" si="4"/>
        <v>-9.0696109310410954E-3</v>
      </c>
      <c r="Q51" s="1">
        <f t="shared" si="5"/>
        <v>34173.308100000002</v>
      </c>
    </row>
    <row r="52" spans="1:17" x14ac:dyDescent="0.2">
      <c r="A52" t="s">
        <v>43</v>
      </c>
      <c r="C52" s="2">
        <v>52500.017999999996</v>
      </c>
      <c r="D52" s="2" t="s">
        <v>14</v>
      </c>
      <c r="E52">
        <f t="shared" si="0"/>
        <v>0</v>
      </c>
      <c r="F52">
        <f t="shared" si="1"/>
        <v>0</v>
      </c>
      <c r="G52">
        <f t="shared" si="2"/>
        <v>0</v>
      </c>
      <c r="H52">
        <f>+G52</f>
        <v>0</v>
      </c>
      <c r="O52">
        <f t="shared" ca="1" si="4"/>
        <v>-1.056687849209287E-2</v>
      </c>
      <c r="Q52" s="1">
        <f t="shared" si="5"/>
        <v>37481.517999999996</v>
      </c>
    </row>
    <row r="53" spans="1:17" x14ac:dyDescent="0.2">
      <c r="A53" s="9" t="s">
        <v>0</v>
      </c>
      <c r="B53" s="10" t="s">
        <v>47</v>
      </c>
      <c r="C53" s="9">
        <v>57149.160499999998</v>
      </c>
      <c r="D53" s="9">
        <v>5.0000000000000001E-4</v>
      </c>
      <c r="E53">
        <f>+(C53-C$7)/C$8</f>
        <v>15816.332657664261</v>
      </c>
      <c r="F53">
        <f t="shared" si="1"/>
        <v>15816.5</v>
      </c>
      <c r="G53">
        <f>+C53-(C$7+F53*C$8)</f>
        <v>-4.9189555000339169E-2</v>
      </c>
      <c r="K53">
        <f>+G53</f>
        <v>-4.9189555000339169E-2</v>
      </c>
      <c r="O53">
        <f ca="1">+C$11+C$12*$F53</f>
        <v>-1.2671061919110986E-2</v>
      </c>
      <c r="Q53" s="1">
        <f>+C53-15018.5</f>
        <v>42130.660499999998</v>
      </c>
    </row>
    <row r="54" spans="1:17" x14ac:dyDescent="0.2">
      <c r="C54" s="2"/>
      <c r="D54" s="2"/>
    </row>
    <row r="55" spans="1:17" x14ac:dyDescent="0.2">
      <c r="C55" s="2"/>
      <c r="D55" s="2"/>
    </row>
    <row r="56" spans="1:17" x14ac:dyDescent="0.2">
      <c r="C56" s="2"/>
      <c r="D56" s="2"/>
    </row>
    <row r="57" spans="1:17" x14ac:dyDescent="0.2">
      <c r="C57" s="2"/>
      <c r="D57" s="2"/>
    </row>
    <row r="58" spans="1:17" x14ac:dyDescent="0.2">
      <c r="C58" s="2"/>
      <c r="D58" s="2"/>
    </row>
    <row r="59" spans="1:17" x14ac:dyDescent="0.2">
      <c r="C59" s="2"/>
      <c r="D59" s="2"/>
    </row>
    <row r="60" spans="1:17" x14ac:dyDescent="0.2">
      <c r="C60" s="2"/>
      <c r="D60" s="2"/>
    </row>
    <row r="61" spans="1:17" x14ac:dyDescent="0.2">
      <c r="C61" s="2"/>
      <c r="D61" s="2"/>
    </row>
    <row r="62" spans="1:17" x14ac:dyDescent="0.2">
      <c r="C62" s="2"/>
      <c r="D62" s="2"/>
    </row>
    <row r="63" spans="1:17" x14ac:dyDescent="0.2">
      <c r="C63" s="2"/>
      <c r="D63" s="2"/>
    </row>
    <row r="64" spans="1:17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8" type="noConversion"/>
  <hyperlinks>
    <hyperlink ref="H62867" r:id="rId1" display="http://vsolj.cetus-net.org/bulletin.html"/>
    <hyperlink ref="H62860" r:id="rId2" display="https://www.aavso.org/ejaavso"/>
    <hyperlink ref="I62867" r:id="rId3" display="http://vsolj.cetus-net.org/bulletin.html"/>
    <hyperlink ref="AQ56518" r:id="rId4" display="http://cdsbib.u-strasbg.fr/cgi-bin/cdsbib?1990RMxAA..21..381G"/>
    <hyperlink ref="H62864" r:id="rId5" display="https://www.aavso.org/ejaavso"/>
    <hyperlink ref="AP3882" r:id="rId6" display="http://cdsbib.u-strasbg.fr/cgi-bin/cdsbib?1990RMxAA..21..381G"/>
    <hyperlink ref="AP3885" r:id="rId7" display="http://cdsbib.u-strasbg.fr/cgi-bin/cdsbib?1990RMxAA..21..381G"/>
    <hyperlink ref="AP3883" r:id="rId8" display="http://cdsbib.u-strasbg.fr/cgi-bin/cdsbib?1990RMxAA..21..381G"/>
    <hyperlink ref="AP3867" r:id="rId9" display="http://cdsbib.u-strasbg.fr/cgi-bin/cdsbib?1990RMxAA..21..381G"/>
    <hyperlink ref="AQ4096" r:id="rId10" display="http://cdsbib.u-strasbg.fr/cgi-bin/cdsbib?1990RMxAA..21..381G"/>
    <hyperlink ref="AQ4100" r:id="rId11" display="http://cdsbib.u-strasbg.fr/cgi-bin/cdsbib?1990RMxAA..21..381G"/>
    <hyperlink ref="AQ63780" r:id="rId12" display="http://cdsbib.u-strasbg.fr/cgi-bin/cdsbib?1990RMxAA..21..381G"/>
    <hyperlink ref="I988" r:id="rId13" display="http://vsolj.cetus-net.org/bulletin.html"/>
    <hyperlink ref="H988" r:id="rId14" display="http://vsolj.cetus-net.org/bulletin.html"/>
    <hyperlink ref="AQ64441" r:id="rId15" display="http://cdsbib.u-strasbg.fr/cgi-bin/cdsbib?1990RMxAA..21..381G"/>
    <hyperlink ref="AQ64440" r:id="rId16" display="http://cdsbib.u-strasbg.fr/cgi-bin/cdsbib?1990RMxAA..21..381G"/>
    <hyperlink ref="AP2158" r:id="rId17" display="http://cdsbib.u-strasbg.fr/cgi-bin/cdsbib?1990RMxAA..21..381G"/>
    <hyperlink ref="AP2176" r:id="rId18" display="http://cdsbib.u-strasbg.fr/cgi-bin/cdsbib?1990RMxAA..21..381G"/>
    <hyperlink ref="AP2177" r:id="rId19" display="http://cdsbib.u-strasbg.fr/cgi-bin/cdsbib?1990RMxAA..21..381G"/>
    <hyperlink ref="AP2173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2024-03-07T03:03:50Z</dcterms:modified>
</cp:coreProperties>
</file>