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3CAFD2C-561F-4F6B-B168-7BD78DF94C7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5" i="1"/>
  <c r="C21" i="1"/>
  <c r="E21" i="1"/>
  <c r="F21" i="1"/>
  <c r="G21" i="1"/>
  <c r="F16" i="1"/>
  <c r="C17" i="1"/>
  <c r="E22" i="1"/>
  <c r="F22" i="1"/>
  <c r="E23" i="1"/>
  <c r="F23" i="1"/>
  <c r="G23" i="1"/>
  <c r="K23" i="1"/>
  <c r="E24" i="1"/>
  <c r="F24" i="1"/>
  <c r="Q22" i="1"/>
  <c r="Q23" i="1"/>
  <c r="Q24" i="1"/>
  <c r="C7" i="1"/>
  <c r="E25" i="1"/>
  <c r="F25" i="1"/>
  <c r="C8" i="1"/>
  <c r="Q21" i="1"/>
  <c r="H21" i="1"/>
  <c r="G25" i="1"/>
  <c r="K25" i="1"/>
  <c r="G22" i="1"/>
  <c r="G24" i="1"/>
  <c r="K24" i="1"/>
  <c r="K22" i="1"/>
  <c r="C11" i="1"/>
  <c r="C12" i="1"/>
  <c r="C16" i="1" l="1"/>
  <c r="D18" i="1" s="1"/>
  <c r="O25" i="1"/>
  <c r="O21" i="1"/>
  <c r="O24" i="1"/>
  <c r="O23" i="1"/>
  <c r="O22" i="1"/>
  <c r="C15" i="1"/>
  <c r="F17" i="1"/>
  <c r="C18" i="1" l="1"/>
  <c r="F18" i="1"/>
  <c r="F19" i="1" s="1"/>
</calcChain>
</file>

<file path=xl/sharedStrings.xml><?xml version="1.0" encoding="utf-8"?>
<sst xmlns="http://schemas.openxmlformats.org/spreadsheetml/2006/main" count="52" uniqueCount="47">
  <si>
    <t>JAVSO..44…26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</si>
  <si>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</si>
  <si>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</si>
  <si>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</si>
  <si>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</si>
  <si>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</si>
  <si>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</si>
  <si>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</si>
  <si>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</si>
  <si>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</si>
  <si>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</si>
  <si>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</si>
  <si>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</si>
  <si>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</si>
  <si>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</si>
  <si>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</si>
  <si>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</si>
  <si>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</si>
  <si>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</si>
  <si>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</si>
  <si>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</si>
  <si>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</si>
  <si>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</si>
  <si>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</si>
  <si>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</si>
  <si>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</si>
  <si>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</si>
  <si>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</si>
  <si>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</si>
  <si>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</si>
  <si>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</si>
  <si>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</si>
  <si>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</t>
  </si>
  <si>
    <t>IBVS 5507</t>
  </si>
  <si>
    <t>I</t>
  </si>
  <si>
    <t>II</t>
  </si>
  <si>
    <t># of data points:</t>
  </si>
  <si>
    <t>V1071 Sgr / gsc 6295-0361</t>
  </si>
  <si>
    <t>My time zone &gt;&gt;&gt;&gt;&gt;</t>
  </si>
  <si>
    <t>(PST=8, PDT=MDT=7, MDT=CST=6, etc.)</t>
  </si>
  <si>
    <t>JD today</t>
  </si>
  <si>
    <t>New Cycle</t>
  </si>
  <si>
    <t>Next ToM</t>
  </si>
  <si>
    <t>Add cycle</t>
  </si>
  <si>
    <t>Old Cycle</t>
  </si>
  <si>
    <t>Start of linear fit &gt;&gt;&gt;&gt;&gt;&gt;&gt;&gt;&gt;&gt;&gt;&gt;&gt;&gt;&gt;&gt;&gt;&gt;&gt;&gt;&gt;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</si>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</sst>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5" fillId="0" borderId="0"/>
    <xf numFmtId="0" fontId="8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31">
    <xf numFmtId="0" fontId="0" fillId="0" borderId="0" xfId="0" applyAlignment="1"/>
    <xf numFmtId="14" fontId="0" fillId="0" borderId="0" xfId="0" applyNumberForma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9" fillId="0" borderId="0" xfId="41" applyFont="1" applyAlignment="1">
      <alignment horizontal="left" vertical="center"/>
    </xf>
    <xf numFmtId="0" fontId="29" fillId="0" borderId="0" xfId="41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V1071 Sgr - O-C Diagr.</a:t>
            </a:r>
          </a:p>
        </c:rich>
      </c:tx>
      <c:layout>
        <c:manualLayout>
          <c:xMode val="edge"/>
          <c:yMode val="edge"/>
          <c:x val="0.3602588206361119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34227</c:v>
                </c:pt>
                <c:pt idx="2">
                  <c:v>35371</c:v>
                </c:pt>
                <c:pt idx="3">
                  <c:v>35372</c:v>
                </c:pt>
                <c:pt idx="4">
                  <c:v>44045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FF-437A-A84D-9D2DE16639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1.2999999999999999E-2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1.2999999999999999E-2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34227</c:v>
                </c:pt>
                <c:pt idx="2">
                  <c:v>35371</c:v>
                </c:pt>
                <c:pt idx="3">
                  <c:v>35372</c:v>
                </c:pt>
                <c:pt idx="4">
                  <c:v>44045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FF-437A-A84D-9D2DE16639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1.2999999999999999E-2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1.2999999999999999E-2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34227</c:v>
                </c:pt>
                <c:pt idx="2">
                  <c:v>35371</c:v>
                </c:pt>
                <c:pt idx="3">
                  <c:v>35372</c:v>
                </c:pt>
                <c:pt idx="4">
                  <c:v>44045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FF-437A-A84D-9D2DE16639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1.2999999999999999E-2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1.2999999999999999E-2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34227</c:v>
                </c:pt>
                <c:pt idx="2">
                  <c:v>35371</c:v>
                </c:pt>
                <c:pt idx="3">
                  <c:v>35372</c:v>
                </c:pt>
                <c:pt idx="4">
                  <c:v>44045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-8.4504599937645253E-2</c:v>
                </c:pt>
                <c:pt idx="2">
                  <c:v>-7.7975800028070807E-2</c:v>
                </c:pt>
                <c:pt idx="3">
                  <c:v>-7.7625599937164225E-2</c:v>
                </c:pt>
                <c:pt idx="4">
                  <c:v>-9.184100000129547E-2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FF-437A-A84D-9D2DE16639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1.2999999999999999E-2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1.2999999999999999E-2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34227</c:v>
                </c:pt>
                <c:pt idx="2">
                  <c:v>35371</c:v>
                </c:pt>
                <c:pt idx="3">
                  <c:v>35372</c:v>
                </c:pt>
                <c:pt idx="4">
                  <c:v>44045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FF-437A-A84D-9D2DE16639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1.2999999999999999E-2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1.2999999999999999E-2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34227</c:v>
                </c:pt>
                <c:pt idx="2">
                  <c:v>35371</c:v>
                </c:pt>
                <c:pt idx="3">
                  <c:v>35372</c:v>
                </c:pt>
                <c:pt idx="4">
                  <c:v>44045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FF-437A-A84D-9D2DE16639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1.2999999999999999E-2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1.2999999999999999E-2</c:v>
                  </c:pt>
                  <c:pt idx="2">
                    <c:v>1.8E-3</c:v>
                  </c:pt>
                  <c:pt idx="3">
                    <c:v>1.6000000000000001E-3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34227</c:v>
                </c:pt>
                <c:pt idx="2">
                  <c:v>35371</c:v>
                </c:pt>
                <c:pt idx="3">
                  <c:v>35372</c:v>
                </c:pt>
                <c:pt idx="4">
                  <c:v>44045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FF-437A-A84D-9D2DE16639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34227</c:v>
                </c:pt>
                <c:pt idx="2">
                  <c:v>35371</c:v>
                </c:pt>
                <c:pt idx="3">
                  <c:v>35372</c:v>
                </c:pt>
                <c:pt idx="4">
                  <c:v>44045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-1.6233118762011139E-3</c:v>
                </c:pt>
                <c:pt idx="1">
                  <c:v>-7.6003370848697474E-2</c:v>
                </c:pt>
                <c:pt idx="2">
                  <c:v>-7.8489442881435834E-2</c:v>
                </c:pt>
                <c:pt idx="3">
                  <c:v>-7.8491616021324595E-2</c:v>
                </c:pt>
                <c:pt idx="4">
                  <c:v>-9.7339258276516724E-2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FF-437A-A84D-9D2DE1663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552104"/>
        <c:axId val="1"/>
      </c:scatterChart>
      <c:valAx>
        <c:axId val="768552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552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40081581078618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333375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D9A6BD4-FCA9-7BEA-A281-9CDB31223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7" customFormat="1" ht="20.25" x14ac:dyDescent="0.2">
      <c r="A1" s="30" t="s">
        <v>37</v>
      </c>
    </row>
    <row r="2" spans="1:6" s="7" customFormat="1" ht="12.95" customHeight="1" x14ac:dyDescent="0.2">
      <c r="A2" s="7" t="s">
        <v>28</v>
      </c>
      <c r="B2" s="7" t="s">
        <v>32</v>
      </c>
    </row>
    <row r="3" spans="1:6" s="7" customFormat="1" ht="12.95" customHeight="1" x14ac:dyDescent="0.2"/>
    <row r="4" spans="1:6" s="7" customFormat="1" ht="12.95" customHeight="1" thickTop="1" thickBot="1" x14ac:dyDescent="0.25">
      <c r="A4" s="8" t="s">
        <v>4</v>
      </c>
      <c r="C4" s="9">
        <v>27360.267</v>
      </c>
      <c r="D4" s="10">
        <v>0.67804980000000004</v>
      </c>
    </row>
    <row r="5" spans="1:6" s="7" customFormat="1" ht="12.95" customHeight="1" thickTop="1" x14ac:dyDescent="0.2">
      <c r="A5" s="11" t="s">
        <v>38</v>
      </c>
      <c r="C5" s="12">
        <v>-9.5</v>
      </c>
      <c r="D5" s="7" t="s">
        <v>39</v>
      </c>
    </row>
    <row r="6" spans="1:6" s="7" customFormat="1" ht="12.95" customHeight="1" x14ac:dyDescent="0.2">
      <c r="A6" s="8" t="s">
        <v>5</v>
      </c>
    </row>
    <row r="7" spans="1:6" s="7" customFormat="1" ht="12.95" customHeight="1" x14ac:dyDescent="0.2">
      <c r="A7" s="7" t="s">
        <v>6</v>
      </c>
      <c r="C7" s="7">
        <f>+C4</f>
        <v>27360.267</v>
      </c>
    </row>
    <row r="8" spans="1:6" s="7" customFormat="1" ht="12.95" customHeight="1" x14ac:dyDescent="0.2">
      <c r="A8" s="7" t="s">
        <v>7</v>
      </c>
      <c r="C8" s="7">
        <f>+D4</f>
        <v>0.67804980000000004</v>
      </c>
    </row>
    <row r="9" spans="1:6" s="7" customFormat="1" ht="12.95" customHeight="1" x14ac:dyDescent="0.2">
      <c r="A9" s="13" t="s">
        <v>45</v>
      </c>
      <c r="B9" s="14">
        <v>21</v>
      </c>
      <c r="C9" s="15" t="str">
        <f>"F"&amp;B9</f>
        <v>F21</v>
      </c>
      <c r="D9" s="16" t="str">
        <f>"G"&amp;B9</f>
        <v>G21</v>
      </c>
    </row>
    <row r="10" spans="1:6" s="7" customFormat="1" ht="12.95" customHeight="1" thickBot="1" x14ac:dyDescent="0.25">
      <c r="C10" s="17" t="s">
        <v>24</v>
      </c>
      <c r="D10" s="17" t="s">
        <v>25</v>
      </c>
    </row>
    <row r="11" spans="1:6" s="7" customFormat="1" ht="12.95" customHeight="1" x14ac:dyDescent="0.2">
      <c r="A11" s="7" t="s">
        <v>20</v>
      </c>
      <c r="C11" s="16">
        <f ca="1">INTERCEPT(INDIRECT($D$9):G992,INDIRECT($C$9):F992)</f>
        <v>-1.6233118762011139E-3</v>
      </c>
      <c r="D11" s="18"/>
    </row>
    <row r="12" spans="1:6" s="7" customFormat="1" ht="12.95" customHeight="1" x14ac:dyDescent="0.2">
      <c r="A12" s="7" t="s">
        <v>21</v>
      </c>
      <c r="C12" s="16">
        <f ca="1">SLOPE(INDIRECT($D$9):G992,INDIRECT($C$9):F992)</f>
        <v>-2.1731398887573074E-6</v>
      </c>
      <c r="D12" s="18"/>
    </row>
    <row r="13" spans="1:6" s="7" customFormat="1" ht="12.95" customHeight="1" x14ac:dyDescent="0.2">
      <c r="A13" s="7" t="s">
        <v>23</v>
      </c>
      <c r="C13" s="18" t="s">
        <v>18</v>
      </c>
    </row>
    <row r="14" spans="1:6" s="7" customFormat="1" ht="12.95" customHeight="1" x14ac:dyDescent="0.2"/>
    <row r="15" spans="1:6" s="7" customFormat="1" ht="12.95" customHeight="1" x14ac:dyDescent="0.2">
      <c r="A15" s="19" t="s">
        <v>22</v>
      </c>
      <c r="C15" s="20">
        <f ca="1">(C7+C11)+(C8+C12)*INT(MAX(F21:F3533))</f>
        <v>57224.87310174173</v>
      </c>
      <c r="E15" s="21" t="s">
        <v>43</v>
      </c>
      <c r="F15" s="12">
        <v>1</v>
      </c>
    </row>
    <row r="16" spans="1:6" s="7" customFormat="1" ht="12.95" customHeight="1" x14ac:dyDescent="0.2">
      <c r="A16" s="8" t="s">
        <v>8</v>
      </c>
      <c r="C16" s="22">
        <f ca="1">+C8+C12</f>
        <v>0.67804762686011133</v>
      </c>
      <c r="E16" s="21" t="s">
        <v>40</v>
      </c>
      <c r="F16" s="23">
        <f ca="1">NOW()+15018.5+$C$5/24</f>
        <v>60376.671255324072</v>
      </c>
    </row>
    <row r="17" spans="1:17" s="7" customFormat="1" ht="12.95" customHeight="1" thickBot="1" x14ac:dyDescent="0.25">
      <c r="A17" s="21" t="s">
        <v>36</v>
      </c>
      <c r="C17" s="7">
        <f>COUNT(C21:C2191)</f>
        <v>5</v>
      </c>
      <c r="E17" s="21" t="s">
        <v>44</v>
      </c>
      <c r="F17" s="23">
        <f ca="1">ROUND(2*(F16-$C$7)/$C$8,0)/2+F15</f>
        <v>48694</v>
      </c>
    </row>
    <row r="18" spans="1:17" s="7" customFormat="1" ht="12.95" customHeight="1" thickTop="1" thickBot="1" x14ac:dyDescent="0.25">
      <c r="A18" s="8" t="s">
        <v>9</v>
      </c>
      <c r="C18" s="9">
        <f ca="1">+C15</f>
        <v>57224.87310174173</v>
      </c>
      <c r="D18" s="10">
        <f ca="1">+C16</f>
        <v>0.67804762686011133</v>
      </c>
      <c r="E18" s="21" t="s">
        <v>41</v>
      </c>
      <c r="F18" s="16">
        <f ca="1">ROUND(2*(F16-$C$15)/$C$16,0)/2+F15</f>
        <v>4649.5</v>
      </c>
    </row>
    <row r="19" spans="1:17" s="7" customFormat="1" ht="12.95" customHeight="1" thickTop="1" x14ac:dyDescent="0.2">
      <c r="E19" s="21" t="s">
        <v>42</v>
      </c>
      <c r="F19" s="24">
        <f ca="1">+$C$15+$C$16*F18-15018.5-$C$5/24</f>
        <v>45359.351376161154</v>
      </c>
    </row>
    <row r="20" spans="1:17" s="7" customFormat="1" ht="12.95" customHeight="1" thickBot="1" x14ac:dyDescent="0.25">
      <c r="A20" s="17" t="s">
        <v>10</v>
      </c>
      <c r="B20" s="17" t="s">
        <v>11</v>
      </c>
      <c r="C20" s="17" t="s">
        <v>12</v>
      </c>
      <c r="D20" s="17" t="s">
        <v>17</v>
      </c>
      <c r="E20" s="17" t="s">
        <v>13</v>
      </c>
      <c r="F20" s="17" t="s">
        <v>14</v>
      </c>
      <c r="G20" s="17" t="s">
        <v>15</v>
      </c>
      <c r="H20" s="25" t="s">
        <v>3</v>
      </c>
      <c r="I20" s="25" t="s">
        <v>46</v>
      </c>
      <c r="J20" s="25" t="s">
        <v>1</v>
      </c>
      <c r="K20" s="25" t="s">
        <v>2</v>
      </c>
      <c r="L20" s="25" t="s">
        <v>29</v>
      </c>
      <c r="M20" s="25" t="s">
        <v>30</v>
      </c>
      <c r="N20" s="25" t="s">
        <v>31</v>
      </c>
      <c r="O20" s="25" t="s">
        <v>27</v>
      </c>
      <c r="P20" s="26" t="s">
        <v>26</v>
      </c>
      <c r="Q20" s="17" t="s">
        <v>19</v>
      </c>
    </row>
    <row r="21" spans="1:17" s="7" customFormat="1" ht="12.95" customHeight="1" x14ac:dyDescent="0.2">
      <c r="A21" s="7" t="s">
        <v>16</v>
      </c>
      <c r="C21" s="27">
        <f>+C4</f>
        <v>27360.267</v>
      </c>
      <c r="D21" s="27" t="s">
        <v>18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-1.6233118762011139E-3</v>
      </c>
      <c r="Q21" s="28">
        <f>+C21-15018.5</f>
        <v>12341.767</v>
      </c>
    </row>
    <row r="22" spans="1:17" s="7" customFormat="1" ht="12.95" customHeight="1" x14ac:dyDescent="0.2">
      <c r="A22" s="2" t="s">
        <v>33</v>
      </c>
      <c r="B22" s="3" t="s">
        <v>34</v>
      </c>
      <c r="C22" s="2">
        <v>50567.793000000063</v>
      </c>
      <c r="D22" s="29">
        <v>1.2999999999999999E-2</v>
      </c>
      <c r="E22" s="7">
        <f>+(C22-C$7)/C$8</f>
        <v>34226.875371101152</v>
      </c>
      <c r="F22" s="7">
        <f>ROUND(2*E22,0)/2</f>
        <v>34227</v>
      </c>
      <c r="G22" s="7">
        <f>+C22-(C$7+F22*C$8)</f>
        <v>-8.4504599937645253E-2</v>
      </c>
      <c r="K22" s="7">
        <f>+G22</f>
        <v>-8.4504599937645253E-2</v>
      </c>
      <c r="O22" s="7">
        <f ca="1">+C$11+C$12*$F22</f>
        <v>-7.6003370848697474E-2</v>
      </c>
      <c r="Q22" s="28">
        <f>+C22-15018.5</f>
        <v>35549.293000000063</v>
      </c>
    </row>
    <row r="23" spans="1:17" s="7" customFormat="1" ht="12.95" customHeight="1" x14ac:dyDescent="0.2">
      <c r="A23" s="2" t="s">
        <v>33</v>
      </c>
      <c r="B23" s="3" t="s">
        <v>34</v>
      </c>
      <c r="C23" s="2">
        <v>51343.488499999978</v>
      </c>
      <c r="D23" s="29">
        <v>1.8E-3</v>
      </c>
      <c r="E23" s="7">
        <f>+(C23-C$7)/C$8</f>
        <v>35370.884999892303</v>
      </c>
      <c r="F23" s="7">
        <f>ROUND(2*E23,0)/2</f>
        <v>35371</v>
      </c>
      <c r="G23" s="7">
        <f>+C23-(C$7+F23*C$8)</f>
        <v>-7.7975800028070807E-2</v>
      </c>
      <c r="K23" s="7">
        <f>+G23</f>
        <v>-7.7975800028070807E-2</v>
      </c>
      <c r="O23" s="7">
        <f ca="1">+C$11+C$12*$F23</f>
        <v>-7.8489442881435834E-2</v>
      </c>
      <c r="Q23" s="28">
        <f>+C23-15018.5</f>
        <v>36324.988499999978</v>
      </c>
    </row>
    <row r="24" spans="1:17" s="7" customFormat="1" ht="12.95" customHeight="1" x14ac:dyDescent="0.2">
      <c r="A24" s="2" t="s">
        <v>33</v>
      </c>
      <c r="B24" s="3" t="s">
        <v>35</v>
      </c>
      <c r="C24" s="2">
        <v>51344.166900000069</v>
      </c>
      <c r="D24" s="29">
        <v>1.6000000000000001E-3</v>
      </c>
      <c r="E24" s="7">
        <f>+(C24-C$7)/C$8</f>
        <v>35371.885516373673</v>
      </c>
      <c r="F24" s="7">
        <f>ROUND(2*E24,0)/2</f>
        <v>35372</v>
      </c>
      <c r="G24" s="7">
        <f>+C24-(C$7+F24*C$8)</f>
        <v>-7.7625599937164225E-2</v>
      </c>
      <c r="K24" s="7">
        <f>+G24</f>
        <v>-7.7625599937164225E-2</v>
      </c>
      <c r="O24" s="7">
        <f ca="1">+C$11+C$12*$F24</f>
        <v>-7.8491616021324595E-2</v>
      </c>
      <c r="Q24" s="28">
        <f>+C24-15018.5</f>
        <v>36325.666900000069</v>
      </c>
    </row>
    <row r="25" spans="1:17" s="7" customFormat="1" ht="12.95" customHeight="1" x14ac:dyDescent="0.2">
      <c r="A25" s="5" t="s">
        <v>0</v>
      </c>
      <c r="B25" s="6" t="s">
        <v>34</v>
      </c>
      <c r="C25" s="5">
        <v>57224.878599999996</v>
      </c>
      <c r="D25" s="5">
        <v>4.0000000000000002E-4</v>
      </c>
      <c r="E25" s="7">
        <f>+(C25-C$7)/C$8</f>
        <v>44044.864551246821</v>
      </c>
      <c r="F25" s="7">
        <f>ROUND(2*E25,0)/2</f>
        <v>44045</v>
      </c>
      <c r="G25" s="7">
        <f>+C25-(C$7+F25*C$8)</f>
        <v>-9.184100000129547E-2</v>
      </c>
      <c r="K25" s="7">
        <f>+G25</f>
        <v>-9.184100000129547E-2</v>
      </c>
      <c r="O25" s="7">
        <f ca="1">+C$11+C$12*$F25</f>
        <v>-9.7339258276516724E-2</v>
      </c>
      <c r="Q25" s="28">
        <f>+C25-15018.5</f>
        <v>42206.378599999996</v>
      </c>
    </row>
    <row r="26" spans="1:17" s="7" customFormat="1" ht="12.95" customHeight="1" x14ac:dyDescent="0.2">
      <c r="C26" s="27"/>
      <c r="D26" s="27"/>
      <c r="Q26" s="28"/>
    </row>
    <row r="27" spans="1:17" s="7" customFormat="1" ht="12.95" customHeight="1" x14ac:dyDescent="0.2">
      <c r="C27" s="27"/>
      <c r="D27" s="27"/>
      <c r="Q27" s="28"/>
    </row>
    <row r="28" spans="1:17" s="7" customFormat="1" ht="12.95" customHeight="1" x14ac:dyDescent="0.2">
      <c r="C28" s="27"/>
      <c r="D28" s="27"/>
      <c r="Q28" s="28"/>
    </row>
    <row r="29" spans="1:17" s="7" customFormat="1" ht="12.95" customHeight="1" x14ac:dyDescent="0.2">
      <c r="C29" s="27"/>
      <c r="D29" s="27"/>
      <c r="Q29" s="28"/>
    </row>
    <row r="30" spans="1:17" s="7" customFormat="1" ht="12.95" customHeight="1" x14ac:dyDescent="0.2">
      <c r="C30" s="27"/>
      <c r="D30" s="27"/>
      <c r="Q30" s="28"/>
    </row>
    <row r="31" spans="1:17" s="7" customFormat="1" ht="12.95" customHeight="1" x14ac:dyDescent="0.2">
      <c r="C31" s="27"/>
      <c r="D31" s="27"/>
      <c r="Q31" s="28"/>
    </row>
    <row r="32" spans="1:17" s="7" customFormat="1" ht="12.95" customHeight="1" x14ac:dyDescent="0.2">
      <c r="C32" s="27"/>
      <c r="D32" s="27"/>
      <c r="Q32" s="28"/>
    </row>
    <row r="33" spans="3:17" x14ac:dyDescent="0.2">
      <c r="C33" s="4"/>
      <c r="D33" s="4"/>
      <c r="Q33" s="1"/>
    </row>
    <row r="34" spans="3:17" x14ac:dyDescent="0.2">
      <c r="C34" s="4"/>
      <c r="D34" s="4"/>
    </row>
    <row r="35" spans="3:17" x14ac:dyDescent="0.2">
      <c r="C35" s="4"/>
      <c r="D35" s="4"/>
    </row>
    <row r="36" spans="3:17" x14ac:dyDescent="0.2">
      <c r="C36" s="4"/>
      <c r="D36" s="4"/>
    </row>
    <row r="37" spans="3:17" x14ac:dyDescent="0.2">
      <c r="C37" s="4"/>
      <c r="D37" s="4"/>
    </row>
    <row r="38" spans="3:17" x14ac:dyDescent="0.2">
      <c r="C38" s="4"/>
      <c r="D38" s="4"/>
    </row>
    <row r="39" spans="3:17" x14ac:dyDescent="0.2">
      <c r="C39" s="4"/>
      <c r="D39" s="4"/>
    </row>
    <row r="40" spans="3:17" x14ac:dyDescent="0.2">
      <c r="C40" s="4"/>
      <c r="D40" s="4"/>
    </row>
    <row r="41" spans="3:17" x14ac:dyDescent="0.2">
      <c r="C41" s="4"/>
      <c r="D41" s="4"/>
    </row>
    <row r="42" spans="3:17" x14ac:dyDescent="0.2">
      <c r="C42" s="4"/>
      <c r="D42" s="4"/>
    </row>
    <row r="43" spans="3:17" x14ac:dyDescent="0.2">
      <c r="C43" s="4"/>
      <c r="D43" s="4"/>
    </row>
    <row r="44" spans="3:17" x14ac:dyDescent="0.2">
      <c r="C44" s="4"/>
      <c r="D44" s="4"/>
    </row>
    <row r="45" spans="3:17" x14ac:dyDescent="0.2">
      <c r="C45" s="4"/>
      <c r="D45" s="4"/>
    </row>
    <row r="46" spans="3:17" x14ac:dyDescent="0.2">
      <c r="C46" s="4"/>
      <c r="D46" s="4"/>
    </row>
    <row r="47" spans="3:17" x14ac:dyDescent="0.2">
      <c r="C47" s="4"/>
      <c r="D47" s="4"/>
    </row>
    <row r="48" spans="3:17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  <row r="54" spans="3:4" x14ac:dyDescent="0.2">
      <c r="C54" s="4"/>
      <c r="D54" s="4"/>
    </row>
    <row r="55" spans="3:4" x14ac:dyDescent="0.2">
      <c r="C55" s="4"/>
      <c r="D55" s="4"/>
    </row>
    <row r="56" spans="3:4" x14ac:dyDescent="0.2">
      <c r="C56" s="4"/>
      <c r="D56" s="4"/>
    </row>
    <row r="57" spans="3:4" x14ac:dyDescent="0.2">
      <c r="C57" s="4"/>
      <c r="D57" s="4"/>
    </row>
    <row r="58" spans="3:4" x14ac:dyDescent="0.2">
      <c r="C58" s="4"/>
      <c r="D58" s="4"/>
    </row>
    <row r="59" spans="3:4" x14ac:dyDescent="0.2">
      <c r="C59" s="4"/>
      <c r="D59" s="4"/>
    </row>
    <row r="60" spans="3:4" x14ac:dyDescent="0.2">
      <c r="C60" s="4"/>
      <c r="D60" s="4"/>
    </row>
    <row r="61" spans="3:4" x14ac:dyDescent="0.2">
      <c r="C61" s="4"/>
      <c r="D61" s="4"/>
    </row>
    <row r="62" spans="3:4" x14ac:dyDescent="0.2">
      <c r="C62" s="4"/>
      <c r="D62" s="4"/>
    </row>
    <row r="63" spans="3:4" x14ac:dyDescent="0.2">
      <c r="C63" s="4"/>
      <c r="D63" s="4"/>
    </row>
    <row r="64" spans="3:4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</sheetData>
  <phoneticPr fontId="7" type="noConversion"/>
  <hyperlinks>
    <hyperlink ref="H62838" r:id="rId1" display="http://vsolj.cetus-net.org/bulletin.html"/>
    <hyperlink ref="H62831" r:id="rId2" display="https://www.aavso.org/ejaavso"/>
    <hyperlink ref="I62838" r:id="rId3" display="http://vsolj.cetus-net.org/bulletin.html"/>
    <hyperlink ref="AQ56489" r:id="rId4" display="http://cdsbib.u-strasbg.fr/cgi-bin/cdsbib?1990RMxAA..21..381G"/>
    <hyperlink ref="H62835" r:id="rId5" display="https://www.aavso.org/ejaavso"/>
    <hyperlink ref="AP3853" r:id="rId6" display="http://cdsbib.u-strasbg.fr/cgi-bin/cdsbib?1990RMxAA..21..381G"/>
    <hyperlink ref="AP3856" r:id="rId7" display="http://cdsbib.u-strasbg.fr/cgi-bin/cdsbib?1990RMxAA..21..381G"/>
    <hyperlink ref="AP3854" r:id="rId8" display="http://cdsbib.u-strasbg.fr/cgi-bin/cdsbib?1990RMxAA..21..381G"/>
    <hyperlink ref="AP3838" r:id="rId9" display="http://cdsbib.u-strasbg.fr/cgi-bin/cdsbib?1990RMxAA..21..381G"/>
    <hyperlink ref="AQ4067" r:id="rId10" display="http://cdsbib.u-strasbg.fr/cgi-bin/cdsbib?1990RMxAA..21..381G"/>
    <hyperlink ref="AQ4071" r:id="rId11" display="http://cdsbib.u-strasbg.fr/cgi-bin/cdsbib?1990RMxAA..21..381G"/>
    <hyperlink ref="AQ63751" r:id="rId12" display="http://cdsbib.u-strasbg.fr/cgi-bin/cdsbib?1990RMxAA..21..381G"/>
    <hyperlink ref="I959" r:id="rId13" display="http://vsolj.cetus-net.org/bulletin.html"/>
    <hyperlink ref="H959" r:id="rId14" display="http://vsolj.cetus-net.org/bulletin.html"/>
    <hyperlink ref="AQ64412" r:id="rId15" display="http://cdsbib.u-strasbg.fr/cgi-bin/cdsbib?1990RMxAA..21..381G"/>
    <hyperlink ref="AQ64411" r:id="rId16" display="http://cdsbib.u-strasbg.fr/cgi-bin/cdsbib?1990RMxAA..21..381G"/>
    <hyperlink ref="AP2129" r:id="rId17" display="http://cdsbib.u-strasbg.fr/cgi-bin/cdsbib?1990RMxAA..21..381G"/>
    <hyperlink ref="AP2147" r:id="rId18" display="http://cdsbib.u-strasbg.fr/cgi-bin/cdsbib?1990RMxAA..21..381G"/>
    <hyperlink ref="AP2148" r:id="rId19" display="http://cdsbib.u-strasbg.fr/cgi-bin/cdsbib?1990RMxAA..21..381G"/>
    <hyperlink ref="AP214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2024-03-07T03:06:36Z</dcterms:modified>
</cp:coreProperties>
</file>