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DBEB5F4-4AEC-414C-8916-5CF25F20CFE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17" i="1"/>
  <c r="E23" i="1"/>
  <c r="F23" i="1"/>
  <c r="E26" i="1"/>
  <c r="F26" i="1"/>
  <c r="Q22" i="1"/>
  <c r="Q23" i="1"/>
  <c r="Q24" i="1"/>
  <c r="Q25" i="1"/>
  <c r="Q26" i="1"/>
  <c r="C8" i="1"/>
  <c r="C7" i="1"/>
  <c r="G23" i="1"/>
  <c r="I23" i="1"/>
  <c r="E21" i="1"/>
  <c r="F21" i="1"/>
  <c r="G21" i="1"/>
  <c r="Q21" i="1"/>
  <c r="H21" i="1"/>
  <c r="E22" i="1"/>
  <c r="F22" i="1"/>
  <c r="G22" i="1"/>
  <c r="E25" i="1"/>
  <c r="F25" i="1"/>
  <c r="G25" i="1"/>
  <c r="I25" i="1"/>
  <c r="G26" i="1"/>
  <c r="I26" i="1"/>
  <c r="E24" i="1"/>
  <c r="F24" i="1"/>
  <c r="G24" i="1"/>
  <c r="I24" i="1"/>
  <c r="I22" i="1"/>
  <c r="C12" i="1"/>
  <c r="C16" i="1"/>
  <c r="D18" i="1"/>
  <c r="C11" i="1"/>
  <c r="O26" i="1"/>
  <c r="O24" i="1"/>
  <c r="O22" i="1"/>
  <c r="O23" i="1"/>
  <c r="O21" i="1"/>
  <c r="O25" i="1"/>
  <c r="C15" i="1"/>
  <c r="C18" i="1"/>
  <c r="F16" i="1" l="1"/>
  <c r="F17" i="1" s="1"/>
</calcChain>
</file>

<file path=xl/sharedStrings.xml><?xml version="1.0" encoding="utf-8"?>
<sst xmlns="http://schemas.openxmlformats.org/spreadsheetml/2006/main" count="60" uniqueCount="47">
  <si>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</si>
  <si>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</si>
  <si>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</si>
  <si>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</si>
  <si>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</si>
  <si>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</si>
  <si>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</si>
  <si>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</si>
  <si>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</si>
  <si>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</si>
  <si>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</si>
  <si>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</si>
  <si>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</si>
  <si>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</si>
  <si>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</si>
  <si>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</si>
  <si>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</si>
  <si>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</si>
  <si>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</si>
  <si>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</si>
  <si>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</si>
  <si>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</si>
  <si>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</si>
  <si>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</si>
  <si>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</si>
  <si>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</si>
  <si>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</si>
  <si>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</si>
  <si>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</si>
  <si>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</si>
  <si>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Bull.60</t>
  </si>
  <si>
    <t>B</t>
  </si>
  <si>
    <t>BBSAG Bull.61</t>
  </si>
  <si>
    <t>Relation is very uncertain</t>
  </si>
  <si>
    <t># of data points:</t>
  </si>
  <si>
    <t>EA</t>
  </si>
  <si>
    <t>V1961 Sgr / ??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</si>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</sst>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8">
    <xf numFmtId="0" fontId="0" fillId="0" borderId="0" xfId="0" applyAlignment="1"/>
    <xf numFmtId="0" fontId="0" fillId="0" borderId="0" xfId="0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14" fontId="13" fillId="0" borderId="0" xfId="0" applyNumberFormat="1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V1961 Sgr - O-C Diagr.</a:t>
            </a:r>
          </a:p>
        </c:rich>
      </c:tx>
      <c:layout>
        <c:manualLayout>
          <c:xMode val="edge"/>
          <c:yMode val="edge"/>
          <c:x val="0.32024815079933189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80894659159972"/>
          <c:y val="0.12154471544715445"/>
          <c:w val="0.77714238010325043"/>
          <c:h val="0.6503303245630881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5-4545-8F1B-270CB77D11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1.9453600005363114E-2</c:v>
                </c:pt>
                <c:pt idx="2">
                  <c:v>3.6640000325860456E-4</c:v>
                </c:pt>
                <c:pt idx="3">
                  <c:v>1.594880000629928E-2</c:v>
                </c:pt>
                <c:pt idx="4">
                  <c:v>2.8113600004871842E-2</c:v>
                </c:pt>
                <c:pt idx="5">
                  <c:v>9.6879999982775189E-3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95-4545-8F1B-270CB77D11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95-4545-8F1B-270CB77D11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95-4545-8F1B-270CB77D11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95-4545-8F1B-270CB77D11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95-4545-8F1B-270CB77D11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95-4545-8F1B-270CB77D11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-9.3196823871474765E-6</c:v>
                </c:pt>
                <c:pt idx="1">
                  <c:v>1.466202833944817E-2</c:v>
                </c:pt>
                <c:pt idx="2">
                  <c:v>1.4695725589850252E-2</c:v>
                </c:pt>
                <c:pt idx="3">
                  <c:v>1.4711668374986721E-2</c:v>
                </c:pt>
                <c:pt idx="4">
                  <c:v>1.4743553945259658E-2</c:v>
                </c:pt>
                <c:pt idx="5">
                  <c:v>1.4766743450912704E-2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95-4545-8F1B-270CB77D1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199784"/>
        <c:axId val="1"/>
      </c:scatterChart>
      <c:valAx>
        <c:axId val="774199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199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V1961 Sgr - O-C Diagr.</a:t>
            </a:r>
          </a:p>
        </c:rich>
      </c:tx>
      <c:layout>
        <c:manualLayout>
          <c:xMode val="edge"/>
          <c:yMode val="edge"/>
          <c:x val="0.32024815079933189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80894659159972"/>
          <c:y val="0.12154471544715445"/>
          <c:w val="0.77714238010325043"/>
          <c:h val="0.6503303245630881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75-46E3-ACB8-BF1E043316E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1.9453600005363114E-2</c:v>
                </c:pt>
                <c:pt idx="2">
                  <c:v>3.6640000325860456E-4</c:v>
                </c:pt>
                <c:pt idx="3">
                  <c:v>1.594880000629928E-2</c:v>
                </c:pt>
                <c:pt idx="4">
                  <c:v>2.8113600004871842E-2</c:v>
                </c:pt>
                <c:pt idx="5">
                  <c:v>9.6879999982775189E-3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75-46E3-ACB8-BF1E043316E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75-46E3-ACB8-BF1E043316E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75-46E3-ACB8-BF1E043316E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75-46E3-ACB8-BF1E043316E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75-46E3-ACB8-BF1E043316E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75-46E3-ACB8-BF1E043316E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40491</c:v>
                </c:pt>
                <c:pt idx="2">
                  <c:v>40584</c:v>
                </c:pt>
                <c:pt idx="3">
                  <c:v>40628</c:v>
                </c:pt>
                <c:pt idx="4">
                  <c:v>40716</c:v>
                </c:pt>
                <c:pt idx="5">
                  <c:v>40780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-9.3196823871474765E-6</c:v>
                </c:pt>
                <c:pt idx="1">
                  <c:v>1.466202833944817E-2</c:v>
                </c:pt>
                <c:pt idx="2">
                  <c:v>1.4695725589850252E-2</c:v>
                </c:pt>
                <c:pt idx="3">
                  <c:v>1.4711668374986721E-2</c:v>
                </c:pt>
                <c:pt idx="4">
                  <c:v>1.4743553945259658E-2</c:v>
                </c:pt>
                <c:pt idx="5">
                  <c:v>1.4766743450912704E-2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75-46E3-ACB8-BF1E0433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199784"/>
        <c:axId val="1"/>
      </c:scatterChart>
      <c:valAx>
        <c:axId val="774199784"/>
        <c:scaling>
          <c:orientation val="minMax"/>
          <c:min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199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0</xdr:rowOff>
    </xdr:from>
    <xdr:to>
      <xdr:col>18</xdr:col>
      <xdr:colOff>9525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3445CB-D93B-BBE7-A5C5-5C214E93E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28575</xdr:colOff>
      <xdr:row>0</xdr:row>
      <xdr:rowOff>0</xdr:rowOff>
    </xdr:from>
    <xdr:to>
      <xdr:col>27</xdr:col>
      <xdr:colOff>238124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A5568B-488B-47C9-84BA-5CF5D7235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S1" sqref="S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6" customFormat="1" ht="20.25" x14ac:dyDescent="0.2">
      <c r="A1" s="5" t="s">
        <v>36</v>
      </c>
      <c r="C1" s="7" t="s">
        <v>33</v>
      </c>
    </row>
    <row r="2" spans="1:6" s="6" customFormat="1" ht="12.95" customHeight="1" x14ac:dyDescent="0.2">
      <c r="A2" s="6" t="s">
        <v>25</v>
      </c>
      <c r="B2" s="8" t="s">
        <v>35</v>
      </c>
    </row>
    <row r="3" spans="1:6" s="6" customFormat="1" ht="12.95" customHeight="1" x14ac:dyDescent="0.2"/>
    <row r="4" spans="1:6" s="6" customFormat="1" ht="12.95" customHeight="1" x14ac:dyDescent="0.2">
      <c r="A4" s="9" t="s">
        <v>0</v>
      </c>
      <c r="C4" s="10">
        <v>36838.495999999999</v>
      </c>
      <c r="D4" s="11">
        <v>0.20385039999999999</v>
      </c>
    </row>
    <row r="5" spans="1:6" s="6" customFormat="1" ht="12.95" customHeight="1" x14ac:dyDescent="0.2">
      <c r="A5" s="12" t="s">
        <v>43</v>
      </c>
      <c r="C5" s="13">
        <v>-9.5</v>
      </c>
    </row>
    <row r="6" spans="1:6" s="6" customFormat="1" ht="12.95" customHeight="1" x14ac:dyDescent="0.2">
      <c r="A6" s="9" t="s">
        <v>1</v>
      </c>
    </row>
    <row r="7" spans="1:6" s="6" customFormat="1" ht="12.95" customHeight="1" x14ac:dyDescent="0.2">
      <c r="A7" s="6" t="s">
        <v>2</v>
      </c>
      <c r="C7" s="6">
        <f>+C4</f>
        <v>36838.495999999999</v>
      </c>
    </row>
    <row r="8" spans="1:6" s="6" customFormat="1" ht="12.95" customHeight="1" x14ac:dyDescent="0.2">
      <c r="A8" s="6" t="s">
        <v>3</v>
      </c>
      <c r="C8" s="6">
        <f>+D4</f>
        <v>0.20385039999999999</v>
      </c>
    </row>
    <row r="9" spans="1:6" s="6" customFormat="1" ht="12.95" customHeight="1" x14ac:dyDescent="0.2"/>
    <row r="10" spans="1:6" s="6" customFormat="1" ht="12.95" customHeight="1" thickBot="1" x14ac:dyDescent="0.25">
      <c r="C10" s="14" t="s">
        <v>20</v>
      </c>
      <c r="D10" s="14" t="s">
        <v>21</v>
      </c>
    </row>
    <row r="11" spans="1:6" s="6" customFormat="1" ht="12.95" customHeight="1" x14ac:dyDescent="0.2">
      <c r="A11" s="6" t="s">
        <v>16</v>
      </c>
      <c r="C11" s="6">
        <f>INTERCEPT(G21:G993,$F21:$F993)</f>
        <v>-9.3196823871474765E-6</v>
      </c>
      <c r="D11" s="15"/>
    </row>
    <row r="12" spans="1:6" s="6" customFormat="1" ht="12.95" customHeight="1" x14ac:dyDescent="0.2">
      <c r="A12" s="6" t="s">
        <v>17</v>
      </c>
      <c r="C12" s="6">
        <f>SLOPE(G21:G993,$F21:$F993)</f>
        <v>3.62336025828834E-7</v>
      </c>
      <c r="D12" s="15"/>
    </row>
    <row r="13" spans="1:6" s="6" customFormat="1" ht="12.95" customHeight="1" x14ac:dyDescent="0.2">
      <c r="A13" s="6" t="s">
        <v>19</v>
      </c>
      <c r="C13" s="15" t="s">
        <v>14</v>
      </c>
      <c r="D13" s="15"/>
      <c r="E13" s="16" t="s">
        <v>37</v>
      </c>
      <c r="F13" s="17">
        <v>1</v>
      </c>
    </row>
    <row r="14" spans="1:6" s="6" customFormat="1" ht="12.95" customHeight="1" x14ac:dyDescent="0.2">
      <c r="A14" s="6" t="s">
        <v>24</v>
      </c>
      <c r="E14" s="16" t="s">
        <v>38</v>
      </c>
      <c r="F14" s="18">
        <f ca="1">NOW()+15018.5+$C$5/24</f>
        <v>60376.686026041665</v>
      </c>
    </row>
    <row r="15" spans="1:6" s="6" customFormat="1" ht="12.95" customHeight="1" x14ac:dyDescent="0.2">
      <c r="A15" s="12" t="s">
        <v>18</v>
      </c>
      <c r="C15" s="18">
        <f>(C7+C11)+(C8+C12)*INT(MAX(F21:F3533))</f>
        <v>45151.530078743453</v>
      </c>
      <c r="E15" s="16" t="s">
        <v>39</v>
      </c>
      <c r="F15" s="19">
        <f ca="1">ROUND(2*(F14-$C$7)/$C$8,0)/2+F13</f>
        <v>115469</v>
      </c>
    </row>
    <row r="16" spans="1:6" s="6" customFormat="1" ht="12.95" customHeight="1" x14ac:dyDescent="0.2">
      <c r="A16" s="9" t="s">
        <v>4</v>
      </c>
      <c r="C16" s="20">
        <f>+C8+C12</f>
        <v>0.20385076233602581</v>
      </c>
      <c r="E16" s="16" t="s">
        <v>40</v>
      </c>
      <c r="F16" s="19">
        <f ca="1">ROUND(2*(F14-$C$15)/$C$16,0)/2+F13</f>
        <v>74689</v>
      </c>
    </row>
    <row r="17" spans="1:29" s="6" customFormat="1" ht="12.95" customHeight="1" thickBot="1" x14ac:dyDescent="0.25">
      <c r="A17" s="16" t="s">
        <v>34</v>
      </c>
      <c r="C17" s="6">
        <f>COUNT(C21:C2191)</f>
        <v>6</v>
      </c>
      <c r="E17" s="16" t="s">
        <v>41</v>
      </c>
      <c r="F17" s="21">
        <f ca="1">+$C$15+$C$16*F16-15018.5-$C$5/24</f>
        <v>45358.835500192225</v>
      </c>
    </row>
    <row r="18" spans="1:29" s="6" customFormat="1" ht="12.95" customHeight="1" x14ac:dyDescent="0.2">
      <c r="A18" s="9" t="s">
        <v>5</v>
      </c>
      <c r="C18" s="10">
        <f>+C15</f>
        <v>45151.530078743453</v>
      </c>
      <c r="D18" s="11">
        <f>+C16</f>
        <v>0.20385076233602581</v>
      </c>
      <c r="F18" s="22" t="s">
        <v>42</v>
      </c>
    </row>
    <row r="19" spans="1:29" s="6" customFormat="1" ht="12.95" customHeight="1" thickTop="1" x14ac:dyDescent="0.2"/>
    <row r="20" spans="1:29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13</v>
      </c>
      <c r="E20" s="14" t="s">
        <v>9</v>
      </c>
      <c r="F20" s="14" t="s">
        <v>10</v>
      </c>
      <c r="G20" s="14" t="s">
        <v>11</v>
      </c>
      <c r="H20" s="23" t="s">
        <v>12</v>
      </c>
      <c r="I20" s="23" t="s">
        <v>44</v>
      </c>
      <c r="J20" s="23" t="s">
        <v>45</v>
      </c>
      <c r="K20" s="23" t="s">
        <v>46</v>
      </c>
      <c r="L20" s="23" t="s">
        <v>26</v>
      </c>
      <c r="M20" s="23" t="s">
        <v>27</v>
      </c>
      <c r="N20" s="23" t="s">
        <v>28</v>
      </c>
      <c r="O20" s="23" t="s">
        <v>23</v>
      </c>
      <c r="P20" s="24" t="s">
        <v>22</v>
      </c>
      <c r="Q20" s="14" t="s">
        <v>15</v>
      </c>
    </row>
    <row r="21" spans="1:29" s="6" customFormat="1" ht="12.95" customHeight="1" x14ac:dyDescent="0.2">
      <c r="A21" s="25" t="s">
        <v>12</v>
      </c>
      <c r="B21" s="25"/>
      <c r="C21" s="26">
        <v>36838.495999999999</v>
      </c>
      <c r="D21" s="26" t="s">
        <v>14</v>
      </c>
      <c r="E21" s="25">
        <f t="shared" ref="E21:E26" si="0">+(C21-C$7)/C$8</f>
        <v>0</v>
      </c>
      <c r="F21" s="25">
        <f t="shared" ref="F21:F26" si="1">ROUND(2*E21,0)/2</f>
        <v>0</v>
      </c>
      <c r="G21" s="25">
        <f t="shared" ref="G21:G26" si="2">+C21-(C$7+F21*C$8)</f>
        <v>0</v>
      </c>
      <c r="H21" s="25">
        <f>+G21</f>
        <v>0</v>
      </c>
      <c r="I21" s="25"/>
      <c r="J21" s="25"/>
      <c r="K21" s="25"/>
      <c r="L21" s="25"/>
      <c r="M21" s="25"/>
      <c r="N21" s="25"/>
      <c r="O21" s="25">
        <f t="shared" ref="O21:O26" si="3">+C$11+C$12*$F21</f>
        <v>-9.3196823871474765E-6</v>
      </c>
      <c r="P21" s="25"/>
      <c r="Q21" s="27">
        <f t="shared" ref="Q21:Q26" si="4">+C21-15018.5</f>
        <v>21819.995999999999</v>
      </c>
      <c r="R21" s="25"/>
      <c r="S21" s="25"/>
      <c r="T21" s="25"/>
      <c r="U21" s="25"/>
    </row>
    <row r="22" spans="1:29" s="6" customFormat="1" ht="12.95" customHeight="1" x14ac:dyDescent="0.2">
      <c r="A22" s="25" t="s">
        <v>30</v>
      </c>
      <c r="B22" s="25"/>
      <c r="C22" s="26">
        <v>45092.622000000003</v>
      </c>
      <c r="D22" s="26"/>
      <c r="E22" s="25">
        <f t="shared" si="0"/>
        <v>40491.095430766894</v>
      </c>
      <c r="F22" s="25">
        <f t="shared" si="1"/>
        <v>40491</v>
      </c>
      <c r="G22" s="25">
        <f t="shared" si="2"/>
        <v>1.9453600005363114E-2</v>
      </c>
      <c r="H22" s="25"/>
      <c r="I22" s="25">
        <f>+G22</f>
        <v>1.9453600005363114E-2</v>
      </c>
      <c r="J22" s="25"/>
      <c r="K22" s="25"/>
      <c r="L22" s="25"/>
      <c r="M22" s="25"/>
      <c r="N22" s="25"/>
      <c r="O22" s="25">
        <f t="shared" si="3"/>
        <v>1.466202833944817E-2</v>
      </c>
      <c r="P22" s="25"/>
      <c r="Q22" s="27">
        <f t="shared" si="4"/>
        <v>30074.122000000003</v>
      </c>
      <c r="R22" s="25"/>
      <c r="S22" s="25"/>
      <c r="T22" s="25"/>
      <c r="U22" s="25"/>
      <c r="Z22" s="6">
        <v>7</v>
      </c>
      <c r="AA22" s="6" t="s">
        <v>29</v>
      </c>
      <c r="AC22" s="6" t="s">
        <v>31</v>
      </c>
    </row>
    <row r="23" spans="1:29" ht="12.95" customHeight="1" x14ac:dyDescent="0.2">
      <c r="A23" s="2" t="s">
        <v>30</v>
      </c>
      <c r="B23" s="2"/>
      <c r="C23" s="3">
        <v>45111.561000000002</v>
      </c>
      <c r="D23" s="3"/>
      <c r="E23" s="2">
        <f t="shared" si="0"/>
        <v>40584.001797396537</v>
      </c>
      <c r="F23" s="2">
        <f t="shared" si="1"/>
        <v>40584</v>
      </c>
      <c r="G23" s="2">
        <f t="shared" si="2"/>
        <v>3.6640000325860456E-4</v>
      </c>
      <c r="H23" s="2"/>
      <c r="I23" s="2">
        <f>+G23</f>
        <v>3.6640000325860456E-4</v>
      </c>
      <c r="J23" s="2"/>
      <c r="K23" s="2"/>
      <c r="L23" s="2"/>
      <c r="M23" s="2"/>
      <c r="N23" s="2"/>
      <c r="O23" s="2">
        <f t="shared" si="3"/>
        <v>1.4695725589850252E-2</v>
      </c>
      <c r="P23" s="2"/>
      <c r="Q23" s="4">
        <f t="shared" si="4"/>
        <v>30093.061000000002</v>
      </c>
      <c r="R23" s="2"/>
      <c r="S23" s="2"/>
      <c r="T23" s="2"/>
      <c r="U23" s="2"/>
      <c r="Z23">
        <v>7</v>
      </c>
      <c r="AA23" t="s">
        <v>29</v>
      </c>
      <c r="AC23" t="s">
        <v>31</v>
      </c>
    </row>
    <row r="24" spans="1:29" ht="12.95" customHeight="1" x14ac:dyDescent="0.2">
      <c r="A24" s="2" t="s">
        <v>30</v>
      </c>
      <c r="B24" s="2"/>
      <c r="C24" s="3">
        <v>45120.546000000002</v>
      </c>
      <c r="D24" s="3"/>
      <c r="E24" s="2">
        <f t="shared" si="0"/>
        <v>40628.078237766538</v>
      </c>
      <c r="F24" s="2">
        <f t="shared" si="1"/>
        <v>40628</v>
      </c>
      <c r="G24" s="2">
        <f t="shared" si="2"/>
        <v>1.594880000629928E-2</v>
      </c>
      <c r="H24" s="2"/>
      <c r="I24" s="2">
        <f>+G24</f>
        <v>1.594880000629928E-2</v>
      </c>
      <c r="J24" s="2"/>
      <c r="K24" s="2"/>
      <c r="L24" s="2"/>
      <c r="M24" s="2"/>
      <c r="N24" s="2"/>
      <c r="O24" s="2">
        <f t="shared" si="3"/>
        <v>1.4711668374986721E-2</v>
      </c>
      <c r="P24" s="2"/>
      <c r="Q24" s="4">
        <f t="shared" si="4"/>
        <v>30102.046000000002</v>
      </c>
      <c r="R24" s="2"/>
      <c r="S24" s="2"/>
      <c r="T24" s="2"/>
      <c r="U24" s="2"/>
      <c r="Z24">
        <v>11</v>
      </c>
      <c r="AA24" t="s">
        <v>29</v>
      </c>
      <c r="AC24" t="s">
        <v>31</v>
      </c>
    </row>
    <row r="25" spans="1:29" ht="12.95" customHeight="1" x14ac:dyDescent="0.2">
      <c r="A25" s="2" t="s">
        <v>32</v>
      </c>
      <c r="B25" s="2"/>
      <c r="C25" s="3">
        <v>45138.497000000003</v>
      </c>
      <c r="D25" s="3"/>
      <c r="E25" s="2">
        <f t="shared" si="0"/>
        <v>40716.137912900856</v>
      </c>
      <c r="F25" s="2">
        <f t="shared" si="1"/>
        <v>40716</v>
      </c>
      <c r="G25" s="2">
        <f t="shared" si="2"/>
        <v>2.8113600004871842E-2</v>
      </c>
      <c r="H25" s="2"/>
      <c r="I25" s="2">
        <f>+G25</f>
        <v>2.8113600004871842E-2</v>
      </c>
      <c r="J25" s="2"/>
      <c r="K25" s="2"/>
      <c r="L25" s="2"/>
      <c r="M25" s="2"/>
      <c r="N25" s="2"/>
      <c r="O25" s="2">
        <f t="shared" si="3"/>
        <v>1.4743553945259658E-2</v>
      </c>
      <c r="P25" s="2"/>
      <c r="Q25" s="4">
        <f t="shared" si="4"/>
        <v>30119.997000000003</v>
      </c>
      <c r="R25" s="2"/>
      <c r="S25" s="2"/>
      <c r="T25" s="2"/>
      <c r="U25" s="2"/>
      <c r="Z25">
        <v>6</v>
      </c>
      <c r="AA25" t="s">
        <v>29</v>
      </c>
      <c r="AC25" t="s">
        <v>31</v>
      </c>
    </row>
    <row r="26" spans="1:29" ht="12.95" customHeight="1" x14ac:dyDescent="0.2">
      <c r="A26" s="2" t="s">
        <v>32</v>
      </c>
      <c r="B26" s="2"/>
      <c r="C26" s="3">
        <v>45151.525000000001</v>
      </c>
      <c r="D26" s="3"/>
      <c r="E26" s="2">
        <f t="shared" si="0"/>
        <v>40780.04752504779</v>
      </c>
      <c r="F26" s="2">
        <f t="shared" si="1"/>
        <v>40780</v>
      </c>
      <c r="G26" s="2">
        <f t="shared" si="2"/>
        <v>9.6879999982775189E-3</v>
      </c>
      <c r="H26" s="2"/>
      <c r="I26" s="2">
        <f>+G26</f>
        <v>9.6879999982775189E-3</v>
      </c>
      <c r="J26" s="2"/>
      <c r="K26" s="2"/>
      <c r="L26" s="2"/>
      <c r="M26" s="2"/>
      <c r="N26" s="2"/>
      <c r="O26" s="2">
        <f t="shared" si="3"/>
        <v>1.4766743450912704E-2</v>
      </c>
      <c r="P26" s="2"/>
      <c r="Q26" s="4">
        <f t="shared" si="4"/>
        <v>30133.025000000001</v>
      </c>
      <c r="R26" s="2"/>
      <c r="S26" s="2"/>
      <c r="T26" s="2"/>
      <c r="U26" s="2"/>
      <c r="Z26">
        <v>6</v>
      </c>
      <c r="AA26" t="s">
        <v>29</v>
      </c>
      <c r="AC26" t="s">
        <v>31</v>
      </c>
    </row>
    <row r="27" spans="1:29" ht="12.95" customHeight="1" x14ac:dyDescent="0.2">
      <c r="A27" s="2"/>
      <c r="B27" s="2"/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"/>
      <c r="R27" s="2"/>
      <c r="S27" s="2"/>
      <c r="T27" s="2"/>
      <c r="U27" s="2"/>
    </row>
    <row r="28" spans="1:29" ht="12.95" customHeight="1" x14ac:dyDescent="0.2">
      <c r="A28" s="2"/>
      <c r="B28" s="2"/>
      <c r="C28" s="3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9" ht="12.95" customHeight="1" x14ac:dyDescent="0.2">
      <c r="A29" s="2"/>
      <c r="B29" s="2"/>
      <c r="C29" s="3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9" x14ac:dyDescent="0.2">
      <c r="C30" s="1"/>
      <c r="D30" s="1"/>
    </row>
    <row r="31" spans="1:29" x14ac:dyDescent="0.2">
      <c r="C31" s="1"/>
      <c r="D31" s="1"/>
    </row>
    <row r="32" spans="1:29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2024-03-07T03:27:52Z</dcterms:modified>
</cp:coreProperties>
</file>