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15CEDFF-BBD7-4B2C-83CE-5B2CD124297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G11" i="1"/>
  <c r="F1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Q21" i="1"/>
  <c r="Q22" i="1"/>
  <c r="Q23" i="1"/>
  <c r="Q24" i="1"/>
  <c r="Q25" i="1"/>
  <c r="Q26" i="1"/>
  <c r="Q27" i="1"/>
  <c r="Q28" i="1"/>
  <c r="Q29" i="1"/>
  <c r="Q30" i="1"/>
  <c r="Q31" i="1"/>
  <c r="Q32" i="1"/>
  <c r="E14" i="1"/>
  <c r="C17" i="1"/>
  <c r="R21" i="1"/>
  <c r="C11" i="1"/>
  <c r="E15" i="1" l="1"/>
  <c r="C12" i="1"/>
  <c r="C16" i="1" l="1"/>
  <c r="D18" i="1" s="1"/>
  <c r="O31" i="1"/>
  <c r="O29" i="1"/>
  <c r="O23" i="1"/>
  <c r="O32" i="1"/>
  <c r="O25" i="1"/>
  <c r="O30" i="1"/>
  <c r="O26" i="1"/>
  <c r="O24" i="1"/>
  <c r="C15" i="1"/>
  <c r="O28" i="1"/>
  <c r="O21" i="1"/>
  <c r="O27" i="1"/>
  <c r="O22" i="1"/>
  <c r="C18" i="1" l="1"/>
  <c r="E16" i="1"/>
  <c r="E17" i="1" s="1"/>
</calcChain>
</file>

<file path=xl/sharedStrings.xml><?xml version="1.0" encoding="utf-8"?>
<sst xmlns="http://schemas.openxmlformats.org/spreadsheetml/2006/main" count="79" uniqueCount="45">
  <si>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</si>
  <si>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</si>
  <si>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</si>
  <si>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</si>
  <si>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</si>
  <si>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</si>
  <si>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</si>
  <si>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</si>
  <si>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</si>
  <si>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</si>
  <si>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</si>
  <si>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</si>
  <si>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</si>
  <si>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</si>
  <si>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</si>
  <si>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</si>
  <si>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</si>
  <si>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</si>
  <si>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</si>
  <si>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</si>
  <si>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</si>
  <si>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</si>
  <si>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</si>
  <si>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</si>
  <si>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</si>
  <si>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</si>
  <si>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</si>
  <si>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</si>
  <si>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</si>
  <si>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</si>
  <si>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</si>
  <si>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</si>
  <si>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</si>
  <si>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</si>
  <si>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</si>
  <si>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</si>
  <si>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</si>
  <si>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</si>
  <si>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</si>
  <si>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IBVS 3574</t>
  </si>
  <si>
    <t>??</t>
  </si>
  <si>
    <t>PE</t>
  </si>
  <si>
    <t>IBVS</t>
  </si>
  <si>
    <t>V1963 Sgr / GSC na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</si>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</sst>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V1963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172.5</c:v>
                </c:pt>
                <c:pt idx="2">
                  <c:v>179.5</c:v>
                </c:pt>
                <c:pt idx="3">
                  <c:v>1174.5</c:v>
                </c:pt>
                <c:pt idx="4">
                  <c:v>1391.5</c:v>
                </c:pt>
                <c:pt idx="5">
                  <c:v>1781.5</c:v>
                </c:pt>
                <c:pt idx="6">
                  <c:v>2450.5</c:v>
                </c:pt>
                <c:pt idx="7">
                  <c:v>3139</c:v>
                </c:pt>
                <c:pt idx="8">
                  <c:v>3170</c:v>
                </c:pt>
                <c:pt idx="9">
                  <c:v>3173</c:v>
                </c:pt>
                <c:pt idx="10">
                  <c:v>3183</c:v>
                </c:pt>
                <c:pt idx="11">
                  <c:v>3186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48-40BD-A652-945F453475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172.5</c:v>
                </c:pt>
                <c:pt idx="2">
                  <c:v>179.5</c:v>
                </c:pt>
                <c:pt idx="3">
                  <c:v>1174.5</c:v>
                </c:pt>
                <c:pt idx="4">
                  <c:v>1391.5</c:v>
                </c:pt>
                <c:pt idx="5">
                  <c:v>1781.5</c:v>
                </c:pt>
                <c:pt idx="6">
                  <c:v>2450.5</c:v>
                </c:pt>
                <c:pt idx="7">
                  <c:v>3139</c:v>
                </c:pt>
                <c:pt idx="8">
                  <c:v>3170</c:v>
                </c:pt>
                <c:pt idx="9">
                  <c:v>3173</c:v>
                </c:pt>
                <c:pt idx="10">
                  <c:v>3183</c:v>
                </c:pt>
                <c:pt idx="11">
                  <c:v>3186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0.29049999999551801</c:v>
                </c:pt>
                <c:pt idx="2">
                  <c:v>0.26900000000023283</c:v>
                </c:pt>
                <c:pt idx="3">
                  <c:v>0.41859999999724096</c:v>
                </c:pt>
                <c:pt idx="4">
                  <c:v>-2.7099999999336433E-2</c:v>
                </c:pt>
                <c:pt idx="5">
                  <c:v>9.6899999996821862E-2</c:v>
                </c:pt>
                <c:pt idx="6">
                  <c:v>7.9499999999825377E-2</c:v>
                </c:pt>
                <c:pt idx="7">
                  <c:v>-0.4767000000065309</c:v>
                </c:pt>
                <c:pt idx="8">
                  <c:v>0.34189999999944121</c:v>
                </c:pt>
                <c:pt idx="9">
                  <c:v>8.0699999998614658E-2</c:v>
                </c:pt>
                <c:pt idx="10">
                  <c:v>-0.16990000000077998</c:v>
                </c:pt>
                <c:pt idx="11">
                  <c:v>-0.38479999999981374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48-40BD-A652-945F453475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172.5</c:v>
                </c:pt>
                <c:pt idx="2">
                  <c:v>179.5</c:v>
                </c:pt>
                <c:pt idx="3">
                  <c:v>1174.5</c:v>
                </c:pt>
                <c:pt idx="4">
                  <c:v>1391.5</c:v>
                </c:pt>
                <c:pt idx="5">
                  <c:v>1781.5</c:v>
                </c:pt>
                <c:pt idx="6">
                  <c:v>2450.5</c:v>
                </c:pt>
                <c:pt idx="7">
                  <c:v>3139</c:v>
                </c:pt>
                <c:pt idx="8">
                  <c:v>3170</c:v>
                </c:pt>
                <c:pt idx="9">
                  <c:v>3173</c:v>
                </c:pt>
                <c:pt idx="10">
                  <c:v>3183</c:v>
                </c:pt>
                <c:pt idx="11">
                  <c:v>3186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48-40BD-A652-945F453475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172.5</c:v>
                </c:pt>
                <c:pt idx="2">
                  <c:v>179.5</c:v>
                </c:pt>
                <c:pt idx="3">
                  <c:v>1174.5</c:v>
                </c:pt>
                <c:pt idx="4">
                  <c:v>1391.5</c:v>
                </c:pt>
                <c:pt idx="5">
                  <c:v>1781.5</c:v>
                </c:pt>
                <c:pt idx="6">
                  <c:v>2450.5</c:v>
                </c:pt>
                <c:pt idx="7">
                  <c:v>3139</c:v>
                </c:pt>
                <c:pt idx="8">
                  <c:v>3170</c:v>
                </c:pt>
                <c:pt idx="9">
                  <c:v>3173</c:v>
                </c:pt>
                <c:pt idx="10">
                  <c:v>3183</c:v>
                </c:pt>
                <c:pt idx="11">
                  <c:v>3186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48-40BD-A652-945F453475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172.5</c:v>
                </c:pt>
                <c:pt idx="2">
                  <c:v>179.5</c:v>
                </c:pt>
                <c:pt idx="3">
                  <c:v>1174.5</c:v>
                </c:pt>
                <c:pt idx="4">
                  <c:v>1391.5</c:v>
                </c:pt>
                <c:pt idx="5">
                  <c:v>1781.5</c:v>
                </c:pt>
                <c:pt idx="6">
                  <c:v>2450.5</c:v>
                </c:pt>
                <c:pt idx="7">
                  <c:v>3139</c:v>
                </c:pt>
                <c:pt idx="8">
                  <c:v>3170</c:v>
                </c:pt>
                <c:pt idx="9">
                  <c:v>3173</c:v>
                </c:pt>
                <c:pt idx="10">
                  <c:v>3183</c:v>
                </c:pt>
                <c:pt idx="11">
                  <c:v>3186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48-40BD-A652-945F453475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172.5</c:v>
                </c:pt>
                <c:pt idx="2">
                  <c:v>179.5</c:v>
                </c:pt>
                <c:pt idx="3">
                  <c:v>1174.5</c:v>
                </c:pt>
                <c:pt idx="4">
                  <c:v>1391.5</c:v>
                </c:pt>
                <c:pt idx="5">
                  <c:v>1781.5</c:v>
                </c:pt>
                <c:pt idx="6">
                  <c:v>2450.5</c:v>
                </c:pt>
                <c:pt idx="7">
                  <c:v>3139</c:v>
                </c:pt>
                <c:pt idx="8">
                  <c:v>3170</c:v>
                </c:pt>
                <c:pt idx="9">
                  <c:v>3173</c:v>
                </c:pt>
                <c:pt idx="10">
                  <c:v>3183</c:v>
                </c:pt>
                <c:pt idx="11">
                  <c:v>3186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48-40BD-A652-945F453475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172.5</c:v>
                </c:pt>
                <c:pt idx="2">
                  <c:v>179.5</c:v>
                </c:pt>
                <c:pt idx="3">
                  <c:v>1174.5</c:v>
                </c:pt>
                <c:pt idx="4">
                  <c:v>1391.5</c:v>
                </c:pt>
                <c:pt idx="5">
                  <c:v>1781.5</c:v>
                </c:pt>
                <c:pt idx="6">
                  <c:v>2450.5</c:v>
                </c:pt>
                <c:pt idx="7">
                  <c:v>3139</c:v>
                </c:pt>
                <c:pt idx="8">
                  <c:v>3170</c:v>
                </c:pt>
                <c:pt idx="9">
                  <c:v>3173</c:v>
                </c:pt>
                <c:pt idx="10">
                  <c:v>3183</c:v>
                </c:pt>
                <c:pt idx="11">
                  <c:v>3186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48-40BD-A652-945F453475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172.5</c:v>
                </c:pt>
                <c:pt idx="2">
                  <c:v>179.5</c:v>
                </c:pt>
                <c:pt idx="3">
                  <c:v>1174.5</c:v>
                </c:pt>
                <c:pt idx="4">
                  <c:v>1391.5</c:v>
                </c:pt>
                <c:pt idx="5">
                  <c:v>1781.5</c:v>
                </c:pt>
                <c:pt idx="6">
                  <c:v>2450.5</c:v>
                </c:pt>
                <c:pt idx="7">
                  <c:v>3139</c:v>
                </c:pt>
                <c:pt idx="8">
                  <c:v>3170</c:v>
                </c:pt>
                <c:pt idx="9">
                  <c:v>3173</c:v>
                </c:pt>
                <c:pt idx="10">
                  <c:v>3183</c:v>
                </c:pt>
                <c:pt idx="11">
                  <c:v>3186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0.24772504527141348</c:v>
                </c:pt>
                <c:pt idx="1">
                  <c:v>0.2293200914122307</c:v>
                </c:pt>
                <c:pt idx="2">
                  <c:v>0.22857322371939431</c:v>
                </c:pt>
                <c:pt idx="3">
                  <c:v>0.12241131595193422</c:v>
                </c:pt>
                <c:pt idx="4">
                  <c:v>9.9258417474005739E-2</c:v>
                </c:pt>
                <c:pt idx="5">
                  <c:v>5.7647217444549009E-2</c:v>
                </c:pt>
                <c:pt idx="6">
                  <c:v>-1.3731994913672885E-2</c:v>
                </c:pt>
                <c:pt idx="7">
                  <c:v>-8.7191767273367637E-2</c:v>
                </c:pt>
                <c:pt idx="8">
                  <c:v>-9.049932419878598E-2</c:v>
                </c:pt>
                <c:pt idx="9">
                  <c:v>-9.0819410352858732E-2</c:v>
                </c:pt>
                <c:pt idx="10">
                  <c:v>-9.1886364199767867E-2</c:v>
                </c:pt>
                <c:pt idx="11">
                  <c:v>-9.2206450353840619E-2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48-40BD-A652-945F45347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126720"/>
        <c:axId val="1"/>
      </c:scatterChart>
      <c:valAx>
        <c:axId val="87512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126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0</xdr:row>
      <xdr:rowOff>0</xdr:rowOff>
    </xdr:from>
    <xdr:to>
      <xdr:col>17</xdr:col>
      <xdr:colOff>38100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60F2FF-FF43-B2B3-8A01-CE8D2C1FC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29" t="s">
        <v>43</v>
      </c>
    </row>
    <row r="2" spans="1:7" s="5" customFormat="1" ht="12.95" customHeight="1" x14ac:dyDescent="0.2">
      <c r="A2" s="5" t="s">
        <v>23</v>
      </c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38</v>
      </c>
      <c r="D4" s="9">
        <v>2.4209999999999998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0">
        <v>36755.516000000003</v>
      </c>
    </row>
    <row r="8" spans="1:7" s="5" customFormat="1" ht="12.95" customHeight="1" x14ac:dyDescent="0.2">
      <c r="A8" s="5" t="s">
        <v>3</v>
      </c>
      <c r="C8" s="31">
        <v>2.4209999999999998</v>
      </c>
    </row>
    <row r="9" spans="1:7" s="5" customFormat="1" ht="12.95" customHeight="1" x14ac:dyDescent="0.2">
      <c r="A9" s="10" t="s">
        <v>29</v>
      </c>
      <c r="C9" s="11">
        <v>-9.5</v>
      </c>
      <c r="D9" s="5" t="s">
        <v>30</v>
      </c>
    </row>
    <row r="10" spans="1:7" s="5" customFormat="1" ht="12.95" customHeight="1" thickBot="1" x14ac:dyDescent="0.25">
      <c r="C10" s="12" t="s">
        <v>19</v>
      </c>
      <c r="D10" s="12" t="s">
        <v>20</v>
      </c>
    </row>
    <row r="11" spans="1:7" s="5" customFormat="1" ht="12.95" customHeight="1" x14ac:dyDescent="0.2">
      <c r="A11" s="5" t="s">
        <v>15</v>
      </c>
      <c r="C11" s="13">
        <f ca="1">INTERCEPT(INDIRECT($G$11):G991,INDIRECT($F$11):F991)</f>
        <v>0.24772504527141348</v>
      </c>
      <c r="D11" s="6"/>
      <c r="F11" s="14" t="str">
        <f>"F"&amp;E19</f>
        <v>F21</v>
      </c>
      <c r="G11" s="13" t="str">
        <f>"G"&amp;E19</f>
        <v>G21</v>
      </c>
    </row>
    <row r="12" spans="1:7" s="5" customFormat="1" ht="12.95" customHeight="1" x14ac:dyDescent="0.2">
      <c r="A12" s="5" t="s">
        <v>16</v>
      </c>
      <c r="C12" s="13">
        <f ca="1">SLOPE(INDIRECT($G$11):G991,INDIRECT($F$11):F991)</f>
        <v>-1.0669538469091466E-4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5" t="s">
        <v>35</v>
      </c>
      <c r="E13" s="11">
        <v>1</v>
      </c>
    </row>
    <row r="14" spans="1:7" s="5" customFormat="1" ht="12.95" customHeight="1" x14ac:dyDescent="0.2">
      <c r="D14" s="15" t="s">
        <v>31</v>
      </c>
      <c r="E14" s="16">
        <f ca="1">NOW()+15018.5+$C$9/24</f>
        <v>60376.686801620366</v>
      </c>
    </row>
    <row r="15" spans="1:7" s="5" customFormat="1" ht="12.95" customHeight="1" x14ac:dyDescent="0.2">
      <c r="A15" s="17" t="s">
        <v>17</v>
      </c>
      <c r="C15" s="18">
        <f ca="1">(C7+C11)+(C8+C12)*INT(MAX(F21:F3532))</f>
        <v>44468.729793549646</v>
      </c>
      <c r="D15" s="15" t="s">
        <v>36</v>
      </c>
      <c r="E15" s="16">
        <f ca="1">ROUND(2*(E14-$C$7)/$C$8,0)/2+E13</f>
        <v>9758</v>
      </c>
    </row>
    <row r="16" spans="1:7" s="5" customFormat="1" ht="12.95" customHeight="1" x14ac:dyDescent="0.2">
      <c r="A16" s="7" t="s">
        <v>4</v>
      </c>
      <c r="C16" s="19">
        <f ca="1">+C8+C12</f>
        <v>2.4208933046153089</v>
      </c>
      <c r="D16" s="15" t="s">
        <v>37</v>
      </c>
      <c r="E16" s="13">
        <f ca="1">ROUND(2*(E14-$C$15)/$C$16,0)/2+E13</f>
        <v>6572</v>
      </c>
    </row>
    <row r="17" spans="1:18" s="5" customFormat="1" ht="12.95" customHeight="1" thickBot="1" x14ac:dyDescent="0.25">
      <c r="A17" s="15" t="s">
        <v>28</v>
      </c>
      <c r="C17" s="5">
        <f>COUNT(C21:C2190)</f>
        <v>12</v>
      </c>
      <c r="D17" s="15" t="s">
        <v>32</v>
      </c>
      <c r="E17" s="20">
        <f ca="1">+$C$15+$C$16*E16-15018.5-$C$9/24</f>
        <v>45360.736424814793</v>
      </c>
    </row>
    <row r="18" spans="1:18" s="5" customFormat="1" ht="12.95" customHeight="1" thickTop="1" thickBot="1" x14ac:dyDescent="0.25">
      <c r="A18" s="7" t="s">
        <v>5</v>
      </c>
      <c r="C18" s="21">
        <f ca="1">+C15</f>
        <v>44468.729793549646</v>
      </c>
      <c r="D18" s="22">
        <f ca="1">+C16</f>
        <v>2.4208933046153089</v>
      </c>
      <c r="E18" s="23" t="s">
        <v>33</v>
      </c>
    </row>
    <row r="19" spans="1:18" s="5" customFormat="1" ht="12.95" customHeight="1" thickTop="1" x14ac:dyDescent="0.2">
      <c r="A19" s="24" t="s">
        <v>34</v>
      </c>
      <c r="E19" s="25">
        <v>21</v>
      </c>
    </row>
    <row r="20" spans="1:18" s="5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42</v>
      </c>
      <c r="I20" s="26" t="s">
        <v>41</v>
      </c>
      <c r="J20" s="26" t="s">
        <v>44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14</v>
      </c>
    </row>
    <row r="21" spans="1:18" s="5" customFormat="1" ht="12.95" customHeight="1" x14ac:dyDescent="0.2">
      <c r="A21" s="3" t="s">
        <v>39</v>
      </c>
      <c r="B21" s="4" t="s">
        <v>40</v>
      </c>
      <c r="C21" s="3">
        <v>36755.516000000003</v>
      </c>
      <c r="D21" s="3" t="s">
        <v>41</v>
      </c>
      <c r="E21" s="5">
        <f t="shared" ref="E21:E32" si="0">+(C21-C$7)/C$8</f>
        <v>0</v>
      </c>
      <c r="F21" s="5">
        <f t="shared" ref="F21:F32" si="1">ROUND(2*E21,0)/2</f>
        <v>0</v>
      </c>
      <c r="G21" s="5">
        <f t="shared" ref="G21:G32" si="2">+C21-(C$7+F21*C$8)</f>
        <v>0</v>
      </c>
      <c r="H21" s="5">
        <f t="shared" ref="H21:H32" si="3">+G21</f>
        <v>0</v>
      </c>
      <c r="O21" s="5">
        <f t="shared" ref="O21:O32" ca="1" si="4">+C$11+C$12*$F21</f>
        <v>0.24772504527141348</v>
      </c>
      <c r="Q21" s="28">
        <f t="shared" ref="Q21:Q32" si="5">+C21-15018.5</f>
        <v>21737.016000000003</v>
      </c>
      <c r="R21" s="5" t="e">
        <f>IF(ABS(#REF!-#REF!)&lt;0.00001,1,"")</f>
        <v>#REF!</v>
      </c>
    </row>
    <row r="22" spans="1:18" s="5" customFormat="1" ht="12.95" customHeight="1" x14ac:dyDescent="0.2">
      <c r="A22" s="3" t="s">
        <v>39</v>
      </c>
      <c r="B22" s="4" t="s">
        <v>40</v>
      </c>
      <c r="C22" s="3">
        <v>37173.428999999996</v>
      </c>
      <c r="D22" s="3" t="s">
        <v>41</v>
      </c>
      <c r="E22" s="5">
        <f t="shared" si="0"/>
        <v>172.61999173894804</v>
      </c>
      <c r="F22" s="5">
        <f t="shared" si="1"/>
        <v>172.5</v>
      </c>
      <c r="G22" s="5">
        <f t="shared" si="2"/>
        <v>0.29049999999551801</v>
      </c>
      <c r="I22" s="5">
        <f>+G22</f>
        <v>0.29049999999551801</v>
      </c>
      <c r="O22" s="5">
        <f t="shared" ca="1" si="4"/>
        <v>0.2293200914122307</v>
      </c>
      <c r="Q22" s="28">
        <f t="shared" si="5"/>
        <v>22154.928999999996</v>
      </c>
    </row>
    <row r="23" spans="1:18" s="5" customFormat="1" ht="12.95" customHeight="1" x14ac:dyDescent="0.2">
      <c r="A23" s="3" t="s">
        <v>39</v>
      </c>
      <c r="B23" s="4" t="s">
        <v>40</v>
      </c>
      <c r="C23" s="3">
        <v>37190.354500000001</v>
      </c>
      <c r="D23" s="3" t="s">
        <v>41</v>
      </c>
      <c r="E23" s="5">
        <f t="shared" si="0"/>
        <v>179.61111111111032</v>
      </c>
      <c r="F23" s="5">
        <f t="shared" si="1"/>
        <v>179.5</v>
      </c>
      <c r="G23" s="5">
        <f t="shared" si="2"/>
        <v>0.26900000000023283</v>
      </c>
      <c r="I23" s="5">
        <f>+G23</f>
        <v>0.26900000000023283</v>
      </c>
      <c r="O23" s="5">
        <f t="shared" ca="1" si="4"/>
        <v>0.22857322371939431</v>
      </c>
      <c r="Q23" s="28">
        <f t="shared" si="5"/>
        <v>22171.854500000001</v>
      </c>
    </row>
    <row r="24" spans="1:18" s="5" customFormat="1" ht="12.95" customHeight="1" x14ac:dyDescent="0.2">
      <c r="A24" s="3" t="s">
        <v>39</v>
      </c>
      <c r="B24" s="4" t="s">
        <v>40</v>
      </c>
      <c r="C24" s="3">
        <v>39599.399100000002</v>
      </c>
      <c r="D24" s="3" t="s">
        <v>41</v>
      </c>
      <c r="E24" s="5">
        <f t="shared" si="0"/>
        <v>1174.672903758777</v>
      </c>
      <c r="F24" s="5">
        <f t="shared" si="1"/>
        <v>1174.5</v>
      </c>
      <c r="G24" s="5">
        <f t="shared" si="2"/>
        <v>0.41859999999724096</v>
      </c>
      <c r="I24" s="5">
        <f>+G24</f>
        <v>0.41859999999724096</v>
      </c>
      <c r="O24" s="5">
        <f t="shared" ca="1" si="4"/>
        <v>0.12241131595193422</v>
      </c>
      <c r="Q24" s="28">
        <f t="shared" si="5"/>
        <v>24580.899100000002</v>
      </c>
    </row>
    <row r="25" spans="1:18" s="5" customFormat="1" ht="12.95" customHeight="1" x14ac:dyDescent="0.2">
      <c r="A25" s="3" t="s">
        <v>39</v>
      </c>
      <c r="B25" s="4" t="s">
        <v>40</v>
      </c>
      <c r="C25" s="3">
        <v>40124.310400000002</v>
      </c>
      <c r="D25" s="3" t="s">
        <v>41</v>
      </c>
      <c r="E25" s="5">
        <f t="shared" si="0"/>
        <v>1391.4888062783971</v>
      </c>
      <c r="F25" s="5">
        <f t="shared" si="1"/>
        <v>1391.5</v>
      </c>
      <c r="G25" s="5">
        <f t="shared" si="2"/>
        <v>-2.7099999999336433E-2</v>
      </c>
      <c r="I25" s="5">
        <f>+G25</f>
        <v>-2.7099999999336433E-2</v>
      </c>
      <c r="O25" s="5">
        <f t="shared" ca="1" si="4"/>
        <v>9.9258417474005739E-2</v>
      </c>
      <c r="Q25" s="28">
        <f t="shared" si="5"/>
        <v>25105.810400000002</v>
      </c>
    </row>
    <row r="26" spans="1:18" s="5" customFormat="1" ht="12.95" customHeight="1" x14ac:dyDescent="0.2">
      <c r="A26" s="3" t="s">
        <v>39</v>
      </c>
      <c r="B26" s="4" t="s">
        <v>40</v>
      </c>
      <c r="C26" s="3">
        <v>41068.624400000001</v>
      </c>
      <c r="D26" s="3" t="s">
        <v>41</v>
      </c>
      <c r="E26" s="5">
        <f t="shared" si="0"/>
        <v>1781.5400247831465</v>
      </c>
      <c r="F26" s="5">
        <f t="shared" si="1"/>
        <v>1781.5</v>
      </c>
      <c r="G26" s="5">
        <f t="shared" si="2"/>
        <v>9.6899999996821862E-2</v>
      </c>
      <c r="I26" s="5">
        <f>+G26</f>
        <v>9.6899999996821862E-2</v>
      </c>
      <c r="O26" s="5">
        <f t="shared" ca="1" si="4"/>
        <v>5.7647217444549009E-2</v>
      </c>
      <c r="Q26" s="28">
        <f t="shared" si="5"/>
        <v>26050.124400000001</v>
      </c>
    </row>
    <row r="27" spans="1:18" s="5" customFormat="1" ht="12.95" customHeight="1" x14ac:dyDescent="0.2">
      <c r="A27" s="3" t="s">
        <v>39</v>
      </c>
      <c r="B27" s="4" t="s">
        <v>40</v>
      </c>
      <c r="C27" s="3">
        <v>42688.256000000001</v>
      </c>
      <c r="D27" s="3" t="s">
        <v>41</v>
      </c>
      <c r="E27" s="5">
        <f t="shared" si="0"/>
        <v>2450.5328376703833</v>
      </c>
      <c r="F27" s="5">
        <f t="shared" si="1"/>
        <v>2450.5</v>
      </c>
      <c r="G27" s="5">
        <f t="shared" si="2"/>
        <v>7.9499999999825377E-2</v>
      </c>
      <c r="I27" s="5">
        <f>+G27</f>
        <v>7.9499999999825377E-2</v>
      </c>
      <c r="O27" s="5">
        <f t="shared" ca="1" si="4"/>
        <v>-1.3731994913672885E-2</v>
      </c>
      <c r="Q27" s="28">
        <f t="shared" si="5"/>
        <v>27669.756000000001</v>
      </c>
    </row>
    <row r="28" spans="1:18" x14ac:dyDescent="0.2">
      <c r="A28" s="3" t="s">
        <v>39</v>
      </c>
      <c r="B28" s="4" t="s">
        <v>40</v>
      </c>
      <c r="C28" s="3">
        <v>44354.558299999997</v>
      </c>
      <c r="D28" s="3" t="s">
        <v>41</v>
      </c>
      <c r="E28">
        <f t="shared" si="0"/>
        <v>3138.8030978934303</v>
      </c>
      <c r="F28">
        <f t="shared" si="1"/>
        <v>3139</v>
      </c>
      <c r="G28">
        <f t="shared" si="2"/>
        <v>-0.4767000000065309</v>
      </c>
      <c r="I28">
        <f>+G28</f>
        <v>-0.4767000000065309</v>
      </c>
      <c r="O28">
        <f t="shared" ca="1" si="4"/>
        <v>-8.7191767273367637E-2</v>
      </c>
      <c r="Q28" s="1">
        <f t="shared" si="5"/>
        <v>29336.058299999997</v>
      </c>
    </row>
    <row r="29" spans="1:18" x14ac:dyDescent="0.2">
      <c r="A29" s="3" t="s">
        <v>39</v>
      </c>
      <c r="B29" s="4" t="s">
        <v>40</v>
      </c>
      <c r="C29" s="3">
        <v>44430.427900000002</v>
      </c>
      <c r="D29" s="3" t="s">
        <v>41</v>
      </c>
      <c r="E29">
        <f t="shared" si="0"/>
        <v>3170.1412226352745</v>
      </c>
      <c r="F29">
        <f t="shared" si="1"/>
        <v>3170</v>
      </c>
      <c r="G29">
        <f t="shared" si="2"/>
        <v>0.34189999999944121</v>
      </c>
      <c r="I29">
        <f>+G29</f>
        <v>0.34189999999944121</v>
      </c>
      <c r="O29">
        <f t="shared" ca="1" si="4"/>
        <v>-9.049932419878598E-2</v>
      </c>
      <c r="Q29" s="1">
        <f t="shared" si="5"/>
        <v>29411.927900000002</v>
      </c>
    </row>
    <row r="30" spans="1:18" x14ac:dyDescent="0.2">
      <c r="A30" s="3" t="s">
        <v>39</v>
      </c>
      <c r="B30" s="4" t="s">
        <v>40</v>
      </c>
      <c r="C30" s="3">
        <v>44437.429700000001</v>
      </c>
      <c r="D30" s="3" t="s">
        <v>41</v>
      </c>
      <c r="E30">
        <f t="shared" si="0"/>
        <v>3173.0333333333324</v>
      </c>
      <c r="F30">
        <f t="shared" si="1"/>
        <v>3173</v>
      </c>
      <c r="G30">
        <f t="shared" si="2"/>
        <v>8.0699999998614658E-2</v>
      </c>
      <c r="I30">
        <f>+G30</f>
        <v>8.0699999998614658E-2</v>
      </c>
      <c r="O30">
        <f t="shared" ca="1" si="4"/>
        <v>-9.0819410352858732E-2</v>
      </c>
      <c r="Q30" s="1">
        <f t="shared" si="5"/>
        <v>29418.929700000001</v>
      </c>
    </row>
    <row r="31" spans="1:18" x14ac:dyDescent="0.2">
      <c r="A31" s="3" t="s">
        <v>39</v>
      </c>
      <c r="B31" s="4" t="s">
        <v>40</v>
      </c>
      <c r="C31" s="3">
        <v>44461.3891</v>
      </c>
      <c r="D31" s="3" t="s">
        <v>41</v>
      </c>
      <c r="E31">
        <f t="shared" si="0"/>
        <v>3182.9298223874421</v>
      </c>
      <c r="F31">
        <f t="shared" si="1"/>
        <v>3183</v>
      </c>
      <c r="G31">
        <f t="shared" si="2"/>
        <v>-0.16990000000077998</v>
      </c>
      <c r="I31">
        <f>+G31</f>
        <v>-0.16990000000077998</v>
      </c>
      <c r="O31">
        <f t="shared" ca="1" si="4"/>
        <v>-9.1886364199767867E-2</v>
      </c>
      <c r="Q31" s="1">
        <f t="shared" si="5"/>
        <v>29442.8891</v>
      </c>
    </row>
    <row r="32" spans="1:18" x14ac:dyDescent="0.2">
      <c r="A32" s="3" t="s">
        <v>39</v>
      </c>
      <c r="B32" s="4" t="s">
        <v>40</v>
      </c>
      <c r="C32" s="3">
        <v>44468.4372</v>
      </c>
      <c r="D32" s="3" t="s">
        <v>41</v>
      </c>
      <c r="E32">
        <f t="shared" si="0"/>
        <v>3185.8410574142908</v>
      </c>
      <c r="F32">
        <f t="shared" si="1"/>
        <v>3186</v>
      </c>
      <c r="G32">
        <f t="shared" si="2"/>
        <v>-0.38479999999981374</v>
      </c>
      <c r="I32">
        <f>+G32</f>
        <v>-0.38479999999981374</v>
      </c>
      <c r="O32">
        <f t="shared" ca="1" si="4"/>
        <v>-9.2206450353840619E-2</v>
      </c>
      <c r="Q32" s="1">
        <f t="shared" si="5"/>
        <v>29449.9372</v>
      </c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2024-03-07T03:28:59Z</dcterms:modified>
</cp:coreProperties>
</file>