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104C5D-92D8-4E9D-A2F0-5CB83680CA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C7" i="1"/>
  <c r="E22" i="1"/>
  <c r="F22" i="1"/>
  <c r="C8" i="1"/>
  <c r="E21" i="1"/>
  <c r="F21" i="1"/>
  <c r="E14" i="1"/>
  <c r="G11" i="1"/>
  <c r="C17" i="1"/>
  <c r="Q21" i="1"/>
  <c r="G21" i="1"/>
  <c r="G22" i="1"/>
  <c r="I22" i="1"/>
  <c r="H21" i="1"/>
  <c r="C12" i="1"/>
  <c r="C11" i="1"/>
  <c r="O21" i="1" l="1"/>
  <c r="O22" i="1"/>
  <c r="C15" i="1"/>
  <c r="E16" i="1" s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<sst xmlns="http://schemas.openxmlformats.org/spreadsheetml/2006/main" count="47" uniqueCount="46">
  <si>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</si>
  <si>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</si>
  <si>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</si>
  <si>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</si>
  <si>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</si>
  <si>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</si>
  <si>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</si>
  <si>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</si>
  <si>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</si>
  <si>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</si>
  <si>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</si>
  <si>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</si>
  <si>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</si>
  <si>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</si>
  <si>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</si>
  <si>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</si>
  <si>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</si>
  <si>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</si>
  <si>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</si>
  <si>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</si>
  <si>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</si>
  <si>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</si>
  <si>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</si>
  <si>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</si>
  <si>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</si>
  <si>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</si>
  <si>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</si>
  <si>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</si>
  <si>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</si>
  <si>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</si>
  <si>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</si>
  <si>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</si>
  <si>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</si>
  <si>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</si>
  <si>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</si>
  <si>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</si>
  <si>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</si>
  <si>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</si>
  <si>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</si>
  <si>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V2617 Sgr / GSC 25501.340</t>
  </si>
  <si>
    <t>EA/KE:</t>
  </si>
  <si>
    <t>OEJV 0130</t>
  </si>
  <si>
    <t>II</t>
  </si>
  <si>
    <t>GCVS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</si>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</sst>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V2617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4-496D-9C67-7ACCEDFF3E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0.1809964000058244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84-496D-9C67-7ACCEDFF3E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84-496D-9C67-7ACCEDFF3E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84-496D-9C67-7ACCEDFF3E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84-496D-9C67-7ACCEDFF3E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84-496D-9C67-7ACCEDFF3E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84-496D-9C67-7ACCEDFF3E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0.1809964000058244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84-496D-9C67-7ACCEDFF3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423104"/>
        <c:axId val="1"/>
      </c:scatterChart>
      <c:valAx>
        <c:axId val="71242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42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F7A039-A72A-403D-AC56-D6D4504F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1" t="s">
        <v>39</v>
      </c>
    </row>
    <row r="2" spans="1:7" s="3" customFormat="1" ht="12.95" customHeight="1" x14ac:dyDescent="0.2">
      <c r="A2" s="3" t="s">
        <v>24</v>
      </c>
      <c r="B2" s="2" t="s">
        <v>40</v>
      </c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25501.34</v>
      </c>
      <c r="D4" s="7">
        <v>0.99726459999999995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25501.34</v>
      </c>
    </row>
    <row r="8" spans="1:7" s="3" customFormat="1" ht="12.95" customHeight="1" x14ac:dyDescent="0.2">
      <c r="A8" s="3" t="s">
        <v>3</v>
      </c>
      <c r="C8" s="3">
        <f>+D4</f>
        <v>0.99726459999999995</v>
      </c>
    </row>
    <row r="9" spans="1:7" s="3" customFormat="1" ht="12.95" customHeight="1" x14ac:dyDescent="0.2">
      <c r="A9" s="8" t="s">
        <v>30</v>
      </c>
      <c r="C9" s="9">
        <v>-9.5</v>
      </c>
      <c r="D9" s="3" t="s">
        <v>31</v>
      </c>
    </row>
    <row r="10" spans="1:7" s="3" customFormat="1" ht="12.95" customHeight="1" thickBot="1" x14ac:dyDescent="0.25">
      <c r="C10" s="10" t="s">
        <v>20</v>
      </c>
      <c r="D10" s="10" t="s">
        <v>21</v>
      </c>
    </row>
    <row r="11" spans="1:7" s="3" customFormat="1" ht="12.95" customHeight="1" x14ac:dyDescent="0.2">
      <c r="A11" s="3" t="s">
        <v>16</v>
      </c>
      <c r="C11" s="11">
        <f ca="1">INTERCEPT(INDIRECT($G$11):G992,INDIRECT($F$11):F992)</f>
        <v>0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SLOPE(INDIRECT($G$11):G992,INDIRECT($F$11):F992)</f>
        <v>6.0400587334253623E-6</v>
      </c>
      <c r="D12" s="4"/>
    </row>
    <row r="13" spans="1:7" s="3" customFormat="1" ht="12.95" customHeight="1" x14ac:dyDescent="0.2">
      <c r="A13" s="3" t="s">
        <v>19</v>
      </c>
      <c r="C13" s="4" t="s">
        <v>14</v>
      </c>
      <c r="D13" s="13" t="s">
        <v>36</v>
      </c>
      <c r="E13" s="9">
        <v>1</v>
      </c>
    </row>
    <row r="14" spans="1:7" s="3" customFormat="1" ht="12.95" customHeight="1" x14ac:dyDescent="0.2">
      <c r="D14" s="13" t="s">
        <v>32</v>
      </c>
      <c r="E14" s="14">
        <f ca="1">NOW()+15018.5+$C$9/24</f>
        <v>60376.690169444439</v>
      </c>
    </row>
    <row r="15" spans="1:7" s="3" customFormat="1" ht="12.95" customHeight="1" x14ac:dyDescent="0.2">
      <c r="A15" s="15" t="s">
        <v>18</v>
      </c>
      <c r="C15" s="16">
        <f ca="1">(C7+C11)+(C8+C12)*INT(MAX(F21:F3533))</f>
        <v>55385.552000000003</v>
      </c>
      <c r="D15" s="13" t="s">
        <v>37</v>
      </c>
      <c r="E15" s="14">
        <f ca="1">ROUND(2*(E14-$C$7)/$C$8,0)/2+E13</f>
        <v>34972</v>
      </c>
    </row>
    <row r="16" spans="1:7" s="3" customFormat="1" ht="12.95" customHeight="1" x14ac:dyDescent="0.2">
      <c r="A16" s="5" t="s">
        <v>4</v>
      </c>
      <c r="C16" s="17">
        <f ca="1">+C8+C12</f>
        <v>0.99727064005873334</v>
      </c>
      <c r="D16" s="13" t="s">
        <v>38</v>
      </c>
      <c r="E16" s="11">
        <f ca="1">ROUND(2*(E14-$C$15)/$C$16,0)/2+E13</f>
        <v>5006</v>
      </c>
    </row>
    <row r="17" spans="1:17" s="3" customFormat="1" ht="12.95" customHeight="1" thickBot="1" x14ac:dyDescent="0.25">
      <c r="A17" s="13" t="s">
        <v>29</v>
      </c>
      <c r="C17" s="3">
        <f>COUNT(C21:C2191)</f>
        <v>2</v>
      </c>
      <c r="D17" s="13" t="s">
        <v>33</v>
      </c>
      <c r="E17" s="18">
        <f ca="1">+$C$15+$C$16*E16-15018.5-$C$9/24</f>
        <v>45359.78465746736</v>
      </c>
    </row>
    <row r="18" spans="1:17" s="3" customFormat="1" ht="12.95" customHeight="1" thickTop="1" thickBot="1" x14ac:dyDescent="0.25">
      <c r="A18" s="5" t="s">
        <v>5</v>
      </c>
      <c r="C18" s="19">
        <f ca="1">+C15</f>
        <v>55385.552000000003</v>
      </c>
      <c r="D18" s="20">
        <f ca="1">+C16</f>
        <v>0.99727064005873334</v>
      </c>
      <c r="E18" s="21" t="s">
        <v>34</v>
      </c>
    </row>
    <row r="19" spans="1:17" s="3" customFormat="1" ht="12.95" customHeight="1" thickTop="1" x14ac:dyDescent="0.2">
      <c r="A19" s="22" t="s">
        <v>35</v>
      </c>
      <c r="E19" s="23">
        <v>21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43</v>
      </c>
      <c r="I20" s="24" t="s">
        <v>44</v>
      </c>
      <c r="J20" s="24" t="s">
        <v>45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f>+C4</f>
        <v>25501.34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7">
        <f>+C21-15018.5</f>
        <v>10482.84</v>
      </c>
    </row>
    <row r="22" spans="1:17" s="3" customFormat="1" ht="12.95" customHeight="1" x14ac:dyDescent="0.2">
      <c r="A22" s="28" t="s">
        <v>41</v>
      </c>
      <c r="B22" s="29" t="s">
        <v>42</v>
      </c>
      <c r="C22" s="30">
        <v>55385.552000000003</v>
      </c>
      <c r="D22" s="30">
        <v>0.01</v>
      </c>
      <c r="E22" s="3">
        <f>+(C22-C$7)/C$8</f>
        <v>29966.181492855561</v>
      </c>
      <c r="F22" s="3">
        <f>ROUND(2*E22,0)/2</f>
        <v>29966</v>
      </c>
      <c r="G22" s="3">
        <f>+C22-(C$7+F22*C$8)</f>
        <v>0.1809964000058244</v>
      </c>
      <c r="I22" s="3">
        <f>+G22</f>
        <v>0.1809964000058244</v>
      </c>
      <c r="O22" s="3">
        <f ca="1">+C$11+C$12*$F22</f>
        <v>0.1809964000058244</v>
      </c>
      <c r="Q22" s="27">
        <f>+C22-15018.5</f>
        <v>40367.052000000003</v>
      </c>
    </row>
    <row r="23" spans="1:17" s="3" customFormat="1" ht="12.95" customHeight="1" x14ac:dyDescent="0.2">
      <c r="C23" s="26"/>
      <c r="D23" s="26"/>
      <c r="Q23" s="27"/>
    </row>
    <row r="24" spans="1:17" s="3" customFormat="1" ht="12.95" customHeight="1" x14ac:dyDescent="0.2">
      <c r="C24" s="26"/>
      <c r="D24" s="26"/>
      <c r="Q24" s="27"/>
    </row>
    <row r="25" spans="1:17" s="3" customFormat="1" ht="12.95" customHeight="1" x14ac:dyDescent="0.2">
      <c r="C25" s="26"/>
      <c r="D25" s="26"/>
      <c r="Q25" s="27"/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2024-03-07T03:33:50Z</dcterms:modified>
</cp:coreProperties>
</file>