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FB958B38-8AFB-456F-9D06-00AE784120D5}" xr6:coauthVersionLast="47" xr6:coauthVersionMax="47" xr10:uidLastSave="{00000000-0000-0000-0000-000000000000}"/>
  <bookViews>
    <workbookView xWindow="12210" yWindow="60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<sst xmlns="http://schemas.openxmlformats.org/spreadsheetml/2006/main" count="61" uniqueCount="55">
  <si>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</si>
  <si>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</si>
  <si>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</si>
  <si>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</si>
  <si>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</si>
  <si>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</si>
  <si>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</si>
  <si>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</si>
  <si>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</si>
  <si>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</si>
  <si>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</si>
  <si>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</si>
  <si>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</si>
  <si>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</si>
  <si>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</si>
  <si>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</si>
  <si>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</si>
  <si>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</si>
  <si>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</si>
  <si>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</si>
  <si>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</si>
  <si>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</si>
  <si>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</si>
  <si>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</si>
  <si>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</si>
  <si>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</si>
  <si>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</si>
  <si>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</si>
  <si>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</si>
  <si>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</si>
  <si>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</si>
  <si>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</si>
  <si>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</si>
  <si>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</si>
  <si>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</si>
  <si>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</si>
  <si>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</si>
  <si>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</si>
  <si>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</si>
  <si>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</si>
  <si>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</si>
  <si>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</si>
  <si>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</si>
  <si>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</si>
  <si>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</si>
  <si>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</si>
  <si>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V3863 Sgr</t>
  </si>
  <si>
    <t>PEX</t>
  </si>
  <si>
    <t>I</t>
  </si>
  <si>
    <t>VSX</t>
  </si>
  <si>
    <t>EW / KW</t>
  </si>
  <si>
    <t>11.62 (0.52)</t>
  </si>
  <si>
    <t>VSS SEB Gp</t>
  </si>
  <si>
    <t>VSX : Detail for V3863 Sgr</t>
  </si>
  <si>
    <t>BMGA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</si>
</sst>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2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V3863 Sgr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3737797163843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1.1220000014873222E-3</c:v>
                </c:pt>
                <c:pt idx="2">
                  <c:v>-4.1981999966083094E-3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4.1547568380460799E-4</c:v>
                </c:pt>
                <c:pt idx="1">
                  <c:v>-1.5647205595685956E-3</c:v>
                </c:pt>
                <c:pt idx="2">
                  <c:v>-1.9269551193569999E-3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20467</c:v>
                      </c:pt>
                      <c:pt idx="2">
                        <c:v>24211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V3863 Sgr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1.1220000014873222E-3</c:v>
                </c:pt>
                <c:pt idx="2">
                  <c:v>-4.1981999966083094E-3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1.4630000000000001E-3</c:v>
                  </c:pt>
                  <c:pt idx="2">
                    <c:v>5.1130000000000004E-3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4.1547568380460799E-4</c:v>
                </c:pt>
                <c:pt idx="1">
                  <c:v>-1.5647205595685956E-3</c:v>
                </c:pt>
                <c:pt idx="2">
                  <c:v>-1.9269551193569999E-3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20467</c:v>
                </c:pt>
                <c:pt idx="2">
                  <c:v>24211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15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D29" sqref="D2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D2" s="51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51955.34</v>
      </c>
      <c r="D7" s="13" t="s">
        <v>49</v>
      </c>
    </row>
    <row r="8" spans="1:15" ht="12.95" customHeight="1" x14ac:dyDescent="0.2">
      <c r="A8" s="20" t="s">
        <v>3</v>
      </c>
      <c r="C8" s="28">
        <v>0.36491299999999999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4.1547568380460799E-4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-9.6750683704167849E-8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60838.710435879628</v>
      </c>
    </row>
    <row r="15" spans="1:15" ht="12.95" customHeight="1" x14ac:dyDescent="0.2">
      <c r="A15" s="17" t="s">
        <v>17</v>
      </c>
      <c r="C15" s="18">
        <f ca="1">(C7+C11)+(C8+C12)*INT(MAX(F21:F3533))</f>
        <v>60790.246716044872</v>
      </c>
      <c r="E15" s="37" t="s">
        <v>33</v>
      </c>
      <c r="F15" s="39">
        <f ca="1">ROUND(2*(F14-$C$7)/$C$8,0)/2+F13</f>
        <v>24345</v>
      </c>
    </row>
    <row r="16" spans="1:15" ht="12.95" customHeight="1" x14ac:dyDescent="0.2">
      <c r="A16" s="17" t="s">
        <v>4</v>
      </c>
      <c r="C16" s="18">
        <f ca="1">+C8+C12</f>
        <v>0.3649129032493163</v>
      </c>
      <c r="E16" s="37" t="s">
        <v>34</v>
      </c>
      <c r="F16" s="39">
        <f ca="1">ROUND(2*(F14-$C$15)/$C$16,0)/2+F13</f>
        <v>134</v>
      </c>
    </row>
    <row r="17" spans="1:23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45821.040878413616</v>
      </c>
    </row>
    <row r="18" spans="1:23" ht="12.95" customHeight="1" thickTop="1" thickBot="1" x14ac:dyDescent="0.25">
      <c r="A18" s="17" t="s">
        <v>5</v>
      </c>
      <c r="C18" s="24">
        <f ca="1">+C15</f>
        <v>60790.246716044872</v>
      </c>
      <c r="D18" s="25">
        <f ca="1">+C16</f>
        <v>0.3649129032493163</v>
      </c>
      <c r="E18" s="42" t="s">
        <v>44</v>
      </c>
      <c r="F18" s="41">
        <f ca="1">+($C$15+$C$16*$F$16)-($C$16/2)-15018.5-$C$5/24</f>
        <v>45820.858421961988</v>
      </c>
    </row>
    <row r="19" spans="1:23" ht="12.95" customHeight="1" thickTop="1" x14ac:dyDescent="0.2"/>
    <row r="20" spans="1:23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3" ht="12.95" customHeight="1" x14ac:dyDescent="0.2">
      <c r="A21" s="22" t="s">
        <v>49</v>
      </c>
      <c r="B21" s="21"/>
      <c r="C21" s="22">
        <v>51955.34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4.1547568380460799E-4</v>
      </c>
      <c r="Q21" s="26">
        <f>+C21-15018.5</f>
        <v>36936.839999999997</v>
      </c>
    </row>
    <row r="22" spans="1:23" ht="12.95" customHeight="1" x14ac:dyDescent="0.2">
      <c r="A22" s="47" t="s">
        <v>54</v>
      </c>
      <c r="B22" s="48" t="s">
        <v>48</v>
      </c>
      <c r="C22" s="49">
        <v>59424.015492999999</v>
      </c>
      <c r="D22" s="45">
        <v>1.4630000000000001E-3</v>
      </c>
      <c r="E22" s="20">
        <f t="shared" ref="E22:E23" si="0">+(C22-C$7)/C$8</f>
        <v>20467.003074705484</v>
      </c>
      <c r="F22" s="20">
        <f t="shared" ref="F22:F23" si="1">ROUND(2*E22,0)/2</f>
        <v>20467</v>
      </c>
      <c r="G22" s="20">
        <f t="shared" ref="G22:G23" si="2">+C22-(C$7+F22*C$8)</f>
        <v>1.1220000014873222E-3</v>
      </c>
      <c r="K22" s="20">
        <f t="shared" ref="K22:K23" si="3">+G22</f>
        <v>1.1220000014873222E-3</v>
      </c>
      <c r="O22" s="20">
        <f t="shared" ref="O22:O23" ca="1" si="4">+C$11+C$12*$F22</f>
        <v>-1.5647205595685956E-3</v>
      </c>
      <c r="Q22" s="26">
        <f t="shared" ref="Q22:Q23" si="5">+C22-15018.5</f>
        <v>44405.515492999999</v>
      </c>
      <c r="W22" s="50" t="s">
        <v>52</v>
      </c>
    </row>
    <row r="23" spans="1:23" ht="12.95" customHeight="1" x14ac:dyDescent="0.2">
      <c r="A23" s="45" t="s">
        <v>47</v>
      </c>
      <c r="B23" s="46" t="s">
        <v>48</v>
      </c>
      <c r="C23" s="45">
        <v>60790.244444800002</v>
      </c>
      <c r="D23" s="45">
        <v>5.1130000000000004E-3</v>
      </c>
      <c r="E23" s="20">
        <f t="shared" si="0"/>
        <v>24210.988495340003</v>
      </c>
      <c r="F23" s="20">
        <f t="shared" si="1"/>
        <v>24211</v>
      </c>
      <c r="G23" s="20">
        <f t="shared" si="2"/>
        <v>-4.1981999966083094E-3</v>
      </c>
      <c r="K23" s="20">
        <f t="shared" si="3"/>
        <v>-4.1981999966083094E-3</v>
      </c>
      <c r="O23" s="20">
        <f t="shared" ca="1" si="4"/>
        <v>-1.9269551193569999E-3</v>
      </c>
      <c r="Q23" s="26">
        <f t="shared" si="5"/>
        <v>45771.744444800002</v>
      </c>
      <c r="W23" s="50" t="s">
        <v>52</v>
      </c>
    </row>
    <row r="24" spans="1:23" ht="12.95" customHeight="1" x14ac:dyDescent="0.2">
      <c r="A24" s="43"/>
      <c r="B24" s="44"/>
      <c r="C24" s="43"/>
      <c r="D24" s="43"/>
      <c r="Q24" s="26"/>
    </row>
    <row r="25" spans="1:23" ht="12.95" customHeight="1" x14ac:dyDescent="0.2">
      <c r="A25" s="43"/>
      <c r="B25" s="44"/>
      <c r="C25" s="43"/>
      <c r="D25" s="43"/>
      <c r="Q25" s="26"/>
    </row>
    <row r="26" spans="1:23" ht="12.95" customHeight="1" x14ac:dyDescent="0.2">
      <c r="A26" s="43"/>
      <c r="B26" s="44"/>
      <c r="C26" s="43"/>
      <c r="D26" s="43"/>
      <c r="Q26" s="26"/>
    </row>
    <row r="27" spans="1:23" ht="12.95" customHeight="1" x14ac:dyDescent="0.2">
      <c r="A27" s="30"/>
      <c r="B27" s="31"/>
      <c r="C27" s="32"/>
      <c r="D27" s="33"/>
      <c r="Q27" s="26"/>
    </row>
    <row r="28" spans="1:23" ht="12.95" customHeight="1" x14ac:dyDescent="0.2">
      <c r="A28" s="30"/>
      <c r="B28" s="31"/>
      <c r="C28" s="32"/>
      <c r="D28" s="33"/>
      <c r="Q28" s="26"/>
    </row>
    <row r="29" spans="1:23" ht="12.95" customHeight="1" x14ac:dyDescent="0.2">
      <c r="A29" s="30"/>
      <c r="B29" s="31"/>
      <c r="C29" s="32"/>
      <c r="D29" s="33"/>
      <c r="Q29" s="26"/>
    </row>
    <row r="30" spans="1:23" ht="12.95" customHeight="1" x14ac:dyDescent="0.2">
      <c r="A30" s="30"/>
      <c r="B30" s="31"/>
      <c r="C30" s="32"/>
      <c r="D30" s="33"/>
      <c r="Q30" s="26"/>
    </row>
    <row r="31" spans="1:23" ht="12.95" customHeight="1" x14ac:dyDescent="0.2">
      <c r="A31" s="22"/>
      <c r="B31" s="21"/>
      <c r="C31" s="22"/>
      <c r="D31" s="22"/>
      <c r="Q31" s="26"/>
    </row>
    <row r="32" spans="1:23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1563" xr:uid="{3F9188BA-9269-44AE-9CF0-CDFF2BCFD4F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2025-06-12T05:03:01Z</dcterms:modified>
</cp:coreProperties>
</file>