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A9A7467-5FBD-41EE-941C-632455303269}" xr6:coauthVersionLast="47" xr6:coauthVersionMax="47" xr10:uidLastSave="{00000000-0000-0000-0000-000000000000}"/>
  <bookViews>
    <workbookView xWindow="-120" yWindow="-120" windowWidth="29040" windowHeight="15840"/>
  </bookViews>
  <sheets>
    <sheet name="A" sheetId="1" r:id="rId1"/>
  </sheets>
  <calcPr calcId="181029"/>
</workbook>
</file>

<file path=xl/calcChain.xml><?xml version="1.0" encoding="utf-8"?>
<calcChain xmlns="http://schemas.openxmlformats.org/spreadsheetml/2006/main">
  <c r="Q22" i="1" l="1"/>
  <c r="C8" i="1"/>
  <c r="E21" i="1"/>
  <c r="F21" i="1"/>
  <c r="G21" i="1"/>
  <c r="I21" i="1"/>
  <c r="C9" i="1"/>
  <c r="D9" i="1"/>
  <c r="D8" i="1"/>
  <c r="F16" i="1"/>
  <c r="F17" i="1" s="1"/>
  <c r="C17" i="1"/>
  <c r="Q21" i="1"/>
  <c r="E22" i="1"/>
  <c r="F22" i="1"/>
  <c r="G22" i="1"/>
  <c r="K22" i="1"/>
  <c r="C11" i="1"/>
  <c r="C12" i="1"/>
  <c r="C16" i="1" l="1"/>
  <c r="D18" i="1" s="1"/>
  <c r="C15" i="1"/>
  <c r="F18" i="1" s="1"/>
  <c r="O22" i="1"/>
  <c r="O21" i="1"/>
  <c r="C18" i="1" l="1"/>
  <c r="F19" i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<sst xmlns="http://schemas.openxmlformats.org/spreadsheetml/2006/main" count="56" uniqueCount="52">
  <si>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</si>
  <si>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</si>
  <si>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</si>
  <si>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</si>
  <si>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</si>
  <si>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</si>
  <si>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</si>
  <si>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</si>
  <si>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</si>
  <si>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</si>
  <si>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</si>
  <si>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</si>
  <si>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</si>
  <si>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</si>
  <si>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</si>
  <si>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</si>
  <si>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</si>
  <si>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</si>
  <si>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</si>
  <si>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</si>
  <si>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</si>
  <si>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</si>
  <si>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</si>
  <si>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</si>
  <si>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</si>
  <si>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</si>
  <si>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</si>
  <si>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</si>
  <si>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</si>
  <si>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</si>
  <si>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</si>
  <si>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</si>
  <si>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</si>
  <si>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</si>
  <si>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</si>
  <si>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</si>
  <si>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</si>
  <si>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</si>
  <si>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</si>
  <si>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</si>
  <si>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</si>
  <si>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</si>
  <si>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V4399 Sgr</t>
  </si>
  <si>
    <t>G7398-0135</t>
  </si>
  <si>
    <t>V4399 SGr</t>
  </si>
  <si>
    <t>EA:</t>
  </si>
  <si>
    <t>pr_0</t>
  </si>
  <si>
    <t>B9IV/V</t>
  </si>
  <si>
    <t>V4399 Sgr / GSC 7398-0135</t>
  </si>
  <si>
    <t>VSX</t>
  </si>
  <si>
    <t>I</t>
  </si>
  <si>
    <t>OEJV 0181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</si>
</sst>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7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5" fillId="24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1" fillId="0" borderId="0" xfId="41" applyFont="1" applyAlignment="1">
      <alignment vertical="center"/>
    </xf>
    <xf numFmtId="0" fontId="31" fillId="0" borderId="0" xfId="41" applyFont="1" applyAlignment="1">
      <alignment horizontal="center" vertical="center"/>
    </xf>
    <xf numFmtId="0" fontId="31" fillId="0" borderId="0" xfId="41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24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0" fontId="5" fillId="25" borderId="5" xfId="0" applyFont="1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25" borderId="5" xfId="0" applyFill="1" applyBorder="1" applyAlignment="1">
      <alignment vertical="center"/>
    </xf>
    <xf numFmtId="0" fontId="0" fillId="0" borderId="0" xfId="0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V4399 Sgr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4481</c:v>
                </c:pt>
              </c:numCache>
            </c:numRef>
          </c:xVal>
          <c:yVal>
            <c:numRef>
              <c:f>A!$H$21:$H$999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BE-40EB-B29B-C97ED19B956F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4481</c:v>
                </c:pt>
              </c:numCache>
            </c:numRef>
          </c:xVal>
          <c:yVal>
            <c:numRef>
              <c:f>A!$I$21:$I$999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5BE-40EB-B29B-C97ED19B956F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4481</c:v>
                </c:pt>
              </c:numCache>
            </c:numRef>
          </c:xVal>
          <c:yVal>
            <c:numRef>
              <c:f>A!$J$21:$J$999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5BE-40EB-B29B-C97ED19B956F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4481</c:v>
                </c:pt>
              </c:numCache>
            </c:numRef>
          </c:xVal>
          <c:yVal>
            <c:numRef>
              <c:f>A!$K$21:$K$999</c:f>
              <c:numCache>
                <c:formatCode>General</c:formatCode>
                <c:ptCount val="979"/>
                <c:pt idx="1">
                  <c:v>-0.38711999999941327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5BE-40EB-B29B-C97ED19B956F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4481</c:v>
                </c:pt>
              </c:numCache>
            </c:numRef>
          </c:xVal>
          <c:yVal>
            <c:numRef>
              <c:f>A!$L$21:$L$999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5BE-40EB-B29B-C97ED19B956F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4481</c:v>
                </c:pt>
              </c:numCache>
            </c:numRef>
          </c:xVal>
          <c:yVal>
            <c:numRef>
              <c:f>A!$M$21:$M$999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5BE-40EB-B29B-C97ED19B956F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4481</c:v>
                </c:pt>
              </c:numCache>
            </c:numRef>
          </c:xVal>
          <c:yVal>
            <c:numRef>
              <c:f>A!$N$21:$N$999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5BE-40EB-B29B-C97ED19B956F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4481</c:v>
                </c:pt>
              </c:numCache>
            </c:numRef>
          </c:xVal>
          <c:yVal>
            <c:numRef>
              <c:f>A!$O$21:$O$999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-0.38711999999941327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5BE-40EB-B29B-C97ED19B956F}"/>
            </c:ext>
          </c:extLst>
        </c:ser>
        <c:ser>
          <c:idx val="8"/>
          <c:order val="8"/>
          <c:tx>
            <c:strRef>
              <c:f>A!$U$20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4481</c:v>
                </c:pt>
              </c:numCache>
            </c:numRef>
          </c:xVal>
          <c:yVal>
            <c:numRef>
              <c:f>A!$U$21:$U$999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5BE-40EB-B29B-C97ED19B9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3427432"/>
        <c:axId val="1"/>
      </c:scatterChart>
      <c:valAx>
        <c:axId val="873427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34274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6E927A9-4BFE-B79E-0DE9-171B554339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s="4" customFormat="1" ht="20.25" x14ac:dyDescent="0.2">
      <c r="A1" s="34" t="s">
        <v>48</v>
      </c>
      <c r="F1" s="3" t="s">
        <v>42</v>
      </c>
      <c r="G1" s="35">
        <v>2013</v>
      </c>
      <c r="H1" s="36"/>
      <c r="I1" s="37" t="s">
        <v>43</v>
      </c>
      <c r="J1" s="38" t="s">
        <v>44</v>
      </c>
      <c r="K1" s="39">
        <v>18.340510000000002</v>
      </c>
      <c r="L1" s="40">
        <v>-32.573999999999998</v>
      </c>
      <c r="M1" s="41">
        <v>48500.137000000002</v>
      </c>
      <c r="N1" s="41">
        <v>2.0325199999999999</v>
      </c>
      <c r="O1" s="42" t="s">
        <v>45</v>
      </c>
      <c r="P1" s="43">
        <v>7.13</v>
      </c>
      <c r="Q1" s="43">
        <v>7.31</v>
      </c>
      <c r="R1" s="44" t="s">
        <v>46</v>
      </c>
      <c r="S1" s="42" t="s">
        <v>47</v>
      </c>
    </row>
    <row r="2" spans="1:19" s="4" customFormat="1" ht="12.95" customHeight="1" x14ac:dyDescent="0.2">
      <c r="A2" s="4" t="s">
        <v>23</v>
      </c>
      <c r="B2" s="4" t="s">
        <v>45</v>
      </c>
      <c r="C2" s="5"/>
      <c r="D2" s="6"/>
    </row>
    <row r="3" spans="1:19" s="4" customFormat="1" ht="12.95" customHeight="1" thickBot="1" x14ac:dyDescent="0.25"/>
    <row r="4" spans="1:19" s="4" customFormat="1" ht="12.95" customHeight="1" thickTop="1" thickBot="1" x14ac:dyDescent="0.25">
      <c r="A4" s="7" t="s">
        <v>0</v>
      </c>
      <c r="C4" s="8" t="s">
        <v>37</v>
      </c>
      <c r="D4" s="9" t="s">
        <v>37</v>
      </c>
    </row>
    <row r="5" spans="1:19" s="4" customFormat="1" ht="12.95" customHeight="1" thickTop="1" x14ac:dyDescent="0.2">
      <c r="A5" s="10" t="s">
        <v>28</v>
      </c>
      <c r="C5" s="11">
        <v>-9.5</v>
      </c>
      <c r="D5" s="4" t="s">
        <v>29</v>
      </c>
    </row>
    <row r="6" spans="1:19" s="4" customFormat="1" ht="12.95" customHeight="1" x14ac:dyDescent="0.2">
      <c r="A6" s="7" t="s">
        <v>1</v>
      </c>
    </row>
    <row r="7" spans="1:19" s="4" customFormat="1" ht="12.95" customHeight="1" x14ac:dyDescent="0.2">
      <c r="A7" s="4" t="s">
        <v>2</v>
      </c>
      <c r="C7" s="45">
        <v>48500.137000000002</v>
      </c>
      <c r="D7" s="13" t="s">
        <v>49</v>
      </c>
    </row>
    <row r="8" spans="1:19" s="4" customFormat="1" ht="12.95" customHeight="1" x14ac:dyDescent="0.2">
      <c r="A8" s="4" t="s">
        <v>3</v>
      </c>
      <c r="C8" s="45">
        <f>N1</f>
        <v>2.0325199999999999</v>
      </c>
      <c r="D8" s="13" t="str">
        <f>D7</f>
        <v>VSX</v>
      </c>
    </row>
    <row r="9" spans="1:19" s="4" customFormat="1" ht="12.95" customHeight="1" x14ac:dyDescent="0.2">
      <c r="A9" s="14" t="s">
        <v>32</v>
      </c>
      <c r="B9" s="15">
        <v>21</v>
      </c>
      <c r="C9" s="16" t="str">
        <f>"F"&amp;B9</f>
        <v>F21</v>
      </c>
      <c r="D9" s="17" t="str">
        <f>"G"&amp;B9</f>
        <v>G21</v>
      </c>
    </row>
    <row r="10" spans="1:19" s="4" customFormat="1" ht="12.95" customHeight="1" thickBot="1" x14ac:dyDescent="0.25">
      <c r="C10" s="18" t="s">
        <v>19</v>
      </c>
      <c r="D10" s="18" t="s">
        <v>20</v>
      </c>
    </row>
    <row r="11" spans="1:19" s="4" customFormat="1" ht="12.95" customHeight="1" x14ac:dyDescent="0.2">
      <c r="A11" s="4" t="s">
        <v>15</v>
      </c>
      <c r="C11" s="17">
        <f ca="1">INTERCEPT(INDIRECT($D$9):G992,INDIRECT($C$9):F992)</f>
        <v>0</v>
      </c>
      <c r="D11" s="6"/>
    </row>
    <row r="12" spans="1:19" s="4" customFormat="1" ht="12.95" customHeight="1" x14ac:dyDescent="0.2">
      <c r="A12" s="4" t="s">
        <v>16</v>
      </c>
      <c r="C12" s="17">
        <f ca="1">SLOPE(INDIRECT($D$9):G992,INDIRECT($C$9):F992)</f>
        <v>-8.6391430484135962E-5</v>
      </c>
      <c r="D12" s="6"/>
    </row>
    <row r="13" spans="1:19" s="4" customFormat="1" ht="12.95" customHeight="1" x14ac:dyDescent="0.2">
      <c r="A13" s="4" t="s">
        <v>18</v>
      </c>
      <c r="C13" s="6" t="s">
        <v>13</v>
      </c>
    </row>
    <row r="14" spans="1:19" s="4" customFormat="1" ht="12.95" customHeight="1" x14ac:dyDescent="0.2"/>
    <row r="15" spans="1:19" s="4" customFormat="1" ht="12.95" customHeight="1" x14ac:dyDescent="0.2">
      <c r="A15" s="19" t="s">
        <v>17</v>
      </c>
      <c r="C15" s="20">
        <f ca="1">(C7+C11)+(C8+C12)*INT(MAX(F21:F3533))</f>
        <v>57607.472000000002</v>
      </c>
      <c r="E15" s="21" t="s">
        <v>34</v>
      </c>
      <c r="F15" s="15">
        <v>1</v>
      </c>
    </row>
    <row r="16" spans="1:19" s="4" customFormat="1" ht="12.95" customHeight="1" x14ac:dyDescent="0.2">
      <c r="A16" s="7" t="s">
        <v>4</v>
      </c>
      <c r="C16" s="22">
        <f ca="1">+C8+C12</f>
        <v>2.0324336085695158</v>
      </c>
      <c r="E16" s="21" t="s">
        <v>30</v>
      </c>
      <c r="F16" s="22">
        <f ca="1">NOW()+15018.5+$C$5/24</f>
        <v>60376.694516782401</v>
      </c>
    </row>
    <row r="17" spans="1:21" s="4" customFormat="1" ht="12.95" customHeight="1" thickBot="1" x14ac:dyDescent="0.25">
      <c r="A17" s="21" t="s">
        <v>27</v>
      </c>
      <c r="C17" s="4">
        <f>COUNT(C21:C2191)</f>
        <v>2</v>
      </c>
      <c r="E17" s="21" t="s">
        <v>35</v>
      </c>
      <c r="F17" s="23">
        <f ca="1">ROUND(2*(F16-$C$7)/$C$8,0)/2+F15</f>
        <v>5844.5</v>
      </c>
    </row>
    <row r="18" spans="1:21" s="4" customFormat="1" ht="12.95" customHeight="1" thickTop="1" thickBot="1" x14ac:dyDescent="0.25">
      <c r="A18" s="7" t="s">
        <v>5</v>
      </c>
      <c r="C18" s="24">
        <f ca="1">+C15</f>
        <v>57607.472000000002</v>
      </c>
      <c r="D18" s="25">
        <f ca="1">+C16</f>
        <v>2.0324336085695158</v>
      </c>
      <c r="E18" s="21" t="s">
        <v>36</v>
      </c>
      <c r="F18" s="17">
        <f ca="1">ROUND(2*(F16-$C$15)/$C$16,0)/2+F15</f>
        <v>1363.5</v>
      </c>
    </row>
    <row r="19" spans="1:21" s="4" customFormat="1" ht="12.95" customHeight="1" thickTop="1" x14ac:dyDescent="0.2">
      <c r="E19" s="21" t="s">
        <v>31</v>
      </c>
      <c r="F19" s="26">
        <f ca="1">+$C$15+$C$16*F18-15018.5-$C$5/24</f>
        <v>45360.591058617872</v>
      </c>
    </row>
    <row r="20" spans="1:21" s="4" customFormat="1" ht="12.95" customHeight="1" thickBot="1" x14ac:dyDescent="0.25">
      <c r="A20" s="18" t="s">
        <v>6</v>
      </c>
      <c r="B20" s="18" t="s">
        <v>7</v>
      </c>
      <c r="C20" s="18" t="s">
        <v>8</v>
      </c>
      <c r="D20" s="18" t="s">
        <v>12</v>
      </c>
      <c r="E20" s="18" t="s">
        <v>9</v>
      </c>
      <c r="F20" s="18" t="s">
        <v>10</v>
      </c>
      <c r="G20" s="18" t="s">
        <v>11</v>
      </c>
      <c r="H20" s="27" t="s">
        <v>38</v>
      </c>
      <c r="I20" s="27" t="s">
        <v>39</v>
      </c>
      <c r="J20" s="27" t="s">
        <v>40</v>
      </c>
      <c r="K20" s="27" t="s">
        <v>41</v>
      </c>
      <c r="L20" s="27" t="s">
        <v>24</v>
      </c>
      <c r="M20" s="27" t="s">
        <v>25</v>
      </c>
      <c r="N20" s="27" t="s">
        <v>26</v>
      </c>
      <c r="O20" s="27" t="s">
        <v>22</v>
      </c>
      <c r="P20" s="28" t="s">
        <v>21</v>
      </c>
      <c r="Q20" s="18" t="s">
        <v>14</v>
      </c>
      <c r="U20" s="29" t="s">
        <v>33</v>
      </c>
    </row>
    <row r="21" spans="1:21" s="4" customFormat="1" ht="12.95" customHeight="1" x14ac:dyDescent="0.2">
      <c r="A21" s="4" t="s">
        <v>49</v>
      </c>
      <c r="C21" s="12">
        <v>48500.137000000002</v>
      </c>
      <c r="D21" s="12" t="s">
        <v>13</v>
      </c>
      <c r="E21" s="4">
        <f>+(C21-C$7)/C$8</f>
        <v>0</v>
      </c>
      <c r="F21" s="4">
        <f>ROUND(2*E21,0)/2</f>
        <v>0</v>
      </c>
      <c r="G21" s="4">
        <f>+C21-(C$7+F21*C$8)</f>
        <v>0</v>
      </c>
      <c r="I21" s="4">
        <f>+G21</f>
        <v>0</v>
      </c>
      <c r="O21" s="4">
        <f ca="1">+C$11+C$12*$F21</f>
        <v>0</v>
      </c>
      <c r="Q21" s="30">
        <f>+C21-15018.5</f>
        <v>33481.637000000002</v>
      </c>
    </row>
    <row r="22" spans="1:21" s="4" customFormat="1" ht="12.95" customHeight="1" x14ac:dyDescent="0.2">
      <c r="A22" s="31" t="s">
        <v>51</v>
      </c>
      <c r="B22" s="32" t="s">
        <v>50</v>
      </c>
      <c r="C22" s="33">
        <v>57607.472000000002</v>
      </c>
      <c r="D22" s="33">
        <v>0.01</v>
      </c>
      <c r="E22" s="4">
        <f>+(C22-C$7)/C$8</f>
        <v>4480.8095369295261</v>
      </c>
      <c r="F22" s="4">
        <f>ROUND(2*E22,0)/2</f>
        <v>4481</v>
      </c>
      <c r="G22" s="4">
        <f>+C22-(C$7+F22*C$8)</f>
        <v>-0.38711999999941327</v>
      </c>
      <c r="K22" s="4">
        <f>+G22</f>
        <v>-0.38711999999941327</v>
      </c>
      <c r="O22" s="4">
        <f ca="1">+C$11+C$12*$F22</f>
        <v>-0.38711999999941327</v>
      </c>
      <c r="Q22" s="30">
        <f>+C22-15018.5</f>
        <v>42588.972000000002</v>
      </c>
    </row>
    <row r="23" spans="1:21" s="4" customFormat="1" ht="12.95" customHeight="1" x14ac:dyDescent="0.2">
      <c r="C23" s="12"/>
      <c r="D23" s="12"/>
      <c r="Q23" s="30"/>
    </row>
    <row r="24" spans="1:21" s="4" customFormat="1" ht="12.95" customHeight="1" x14ac:dyDescent="0.2">
      <c r="C24" s="12"/>
      <c r="D24" s="12"/>
      <c r="Q24" s="30"/>
    </row>
    <row r="25" spans="1:21" s="4" customFormat="1" ht="12.95" customHeight="1" x14ac:dyDescent="0.2">
      <c r="C25" s="12"/>
      <c r="D25" s="12"/>
      <c r="Q25" s="30"/>
    </row>
    <row r="26" spans="1:21" s="4" customFormat="1" ht="12.95" customHeight="1" x14ac:dyDescent="0.2">
      <c r="C26" s="12"/>
      <c r="D26" s="12"/>
      <c r="Q26" s="30"/>
    </row>
    <row r="27" spans="1:21" x14ac:dyDescent="0.2">
      <c r="C27" s="2"/>
      <c r="D27" s="2"/>
      <c r="Q27" s="1"/>
    </row>
    <row r="28" spans="1:21" x14ac:dyDescent="0.2">
      <c r="C28" s="2"/>
      <c r="D28" s="2"/>
      <c r="Q28" s="1"/>
    </row>
    <row r="29" spans="1:21" x14ac:dyDescent="0.2">
      <c r="C29" s="2"/>
      <c r="D29" s="2"/>
      <c r="Q29" s="1"/>
    </row>
    <row r="30" spans="1:21" x14ac:dyDescent="0.2">
      <c r="C30" s="2"/>
      <c r="D30" s="2"/>
      <c r="Q30" s="1"/>
    </row>
    <row r="31" spans="1:21" x14ac:dyDescent="0.2">
      <c r="C31" s="2"/>
      <c r="D31" s="2"/>
      <c r="Q31" s="1"/>
    </row>
    <row r="32" spans="1:21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2024-03-07T03:40:06Z</dcterms:modified>
</cp:coreProperties>
</file>