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54938B0-E2CB-43B8-BAEE-468941329EE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4" i="1"/>
  <c r="Q22" i="1"/>
  <c r="C8" i="1"/>
  <c r="E23" i="1"/>
  <c r="F23" i="1"/>
  <c r="G23" i="1"/>
  <c r="K23" i="1"/>
  <c r="C9" i="1"/>
  <c r="D9" i="1"/>
  <c r="D8" i="1"/>
  <c r="F16" i="1"/>
  <c r="F17" i="1" s="1"/>
  <c r="C17" i="1"/>
  <c r="Q21" i="1"/>
  <c r="E21" i="1"/>
  <c r="F21" i="1"/>
  <c r="G21" i="1"/>
  <c r="E24" i="1"/>
  <c r="F24" i="1"/>
  <c r="G24" i="1"/>
  <c r="K24" i="1"/>
  <c r="E22" i="1"/>
  <c r="F22" i="1"/>
  <c r="G22" i="1"/>
  <c r="K22" i="1"/>
  <c r="I21" i="1"/>
  <c r="C12" i="1"/>
  <c r="C11" i="1"/>
  <c r="O22" i="1" l="1"/>
  <c r="C15" i="1"/>
  <c r="F18" i="1" s="1"/>
  <c r="O21" i="1"/>
  <c r="O23" i="1"/>
  <c r="O24" i="1"/>
  <c r="C16" i="1"/>
  <c r="D18" i="1" s="1"/>
  <c r="F19" i="1" l="1"/>
  <c r="C18" i="1"/>
</calcChain>
</file>

<file path=xl/sharedStrings.xml><?xml version="1.0" encoding="utf-8"?>
<sst xmlns="http://schemas.openxmlformats.org/spreadsheetml/2006/main" count="60" uniqueCount="53">
  <si>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</si>
  <si>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</si>
  <si>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</si>
  <si>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</si>
  <si>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</si>
  <si>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</si>
  <si>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</si>
  <si>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</si>
  <si>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</si>
  <si>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</si>
  <si>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</si>
  <si>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</si>
  <si>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</si>
  <si>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</si>
  <si>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</si>
  <si>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</si>
  <si>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</si>
  <si>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</si>
  <si>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</si>
  <si>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</si>
  <si>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</si>
  <si>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</si>
  <si>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</si>
  <si>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</si>
  <si>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</si>
  <si>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</si>
  <si>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</si>
  <si>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</si>
  <si>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</si>
  <si>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</si>
  <si>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</si>
  <si>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</si>
  <si>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</si>
  <si>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</si>
  <si>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</si>
  <si>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</si>
  <si>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</si>
  <si>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</si>
  <si>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</si>
  <si>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</si>
  <si>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</si>
  <si>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</si>
  <si>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</si>
  <si>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V4437 Sgr</t>
  </si>
  <si>
    <t>G7446-1222</t>
  </si>
  <si>
    <t>V4437 SGr</t>
  </si>
  <si>
    <t>EB</t>
  </si>
  <si>
    <t>pr_0</t>
  </si>
  <si>
    <t>A9IV/V</t>
  </si>
  <si>
    <t>V4437 Sgr / GSC 7446-1222</t>
  </si>
  <si>
    <t>VSX</t>
  </si>
  <si>
    <t>I</t>
  </si>
  <si>
    <t>OEJV 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</si>
</sst>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2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9" fillId="0" borderId="0" xfId="42" applyFont="1" applyAlignment="1">
      <alignment horizontal="left" vertical="center"/>
    </xf>
    <xf numFmtId="0" fontId="9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5" borderId="5" xfId="0" applyFill="1" applyBorder="1" applyAlignment="1">
      <alignment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V4437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8014</c:v>
                </c:pt>
                <c:pt idx="2">
                  <c:v>8329</c:v>
                </c:pt>
                <c:pt idx="3">
                  <c:v>8344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68-459A-B5ED-4D2331217D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8014</c:v>
                </c:pt>
                <c:pt idx="2">
                  <c:v>8329</c:v>
                </c:pt>
                <c:pt idx="3">
                  <c:v>8344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68-459A-B5ED-4D2331217D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8014</c:v>
                </c:pt>
                <c:pt idx="2">
                  <c:v>8329</c:v>
                </c:pt>
                <c:pt idx="3">
                  <c:v>8344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68-459A-B5ED-4D2331217D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8014</c:v>
                </c:pt>
                <c:pt idx="2">
                  <c:v>8329</c:v>
                </c:pt>
                <c:pt idx="3">
                  <c:v>8344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2.1319999999832362E-2</c:v>
                </c:pt>
                <c:pt idx="2">
                  <c:v>2.4019999997108243E-2</c:v>
                </c:pt>
                <c:pt idx="3">
                  <c:v>2.5719999997818377E-2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68-459A-B5ED-4D2331217D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8014</c:v>
                </c:pt>
                <c:pt idx="2">
                  <c:v>8329</c:v>
                </c:pt>
                <c:pt idx="3">
                  <c:v>8344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68-459A-B5ED-4D2331217D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8014</c:v>
                </c:pt>
                <c:pt idx="2">
                  <c:v>8329</c:v>
                </c:pt>
                <c:pt idx="3">
                  <c:v>8344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68-459A-B5ED-4D2331217D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8014</c:v>
                </c:pt>
                <c:pt idx="2">
                  <c:v>8329</c:v>
                </c:pt>
                <c:pt idx="3">
                  <c:v>8344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68-459A-B5ED-4D2331217D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8014</c:v>
                </c:pt>
                <c:pt idx="2">
                  <c:v>8329</c:v>
                </c:pt>
                <c:pt idx="3">
                  <c:v>8344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-6.9911989995168067E-5</c:v>
                </c:pt>
                <c:pt idx="1">
                  <c:v>2.3088671017631662E-2</c:v>
                </c:pt>
                <c:pt idx="2">
                  <c:v>2.3998947240167531E-2</c:v>
                </c:pt>
                <c:pt idx="3">
                  <c:v>2.4042293726954954E-2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68-459A-B5ED-4D2331217D3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8014</c:v>
                </c:pt>
                <c:pt idx="2">
                  <c:v>8329</c:v>
                </c:pt>
                <c:pt idx="3">
                  <c:v>8344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68-459A-B5ED-4D2331217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95448"/>
        <c:axId val="1"/>
      </c:scatterChart>
      <c:valAx>
        <c:axId val="160895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95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18D73E-21AD-A957-34E6-EBD1A7BDE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4" customFormat="1" ht="20.25" x14ac:dyDescent="0.2">
      <c r="A1" s="38" t="s">
        <v>49</v>
      </c>
      <c r="F1" s="3" t="s">
        <v>43</v>
      </c>
      <c r="G1" s="39">
        <v>2013</v>
      </c>
      <c r="H1" s="40"/>
      <c r="I1" s="41" t="s">
        <v>44</v>
      </c>
      <c r="J1" s="42" t="s">
        <v>45</v>
      </c>
      <c r="K1" s="43">
        <v>20.195820000000001</v>
      </c>
      <c r="L1" s="44">
        <v>-32.365900000000003</v>
      </c>
      <c r="M1" s="45">
        <v>48500.601999999999</v>
      </c>
      <c r="N1" s="45">
        <v>1.13662</v>
      </c>
      <c r="O1" s="13" t="s">
        <v>46</v>
      </c>
      <c r="P1" s="46">
        <v>7.26</v>
      </c>
      <c r="Q1" s="46">
        <v>7.56</v>
      </c>
      <c r="R1" s="47" t="s">
        <v>47</v>
      </c>
      <c r="S1" s="13" t="s">
        <v>48</v>
      </c>
    </row>
    <row r="2" spans="1:19" s="4" customFormat="1" ht="12.95" customHeight="1" x14ac:dyDescent="0.2">
      <c r="A2" s="4" t="s">
        <v>24</v>
      </c>
      <c r="B2" s="4" t="s">
        <v>46</v>
      </c>
      <c r="C2" s="5"/>
      <c r="D2" s="6"/>
    </row>
    <row r="3" spans="1:19" s="4" customFormat="1" ht="12.95" customHeight="1" thickBot="1" x14ac:dyDescent="0.25"/>
    <row r="4" spans="1:19" s="4" customFormat="1" ht="12.95" customHeight="1" thickTop="1" thickBot="1" x14ac:dyDescent="0.25">
      <c r="A4" s="7" t="s">
        <v>1</v>
      </c>
      <c r="C4" s="8" t="s">
        <v>38</v>
      </c>
      <c r="D4" s="9" t="s">
        <v>38</v>
      </c>
    </row>
    <row r="5" spans="1:19" s="4" customFormat="1" ht="12.95" customHeight="1" thickTop="1" x14ac:dyDescent="0.2">
      <c r="A5" s="10" t="s">
        <v>29</v>
      </c>
      <c r="C5" s="11">
        <v>-9.5</v>
      </c>
      <c r="D5" s="4" t="s">
        <v>30</v>
      </c>
    </row>
    <row r="6" spans="1:19" s="4" customFormat="1" ht="12.95" customHeight="1" x14ac:dyDescent="0.2">
      <c r="A6" s="7" t="s">
        <v>2</v>
      </c>
    </row>
    <row r="7" spans="1:19" s="4" customFormat="1" ht="12.95" customHeight="1" x14ac:dyDescent="0.2">
      <c r="A7" s="4" t="s">
        <v>3</v>
      </c>
      <c r="C7" s="48">
        <v>48500.601999999999</v>
      </c>
      <c r="D7" s="13" t="s">
        <v>50</v>
      </c>
    </row>
    <row r="8" spans="1:19" s="4" customFormat="1" ht="12.95" customHeight="1" x14ac:dyDescent="0.2">
      <c r="A8" s="4" t="s">
        <v>4</v>
      </c>
      <c r="C8" s="48">
        <f>N1</f>
        <v>1.13662</v>
      </c>
      <c r="D8" s="14" t="str">
        <f>D7</f>
        <v>VSX</v>
      </c>
    </row>
    <row r="9" spans="1:19" s="4" customFormat="1" ht="12.95" customHeight="1" x14ac:dyDescent="0.2">
      <c r="A9" s="15" t="s">
        <v>33</v>
      </c>
      <c r="B9" s="16">
        <v>21</v>
      </c>
      <c r="C9" s="17" t="str">
        <f>"F"&amp;B9</f>
        <v>F21</v>
      </c>
      <c r="D9" s="18" t="str">
        <f>"G"&amp;B9</f>
        <v>G21</v>
      </c>
    </row>
    <row r="10" spans="1:19" s="4" customFormat="1" ht="12.95" customHeight="1" thickBot="1" x14ac:dyDescent="0.25">
      <c r="C10" s="19" t="s">
        <v>20</v>
      </c>
      <c r="D10" s="19" t="s">
        <v>21</v>
      </c>
    </row>
    <row r="11" spans="1:19" s="4" customFormat="1" ht="12.95" customHeight="1" x14ac:dyDescent="0.2">
      <c r="A11" s="4" t="s">
        <v>16</v>
      </c>
      <c r="C11" s="18">
        <f ca="1">INTERCEPT(INDIRECT($D$9):G992,INDIRECT($C$9):F992)</f>
        <v>-6.9911989995168067E-5</v>
      </c>
      <c r="D11" s="6"/>
    </row>
    <row r="12" spans="1:19" s="4" customFormat="1" ht="12.95" customHeight="1" x14ac:dyDescent="0.2">
      <c r="A12" s="4" t="s">
        <v>17</v>
      </c>
      <c r="C12" s="18">
        <f ca="1">SLOPE(INDIRECT($D$9):G992,INDIRECT($C$9):F992)</f>
        <v>2.8897657858281544E-6</v>
      </c>
      <c r="D12" s="6"/>
    </row>
    <row r="13" spans="1:19" s="4" customFormat="1" ht="12.95" customHeight="1" x14ac:dyDescent="0.2">
      <c r="A13" s="4" t="s">
        <v>19</v>
      </c>
      <c r="C13" s="6" t="s">
        <v>14</v>
      </c>
    </row>
    <row r="14" spans="1:19" s="4" customFormat="1" ht="12.95" customHeight="1" x14ac:dyDescent="0.2"/>
    <row r="15" spans="1:19" s="4" customFormat="1" ht="12.95" customHeight="1" x14ac:dyDescent="0.2">
      <c r="A15" s="20" t="s">
        <v>18</v>
      </c>
      <c r="C15" s="21">
        <f ca="1">(C7+C11)+(C8+C12)*INT(MAX(F21:F3533))</f>
        <v>57984.583322293722</v>
      </c>
      <c r="E15" s="22" t="s">
        <v>35</v>
      </c>
      <c r="F15" s="16">
        <v>1</v>
      </c>
    </row>
    <row r="16" spans="1:19" s="4" customFormat="1" ht="12.95" customHeight="1" x14ac:dyDescent="0.2">
      <c r="A16" s="7" t="s">
        <v>5</v>
      </c>
      <c r="C16" s="23">
        <f ca="1">+C8+C12</f>
        <v>1.1366228897657857</v>
      </c>
      <c r="E16" s="22" t="s">
        <v>31</v>
      </c>
      <c r="F16" s="23">
        <f ca="1">NOW()+15018.5+$C$5/24</f>
        <v>60376.695718981478</v>
      </c>
    </row>
    <row r="17" spans="1:21" s="4" customFormat="1" ht="12.95" customHeight="1" thickBot="1" x14ac:dyDescent="0.25">
      <c r="A17" s="22" t="s">
        <v>28</v>
      </c>
      <c r="C17" s="4">
        <f>COUNT(C21:C2191)</f>
        <v>4</v>
      </c>
      <c r="E17" s="22" t="s">
        <v>36</v>
      </c>
      <c r="F17" s="24">
        <f ca="1">ROUND(2*(F16-$C$7)/$C$8,0)/2+F15</f>
        <v>10449.5</v>
      </c>
    </row>
    <row r="18" spans="1:21" s="4" customFormat="1" ht="12.95" customHeight="1" thickTop="1" thickBot="1" x14ac:dyDescent="0.25">
      <c r="A18" s="7" t="s">
        <v>6</v>
      </c>
      <c r="C18" s="25">
        <f ca="1">+C15</f>
        <v>57984.583322293722</v>
      </c>
      <c r="D18" s="26">
        <f ca="1">+C16</f>
        <v>1.1366228897657857</v>
      </c>
      <c r="E18" s="22" t="s">
        <v>37</v>
      </c>
      <c r="F18" s="18">
        <f ca="1">ROUND(2*(F16-$C$15)/$C$16,0)/2+F15</f>
        <v>2105.5</v>
      </c>
    </row>
    <row r="19" spans="1:21" s="4" customFormat="1" ht="12.95" customHeight="1" thickTop="1" x14ac:dyDescent="0.2">
      <c r="E19" s="22" t="s">
        <v>32</v>
      </c>
      <c r="F19" s="27">
        <f ca="1">+$C$15+$C$16*F18-15018.5-$C$5/24</f>
        <v>45359.638650028923</v>
      </c>
    </row>
    <row r="20" spans="1:21" s="4" customFormat="1" ht="12.95" customHeight="1" thickBot="1" x14ac:dyDescent="0.25">
      <c r="A20" s="19" t="s">
        <v>7</v>
      </c>
      <c r="B20" s="19" t="s">
        <v>8</v>
      </c>
      <c r="C20" s="19" t="s">
        <v>9</v>
      </c>
      <c r="D20" s="19" t="s">
        <v>13</v>
      </c>
      <c r="E20" s="19" t="s">
        <v>10</v>
      </c>
      <c r="F20" s="19" t="s">
        <v>11</v>
      </c>
      <c r="G20" s="19" t="s">
        <v>12</v>
      </c>
      <c r="H20" s="28" t="s">
        <v>39</v>
      </c>
      <c r="I20" s="28" t="s">
        <v>40</v>
      </c>
      <c r="J20" s="28" t="s">
        <v>41</v>
      </c>
      <c r="K20" s="28" t="s">
        <v>42</v>
      </c>
      <c r="L20" s="28" t="s">
        <v>25</v>
      </c>
      <c r="M20" s="28" t="s">
        <v>26</v>
      </c>
      <c r="N20" s="28" t="s">
        <v>27</v>
      </c>
      <c r="O20" s="28" t="s">
        <v>23</v>
      </c>
      <c r="P20" s="29" t="s">
        <v>22</v>
      </c>
      <c r="Q20" s="19" t="s">
        <v>15</v>
      </c>
      <c r="U20" s="30" t="s">
        <v>34</v>
      </c>
    </row>
    <row r="21" spans="1:21" s="4" customFormat="1" ht="12.95" customHeight="1" x14ac:dyDescent="0.2">
      <c r="A21" s="4" t="s">
        <v>50</v>
      </c>
      <c r="C21" s="12">
        <v>48500.601999999999</v>
      </c>
      <c r="D21" s="12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I21" s="4">
        <f>+G21</f>
        <v>0</v>
      </c>
      <c r="O21" s="4">
        <f ca="1">+C$11+C$12*$F21</f>
        <v>-6.9911989995168067E-5</v>
      </c>
      <c r="Q21" s="31">
        <f>+C21-15018.5</f>
        <v>33482.101999999999</v>
      </c>
    </row>
    <row r="22" spans="1:21" s="4" customFormat="1" ht="12.95" customHeight="1" x14ac:dyDescent="0.2">
      <c r="A22" s="32" t="s">
        <v>52</v>
      </c>
      <c r="B22" s="33" t="s">
        <v>51</v>
      </c>
      <c r="C22" s="34">
        <v>57609.495999999999</v>
      </c>
      <c r="D22" s="34">
        <v>5.0000000000000001E-3</v>
      </c>
      <c r="E22" s="4">
        <f>+(C22-C$7)/C$8</f>
        <v>8014.0187573683379</v>
      </c>
      <c r="F22" s="4">
        <f>ROUND(2*E22,0)/2</f>
        <v>8014</v>
      </c>
      <c r="G22" s="4">
        <f>+C22-(C$7+F22*C$8)</f>
        <v>2.1319999999832362E-2</v>
      </c>
      <c r="K22" s="4">
        <f>+G22</f>
        <v>2.1319999999832362E-2</v>
      </c>
      <c r="O22" s="4">
        <f ca="1">+C$11+C$12*$F22</f>
        <v>2.3088671017631662E-2</v>
      </c>
      <c r="Q22" s="31">
        <f>+C22-15018.5</f>
        <v>42590.995999999999</v>
      </c>
    </row>
    <row r="23" spans="1:21" s="4" customFormat="1" ht="12.95" customHeight="1" x14ac:dyDescent="0.2">
      <c r="A23" s="35" t="s">
        <v>0</v>
      </c>
      <c r="B23" s="36" t="s">
        <v>51</v>
      </c>
      <c r="C23" s="37">
        <v>57967.534</v>
      </c>
      <c r="D23" s="37">
        <v>5.0000000000000001E-3</v>
      </c>
      <c r="E23" s="4">
        <f>+(C23-C$7)/C$8</f>
        <v>8329.0211328324331</v>
      </c>
      <c r="F23" s="4">
        <f>ROUND(2*E23,0)/2</f>
        <v>8329</v>
      </c>
      <c r="G23" s="4">
        <f>+C23-(C$7+F23*C$8)</f>
        <v>2.4019999997108243E-2</v>
      </c>
      <c r="K23" s="4">
        <f>+G23</f>
        <v>2.4019999997108243E-2</v>
      </c>
      <c r="O23" s="4">
        <f ca="1">+C$11+C$12*$F23</f>
        <v>2.3998947240167531E-2</v>
      </c>
      <c r="Q23" s="31">
        <f>+C23-15018.5</f>
        <v>42949.034</v>
      </c>
    </row>
    <row r="24" spans="1:21" s="4" customFormat="1" ht="12.95" customHeight="1" x14ac:dyDescent="0.2">
      <c r="A24" s="35" t="s">
        <v>0</v>
      </c>
      <c r="B24" s="36" t="s">
        <v>51</v>
      </c>
      <c r="C24" s="37">
        <v>57984.584999999999</v>
      </c>
      <c r="D24" s="37">
        <v>5.0000000000000001E-3</v>
      </c>
      <c r="E24" s="4">
        <f>+(C24-C$7)/C$8</f>
        <v>8344.0226284950113</v>
      </c>
      <c r="F24" s="4">
        <f>ROUND(2*E24,0)/2</f>
        <v>8344</v>
      </c>
      <c r="G24" s="4">
        <f>+C24-(C$7+F24*C$8)</f>
        <v>2.5719999997818377E-2</v>
      </c>
      <c r="K24" s="4">
        <f>+G24</f>
        <v>2.5719999997818377E-2</v>
      </c>
      <c r="O24" s="4">
        <f ca="1">+C$11+C$12*$F24</f>
        <v>2.4042293726954954E-2</v>
      </c>
      <c r="Q24" s="31">
        <f>+C24-15018.5</f>
        <v>42966.084999999999</v>
      </c>
    </row>
    <row r="25" spans="1:21" s="4" customFormat="1" ht="12.95" customHeight="1" x14ac:dyDescent="0.2">
      <c r="C25" s="12"/>
      <c r="D25" s="12"/>
      <c r="Q25" s="31"/>
    </row>
    <row r="26" spans="1:21" s="4" customFormat="1" ht="12.95" customHeight="1" x14ac:dyDescent="0.2">
      <c r="C26" s="12"/>
      <c r="D26" s="12"/>
      <c r="Q26" s="31"/>
    </row>
    <row r="27" spans="1:21" s="4" customFormat="1" ht="12.95" customHeight="1" x14ac:dyDescent="0.2">
      <c r="C27" s="12"/>
      <c r="D27" s="12"/>
      <c r="Q27" s="31"/>
    </row>
    <row r="28" spans="1:21" s="4" customFormat="1" ht="12.95" customHeight="1" x14ac:dyDescent="0.2">
      <c r="C28" s="12"/>
      <c r="D28" s="12"/>
      <c r="Q28" s="31"/>
    </row>
    <row r="29" spans="1:21" s="4" customFormat="1" ht="12.95" customHeight="1" x14ac:dyDescent="0.2">
      <c r="C29" s="12"/>
      <c r="D29" s="12"/>
      <c r="Q29" s="31"/>
    </row>
    <row r="30" spans="1:21" s="4" customFormat="1" ht="12.95" customHeight="1" x14ac:dyDescent="0.2">
      <c r="C30" s="12"/>
      <c r="D30" s="12"/>
      <c r="Q30" s="3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2821" r:id="rId1" display="http://vsolj.cetus-net.org/bulletin.html"/>
    <hyperlink ref="H62814" r:id="rId2" display="https://www.aavso.org/ejaavso"/>
    <hyperlink ref="I62821" r:id="rId3" display="http://vsolj.cetus-net.org/bulletin.html"/>
    <hyperlink ref="AQ56472" r:id="rId4" display="http://cdsbib.u-strasbg.fr/cgi-bin/cdsbib?1990RMxAA..21..381G"/>
    <hyperlink ref="H62818" r:id="rId5" display="https://www.aavso.org/ejaavso"/>
    <hyperlink ref="AP3836" r:id="rId6" display="http://cdsbib.u-strasbg.fr/cgi-bin/cdsbib?1990RMxAA..21..381G"/>
    <hyperlink ref="AP3839" r:id="rId7" display="http://cdsbib.u-strasbg.fr/cgi-bin/cdsbib?1990RMxAA..21..381G"/>
    <hyperlink ref="AP3837" r:id="rId8" display="http://cdsbib.u-strasbg.fr/cgi-bin/cdsbib?1990RMxAA..21..381G"/>
    <hyperlink ref="AP3821" r:id="rId9" display="http://cdsbib.u-strasbg.fr/cgi-bin/cdsbib?1990RMxAA..21..381G"/>
    <hyperlink ref="AQ4050" r:id="rId10" display="http://cdsbib.u-strasbg.fr/cgi-bin/cdsbib?1990RMxAA..21..381G"/>
    <hyperlink ref="AQ4054" r:id="rId11" display="http://cdsbib.u-strasbg.fr/cgi-bin/cdsbib?1990RMxAA..21..381G"/>
    <hyperlink ref="AQ63734" r:id="rId12" display="http://cdsbib.u-strasbg.fr/cgi-bin/cdsbib?1990RMxAA..21..381G"/>
    <hyperlink ref="I942" r:id="rId13" display="http://vsolj.cetus-net.org/bulletin.html"/>
    <hyperlink ref="H942" r:id="rId14" display="http://vsolj.cetus-net.org/bulletin.html"/>
    <hyperlink ref="AQ64395" r:id="rId15" display="http://cdsbib.u-strasbg.fr/cgi-bin/cdsbib?1990RMxAA..21..381G"/>
    <hyperlink ref="AQ64394" r:id="rId16" display="http://cdsbib.u-strasbg.fr/cgi-bin/cdsbib?1990RMxAA..21..381G"/>
    <hyperlink ref="AP2112" r:id="rId17" display="http://cdsbib.u-strasbg.fr/cgi-bin/cdsbib?1990RMxAA..21..381G"/>
    <hyperlink ref="AP2130" r:id="rId18" display="http://cdsbib.u-strasbg.fr/cgi-bin/cdsbib?1990RMxAA..21..381G"/>
    <hyperlink ref="AP2131" r:id="rId19" display="http://cdsbib.u-strasbg.fr/cgi-bin/cdsbib?1990RMxAA..21..381G"/>
    <hyperlink ref="AP212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2024-03-07T03:41:50Z</dcterms:modified>
</cp:coreProperties>
</file>