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E4CCBB-D81F-4D7C-94CD-0D23716AB3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A21" i="1"/>
  <c r="H20" i="1"/>
  <c r="C21" i="1"/>
  <c r="E21" i="1"/>
  <c r="F21" i="1"/>
  <c r="G11" i="1"/>
  <c r="F11" i="1"/>
  <c r="E14" i="1"/>
  <c r="E15" i="1" s="1"/>
  <c r="C17" i="1"/>
  <c r="Q21" i="1"/>
  <c r="G21" i="1"/>
  <c r="H21" i="1"/>
  <c r="C11" i="1"/>
  <c r="C12" i="1"/>
  <c r="C16" i="1" l="1"/>
  <c r="D18" i="1" s="1"/>
  <c r="O25" i="1"/>
  <c r="O28" i="1"/>
  <c r="O26" i="1"/>
  <c r="O22" i="1"/>
  <c r="C15" i="1"/>
  <c r="O21" i="1"/>
  <c r="O23" i="1"/>
  <c r="O27" i="1"/>
  <c r="O24" i="1"/>
  <c r="C18" i="1" l="1"/>
  <c r="E16" i="1"/>
  <c r="E17" i="1" s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<sst xmlns="http://schemas.openxmlformats.org/spreadsheetml/2006/main" count="64" uniqueCount="49">
  <si>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</si>
  <si>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</si>
  <si>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</si>
  <si>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</si>
  <si>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</si>
  <si>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</si>
  <si>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</si>
  <si>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</si>
  <si>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</si>
  <si>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</si>
  <si>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</si>
  <si>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</si>
  <si>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</si>
  <si>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</si>
  <si>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</si>
  <si>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</si>
  <si>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</si>
  <si>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</si>
  <si>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</si>
  <si>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</si>
  <si>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</si>
  <si>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</si>
  <si>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</si>
  <si>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</si>
  <si>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</si>
  <si>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</si>
  <si>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</si>
  <si>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</si>
  <si>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</si>
  <si>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</si>
  <si>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</si>
  <si>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</si>
  <si>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</si>
  <si>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</si>
  <si>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</si>
  <si>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</si>
  <si>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</si>
  <si>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</si>
  <si>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</si>
  <si>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</si>
  <si>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</si>
  <si>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V5648 Sgr</t>
  </si>
  <si>
    <t>V5648 Sgr / GSC 6281-0246</t>
  </si>
  <si>
    <t>EA</t>
  </si>
  <si>
    <t>VSX</t>
  </si>
  <si>
    <t>IBVS 5657</t>
  </si>
  <si>
    <t>I</t>
  </si>
  <si>
    <t>G6281-0246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</si>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</sst>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V5648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B-41CE-B228-EE1A6EEF6B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-1.0763999998744112E-2</c:v>
                </c:pt>
                <c:pt idx="2">
                  <c:v>-1.0097999998833984E-2</c:v>
                </c:pt>
                <c:pt idx="3">
                  <c:v>-1.1320000048726797E-3</c:v>
                </c:pt>
                <c:pt idx="4">
                  <c:v>-1.4000000010128133E-3</c:v>
                </c:pt>
                <c:pt idx="5">
                  <c:v>3.8659999991068617E-3</c:v>
                </c:pt>
                <c:pt idx="6">
                  <c:v>-2.1679999990737997E-3</c:v>
                </c:pt>
                <c:pt idx="7">
                  <c:v>-6.0020000018994324E-3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B-41CE-B228-EE1A6EEF6B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B-41CE-B228-EE1A6EEF6B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B-41CE-B228-EE1A6EEF6B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B-41CE-B228-EE1A6EEF6B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BB-41CE-B228-EE1A6EEF6B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3.3E-3</c:v>
                  </c:pt>
                  <c:pt idx="3">
                    <c:v>1.1999999999999999E-3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B-41CE-B228-EE1A6EEF6B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-3.043582090267863E-3</c:v>
                </c:pt>
                <c:pt idx="1">
                  <c:v>-7.5093731345172712E-3</c:v>
                </c:pt>
                <c:pt idx="2">
                  <c:v>-6.3929253734549187E-3</c:v>
                </c:pt>
                <c:pt idx="3">
                  <c:v>-5.2764776123925671E-3</c:v>
                </c:pt>
                <c:pt idx="4">
                  <c:v>-3.043582090267863E-3</c:v>
                </c:pt>
                <c:pt idx="5">
                  <c:v>-1.927134329205511E-3</c:v>
                </c:pt>
                <c:pt idx="6">
                  <c:v>-8.1068656814315895E-4</c:v>
                </c:pt>
                <c:pt idx="7">
                  <c:v>3.0576119291919309E-4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BB-41CE-B228-EE1A6EEF6BF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BB-41CE-B228-EE1A6EEF6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450624"/>
        <c:axId val="1"/>
      </c:scatterChart>
      <c:valAx>
        <c:axId val="89245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45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2DC8FC-788E-5239-379A-5F5249EA9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2" t="s">
        <v>42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/>
      <c r="E2" s="2" t="s">
        <v>41</v>
      </c>
      <c r="F2" s="5" t="s">
        <v>47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3">
        <v>53236.358</v>
      </c>
      <c r="D7" s="11" t="s">
        <v>44</v>
      </c>
    </row>
    <row r="8" spans="1:7" s="5" customFormat="1" ht="12.95" customHeight="1" x14ac:dyDescent="0.2">
      <c r="A8" s="5" t="s">
        <v>3</v>
      </c>
      <c r="C8" s="33">
        <v>2.4981170000000001</v>
      </c>
      <c r="D8" s="11" t="s">
        <v>44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-3.043582090267863E-3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5.5822388053117602E-4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37</v>
      </c>
      <c r="E13" s="13">
        <v>1</v>
      </c>
    </row>
    <row r="14" spans="1:7" s="5" customFormat="1" ht="12.95" customHeight="1" x14ac:dyDescent="0.2">
      <c r="D14" s="17" t="s">
        <v>32</v>
      </c>
      <c r="E14" s="18">
        <f ca="1">NOW()+15018.5+$C$9/24</f>
        <v>60376.705384953704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53251.347007761193</v>
      </c>
      <c r="D15" s="17" t="s">
        <v>38</v>
      </c>
      <c r="E15" s="18">
        <f ca="1">ROUND(2*(E14-$C$7)/$C$8,0)/2+E13</f>
        <v>2859.5</v>
      </c>
    </row>
    <row r="16" spans="1:7" s="5" customFormat="1" ht="12.95" customHeight="1" x14ac:dyDescent="0.2">
      <c r="A16" s="7" t="s">
        <v>4</v>
      </c>
      <c r="C16" s="21">
        <f ca="1">+C8+C12</f>
        <v>2.4986752238805314</v>
      </c>
      <c r="D16" s="17" t="s">
        <v>39</v>
      </c>
      <c r="E16" s="15">
        <f ca="1">ROUND(2*(E14-$C$15)/$C$16,0)/2+E13</f>
        <v>2852.5</v>
      </c>
    </row>
    <row r="17" spans="1:18" s="5" customFormat="1" ht="12.95" customHeight="1" thickBot="1" x14ac:dyDescent="0.25">
      <c r="A17" s="17" t="s">
        <v>29</v>
      </c>
      <c r="C17" s="5">
        <f>COUNT(C21:C2191)</f>
        <v>8</v>
      </c>
      <c r="D17" s="17" t="s">
        <v>33</v>
      </c>
      <c r="E17" s="22">
        <f ca="1">+$C$15+$C$16*E16-15018.5-$C$9/24</f>
        <v>45360.713917213747</v>
      </c>
    </row>
    <row r="18" spans="1:18" s="5" customFormat="1" ht="12.95" customHeight="1" thickTop="1" thickBot="1" x14ac:dyDescent="0.25">
      <c r="A18" s="7" t="s">
        <v>5</v>
      </c>
      <c r="C18" s="23">
        <f ca="1">+C15</f>
        <v>53251.347007761193</v>
      </c>
      <c r="D18" s="24">
        <f ca="1">+C16</f>
        <v>2.4986752238805314</v>
      </c>
      <c r="E18" s="25" t="s">
        <v>34</v>
      </c>
    </row>
    <row r="19" spans="1:18" s="5" customFormat="1" ht="12.95" customHeight="1" thickTop="1" x14ac:dyDescent="0.2">
      <c r="A19" s="26" t="s">
        <v>35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VSX</v>
      </c>
      <c r="I20" s="28" t="s">
        <v>48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8" s="5" customFormat="1" ht="12.95" customHeight="1" x14ac:dyDescent="0.2">
      <c r="A21" s="5" t="str">
        <f>D$7</f>
        <v>VSX</v>
      </c>
      <c r="C21" s="10">
        <f>C$7</f>
        <v>53236.358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-3.043582090267863E-3</v>
      </c>
      <c r="Q21" s="31">
        <f>+C21-15018.5</f>
        <v>38217.858</v>
      </c>
    </row>
    <row r="22" spans="1:18" s="5" customFormat="1" ht="12.95" customHeight="1" x14ac:dyDescent="0.2">
      <c r="A22" s="3" t="s">
        <v>45</v>
      </c>
      <c r="B22" s="4" t="s">
        <v>46</v>
      </c>
      <c r="C22" s="3">
        <v>53216.362300000001</v>
      </c>
      <c r="D22" s="3">
        <v>3.7000000000000002E-3</v>
      </c>
      <c r="E22" s="5">
        <f t="shared" ref="E22:E28" si="0">+(C22-C$7)/C$8</f>
        <v>-8.004308845422166</v>
      </c>
      <c r="F22" s="5">
        <f t="shared" ref="F22:F28" si="1">ROUND(2*E22,0)/2</f>
        <v>-8</v>
      </c>
      <c r="G22" s="5">
        <f t="shared" ref="G22:G28" si="2">+C22-(C$7+F22*C$8)</f>
        <v>-1.0763999998744112E-2</v>
      </c>
      <c r="I22" s="5">
        <f t="shared" ref="I22:I28" si="3">+G22</f>
        <v>-1.0763999998744112E-2</v>
      </c>
      <c r="O22" s="5">
        <f t="shared" ref="O22:O28" ca="1" si="4">+C$11+C$12*$F22</f>
        <v>-7.5093731345172712E-3</v>
      </c>
      <c r="Q22" s="31">
        <f t="shared" ref="Q22:Q28" si="5">+C22-15018.5</f>
        <v>38197.862300000001</v>
      </c>
    </row>
    <row r="23" spans="1:18" s="5" customFormat="1" ht="12.95" customHeight="1" x14ac:dyDescent="0.2">
      <c r="A23" s="3" t="s">
        <v>45</v>
      </c>
      <c r="B23" s="4" t="s">
        <v>46</v>
      </c>
      <c r="C23" s="3">
        <v>53221.359199999999</v>
      </c>
      <c r="D23" s="3">
        <v>3.3E-3</v>
      </c>
      <c r="E23" s="5">
        <f t="shared" si="0"/>
        <v>-6.0040422446191313</v>
      </c>
      <c r="F23" s="5">
        <f t="shared" si="1"/>
        <v>-6</v>
      </c>
      <c r="G23" s="5">
        <f t="shared" si="2"/>
        <v>-1.0097999998833984E-2</v>
      </c>
      <c r="I23" s="5">
        <f t="shared" si="3"/>
        <v>-1.0097999998833984E-2</v>
      </c>
      <c r="O23" s="5">
        <f t="shared" ca="1" si="4"/>
        <v>-6.3929253734549187E-3</v>
      </c>
      <c r="Q23" s="31">
        <f t="shared" si="5"/>
        <v>38202.859199999999</v>
      </c>
    </row>
    <row r="24" spans="1:18" s="5" customFormat="1" ht="12.95" customHeight="1" x14ac:dyDescent="0.2">
      <c r="A24" s="3" t="s">
        <v>45</v>
      </c>
      <c r="B24" s="4" t="s">
        <v>46</v>
      </c>
      <c r="C24" s="3">
        <v>53226.364399999999</v>
      </c>
      <c r="D24" s="3">
        <v>1.1999999999999999E-3</v>
      </c>
      <c r="E24" s="5">
        <f t="shared" si="0"/>
        <v>-4.0004531413066742</v>
      </c>
      <c r="F24" s="5">
        <f t="shared" si="1"/>
        <v>-4</v>
      </c>
      <c r="G24" s="5">
        <f t="shared" si="2"/>
        <v>-1.1320000048726797E-3</v>
      </c>
      <c r="I24" s="5">
        <f t="shared" si="3"/>
        <v>-1.1320000048726797E-3</v>
      </c>
      <c r="O24" s="5">
        <f t="shared" ca="1" si="4"/>
        <v>-5.2764776123925671E-3</v>
      </c>
      <c r="Q24" s="31">
        <f t="shared" si="5"/>
        <v>38207.864399999999</v>
      </c>
    </row>
    <row r="25" spans="1:18" s="5" customFormat="1" ht="12.95" customHeight="1" x14ac:dyDescent="0.2">
      <c r="A25" s="3" t="s">
        <v>45</v>
      </c>
      <c r="B25" s="4" t="s">
        <v>46</v>
      </c>
      <c r="C25" s="3">
        <v>53236.356599999999</v>
      </c>
      <c r="D25" s="3">
        <v>8.0000000000000004E-4</v>
      </c>
      <c r="E25" s="5">
        <f t="shared" si="0"/>
        <v>-5.6042211033863231E-4</v>
      </c>
      <c r="F25" s="5">
        <f t="shared" si="1"/>
        <v>0</v>
      </c>
      <c r="G25" s="5">
        <f t="shared" si="2"/>
        <v>-1.4000000010128133E-3</v>
      </c>
      <c r="I25" s="5">
        <f t="shared" si="3"/>
        <v>-1.4000000010128133E-3</v>
      </c>
      <c r="O25" s="5">
        <f t="shared" ca="1" si="4"/>
        <v>-3.043582090267863E-3</v>
      </c>
      <c r="Q25" s="31">
        <f t="shared" si="5"/>
        <v>38217.856599999999</v>
      </c>
    </row>
    <row r="26" spans="1:18" s="5" customFormat="1" ht="12.95" customHeight="1" x14ac:dyDescent="0.2">
      <c r="A26" s="3" t="s">
        <v>45</v>
      </c>
      <c r="B26" s="4" t="s">
        <v>46</v>
      </c>
      <c r="C26" s="3">
        <v>53241.358099999998</v>
      </c>
      <c r="D26" s="3">
        <v>8.0000000000000004E-4</v>
      </c>
      <c r="E26" s="5">
        <f t="shared" si="0"/>
        <v>2.0015475656254185</v>
      </c>
      <c r="F26" s="5">
        <f t="shared" si="1"/>
        <v>2</v>
      </c>
      <c r="G26" s="5">
        <f t="shared" si="2"/>
        <v>3.8659999991068617E-3</v>
      </c>
      <c r="I26" s="5">
        <f t="shared" si="3"/>
        <v>3.8659999991068617E-3</v>
      </c>
      <c r="O26" s="5">
        <f t="shared" ca="1" si="4"/>
        <v>-1.927134329205511E-3</v>
      </c>
      <c r="Q26" s="31">
        <f t="shared" si="5"/>
        <v>38222.858099999998</v>
      </c>
    </row>
    <row r="27" spans="1:18" s="5" customFormat="1" ht="12.95" customHeight="1" x14ac:dyDescent="0.2">
      <c r="A27" s="3" t="s">
        <v>45</v>
      </c>
      <c r="B27" s="4" t="s">
        <v>46</v>
      </c>
      <c r="C27" s="3">
        <v>53246.348299999998</v>
      </c>
      <c r="D27" s="3">
        <v>1.1000000000000001E-3</v>
      </c>
      <c r="E27" s="5">
        <f t="shared" si="0"/>
        <v>3.9991321463316809</v>
      </c>
      <c r="F27" s="5">
        <f t="shared" si="1"/>
        <v>4</v>
      </c>
      <c r="G27" s="5">
        <f t="shared" si="2"/>
        <v>-2.1679999990737997E-3</v>
      </c>
      <c r="I27" s="5">
        <f t="shared" si="3"/>
        <v>-2.1679999990737997E-3</v>
      </c>
      <c r="O27" s="5">
        <f t="shared" ca="1" si="4"/>
        <v>-8.1068656814315895E-4</v>
      </c>
      <c r="Q27" s="31">
        <f t="shared" si="5"/>
        <v>38227.848299999998</v>
      </c>
    </row>
    <row r="28" spans="1:18" s="5" customFormat="1" ht="12.95" customHeight="1" x14ac:dyDescent="0.2">
      <c r="A28" s="3" t="s">
        <v>45</v>
      </c>
      <c r="B28" s="4" t="s">
        <v>46</v>
      </c>
      <c r="C28" s="3">
        <v>53251.340700000001</v>
      </c>
      <c r="D28" s="3">
        <v>4.0000000000000002E-4</v>
      </c>
      <c r="E28" s="5">
        <f t="shared" si="0"/>
        <v>5.9975973903546054</v>
      </c>
      <c r="F28" s="5">
        <f t="shared" si="1"/>
        <v>6</v>
      </c>
      <c r="G28" s="5">
        <f t="shared" si="2"/>
        <v>-6.0020000018994324E-3</v>
      </c>
      <c r="I28" s="5">
        <f t="shared" si="3"/>
        <v>-6.0020000018994324E-3</v>
      </c>
      <c r="O28" s="5">
        <f t="shared" ca="1" si="4"/>
        <v>3.0576119291919309E-4</v>
      </c>
      <c r="Q28" s="31">
        <f t="shared" si="5"/>
        <v>38232.840700000001</v>
      </c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2024-03-07T03:55:45Z</dcterms:modified>
</cp:coreProperties>
</file>