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61B3127-70EF-4FA1-B34A-E1C45971E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63" i="1" l="1"/>
  <c r="F63" i="1" s="1"/>
  <c r="G63" i="1" s="1"/>
  <c r="K63" i="1" s="1"/>
  <c r="Q63" i="1"/>
  <c r="E76" i="1"/>
  <c r="F76" i="1" s="1"/>
  <c r="G76" i="1" s="1"/>
  <c r="K76" i="1" s="1"/>
  <c r="Q76" i="1"/>
  <c r="F12" i="1"/>
  <c r="Q62" i="1"/>
  <c r="C13" i="1"/>
  <c r="Q74" i="1"/>
  <c r="Q72" i="1"/>
  <c r="Q73" i="1"/>
  <c r="Q71" i="1"/>
  <c r="Q68" i="1"/>
  <c r="Q70" i="1"/>
  <c r="Q69" i="1"/>
  <c r="Q64" i="1"/>
  <c r="Q65" i="1"/>
  <c r="Q66" i="1"/>
  <c r="C17" i="1"/>
  <c r="D14" i="1"/>
  <c r="D13" i="1"/>
  <c r="C14" i="1"/>
  <c r="Q67" i="1"/>
  <c r="E57" i="1"/>
  <c r="F57" i="1" s="1"/>
  <c r="G57" i="1" s="1"/>
  <c r="E27" i="1"/>
  <c r="F27" i="1" s="1"/>
  <c r="G27" i="1" s="1"/>
  <c r="Q75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27" i="1"/>
  <c r="E75" i="1"/>
  <c r="F75" i="1" s="1"/>
  <c r="G75" i="1" s="1"/>
  <c r="K75" i="1" s="1"/>
  <c r="E55" i="1"/>
  <c r="F55" i="1" s="1"/>
  <c r="G55" i="1" s="1"/>
  <c r="E42" i="1"/>
  <c r="F42" i="1" s="1"/>
  <c r="G42" i="1" s="1"/>
  <c r="E41" i="1"/>
  <c r="F41" i="1" s="1"/>
  <c r="G41" i="1" s="1"/>
  <c r="E33" i="1"/>
  <c r="F33" i="1" s="1"/>
  <c r="G33" i="1" s="1"/>
  <c r="E69" i="1"/>
  <c r="F69" i="1" s="1"/>
  <c r="G69" i="1" s="1"/>
  <c r="E72" i="1"/>
  <c r="F72" i="1" s="1"/>
  <c r="G72" i="1" s="1"/>
  <c r="E46" i="1"/>
  <c r="F46" i="1" s="1"/>
  <c r="G46" i="1" s="1"/>
  <c r="E32" i="1"/>
  <c r="F32" i="1" s="1"/>
  <c r="G32" i="1" s="1"/>
  <c r="E21" i="1"/>
  <c r="F21" i="1" s="1"/>
  <c r="G21" i="1" s="1"/>
  <c r="E31" i="1"/>
  <c r="F31" i="1" s="1"/>
  <c r="G31" i="1" s="1"/>
  <c r="F13" i="1" l="1"/>
  <c r="I32" i="1"/>
  <c r="R32" i="1"/>
  <c r="K72" i="1"/>
  <c r="S72" i="1"/>
  <c r="H27" i="1"/>
  <c r="R27" i="1"/>
  <c r="I33" i="1"/>
  <c r="S33" i="1"/>
  <c r="R55" i="1"/>
  <c r="I55" i="1"/>
  <c r="R69" i="1"/>
  <c r="K69" i="1"/>
  <c r="S31" i="1"/>
  <c r="I31" i="1"/>
  <c r="S46" i="1"/>
  <c r="I46" i="1"/>
  <c r="I57" i="1"/>
  <c r="S57" i="1"/>
  <c r="R41" i="1"/>
  <c r="I41" i="1"/>
  <c r="I21" i="1"/>
  <c r="R21" i="1"/>
  <c r="I42" i="1"/>
  <c r="S42" i="1"/>
  <c r="E61" i="1"/>
  <c r="F61" i="1" s="1"/>
  <c r="G61" i="1" s="1"/>
  <c r="E70" i="1"/>
  <c r="F70" i="1" s="1"/>
  <c r="G70" i="1" s="1"/>
  <c r="E54" i="1"/>
  <c r="F54" i="1" s="1"/>
  <c r="G54" i="1" s="1"/>
  <c r="E25" i="1"/>
  <c r="F25" i="1" s="1"/>
  <c r="G25" i="1" s="1"/>
  <c r="E36" i="1"/>
  <c r="F36" i="1" s="1"/>
  <c r="G36" i="1" s="1"/>
  <c r="E51" i="1"/>
  <c r="F51" i="1" s="1"/>
  <c r="G51" i="1" s="1"/>
  <c r="E65" i="1"/>
  <c r="F65" i="1" s="1"/>
  <c r="G65" i="1" s="1"/>
  <c r="E43" i="1"/>
  <c r="F43" i="1" s="1"/>
  <c r="E60" i="1"/>
  <c r="F60" i="1" s="1"/>
  <c r="G60" i="1" s="1"/>
  <c r="E24" i="1"/>
  <c r="F24" i="1" s="1"/>
  <c r="G24" i="1" s="1"/>
  <c r="E29" i="1"/>
  <c r="F29" i="1" s="1"/>
  <c r="G29" i="1" s="1"/>
  <c r="E38" i="1"/>
  <c r="F38" i="1" s="1"/>
  <c r="G38" i="1" s="1"/>
  <c r="E62" i="1"/>
  <c r="F62" i="1" s="1"/>
  <c r="G62" i="1" s="1"/>
  <c r="E53" i="1"/>
  <c r="F53" i="1" s="1"/>
  <c r="G53" i="1" s="1"/>
  <c r="E66" i="1"/>
  <c r="F66" i="1" s="1"/>
  <c r="G66" i="1" s="1"/>
  <c r="E50" i="1"/>
  <c r="F50" i="1" s="1"/>
  <c r="G50" i="1" s="1"/>
  <c r="E22" i="1"/>
  <c r="F22" i="1" s="1"/>
  <c r="G22" i="1" s="1"/>
  <c r="E35" i="1"/>
  <c r="F35" i="1" s="1"/>
  <c r="G35" i="1" s="1"/>
  <c r="E56" i="1"/>
  <c r="F56" i="1" s="1"/>
  <c r="G56" i="1" s="1"/>
  <c r="E49" i="1"/>
  <c r="F49" i="1" s="1"/>
  <c r="G49" i="1" s="1"/>
  <c r="E34" i="1"/>
  <c r="F34" i="1" s="1"/>
  <c r="G34" i="1" s="1"/>
  <c r="E68" i="1"/>
  <c r="F68" i="1" s="1"/>
  <c r="G68" i="1" s="1"/>
  <c r="E28" i="1"/>
  <c r="F28" i="1" s="1"/>
  <c r="G28" i="1" s="1"/>
  <c r="E39" i="1"/>
  <c r="F39" i="1" s="1"/>
  <c r="G39" i="1" s="1"/>
  <c r="E67" i="1"/>
  <c r="F67" i="1" s="1"/>
  <c r="G67" i="1" s="1"/>
  <c r="E45" i="1"/>
  <c r="F45" i="1" s="1"/>
  <c r="G45" i="1" s="1"/>
  <c r="E71" i="1"/>
  <c r="F71" i="1" s="1"/>
  <c r="G71" i="1" s="1"/>
  <c r="E30" i="1"/>
  <c r="F30" i="1" s="1"/>
  <c r="G30" i="1" s="1"/>
  <c r="E23" i="1"/>
  <c r="F23" i="1" s="1"/>
  <c r="G23" i="1" s="1"/>
  <c r="E47" i="1"/>
  <c r="F47" i="1" s="1"/>
  <c r="G47" i="1" s="1"/>
  <c r="E64" i="1"/>
  <c r="F64" i="1" s="1"/>
  <c r="G64" i="1" s="1"/>
  <c r="E44" i="1"/>
  <c r="F44" i="1" s="1"/>
  <c r="G44" i="1" s="1"/>
  <c r="E26" i="1"/>
  <c r="F26" i="1" s="1"/>
  <c r="G26" i="1" s="1"/>
  <c r="E40" i="1"/>
  <c r="F40" i="1" s="1"/>
  <c r="G40" i="1" s="1"/>
  <c r="E58" i="1"/>
  <c r="F58" i="1" s="1"/>
  <c r="G58" i="1" s="1"/>
  <c r="E37" i="1"/>
  <c r="F37" i="1" s="1"/>
  <c r="G37" i="1" s="1"/>
  <c r="E48" i="1"/>
  <c r="F48" i="1" s="1"/>
  <c r="G48" i="1" s="1"/>
  <c r="E59" i="1"/>
  <c r="F59" i="1" s="1"/>
  <c r="G59" i="1" s="1"/>
  <c r="E52" i="1"/>
  <c r="F52" i="1" s="1"/>
  <c r="G52" i="1" s="1"/>
  <c r="E73" i="1"/>
  <c r="F73" i="1" s="1"/>
  <c r="G73" i="1" s="1"/>
  <c r="E74" i="1"/>
  <c r="F74" i="1" s="1"/>
  <c r="G74" i="1" s="1"/>
  <c r="G43" i="1" l="1"/>
  <c r="I52" i="1"/>
  <c r="R52" i="1"/>
  <c r="S64" i="1"/>
  <c r="K64" i="1"/>
  <c r="I28" i="1"/>
  <c r="R28" i="1"/>
  <c r="K66" i="1"/>
  <c r="S66" i="1"/>
  <c r="S65" i="1"/>
  <c r="K65" i="1"/>
  <c r="I59" i="1"/>
  <c r="S59" i="1"/>
  <c r="I47" i="1"/>
  <c r="R47" i="1"/>
  <c r="K68" i="1"/>
  <c r="R68" i="1"/>
  <c r="R53" i="1"/>
  <c r="I53" i="1"/>
  <c r="I51" i="1"/>
  <c r="S51" i="1"/>
  <c r="S50" i="1"/>
  <c r="I50" i="1"/>
  <c r="I48" i="1"/>
  <c r="R48" i="1"/>
  <c r="I23" i="1"/>
  <c r="R23" i="1"/>
  <c r="I34" i="1"/>
  <c r="R34" i="1"/>
  <c r="S62" i="1"/>
  <c r="K62" i="1"/>
  <c r="R36" i="1"/>
  <c r="I36" i="1"/>
  <c r="R37" i="1"/>
  <c r="I37" i="1"/>
  <c r="I30" i="1"/>
  <c r="S30" i="1"/>
  <c r="R49" i="1"/>
  <c r="I49" i="1"/>
  <c r="I38" i="1"/>
  <c r="S38" i="1"/>
  <c r="I25" i="1"/>
  <c r="R25" i="1"/>
  <c r="S44" i="1"/>
  <c r="I44" i="1"/>
  <c r="I58" i="1"/>
  <c r="R58" i="1"/>
  <c r="K71" i="1"/>
  <c r="R71" i="1"/>
  <c r="S56" i="1"/>
  <c r="I56" i="1"/>
  <c r="I29" i="1"/>
  <c r="R29" i="1"/>
  <c r="I54" i="1"/>
  <c r="S54" i="1"/>
  <c r="I39" i="1"/>
  <c r="R39" i="1"/>
  <c r="I40" i="1"/>
  <c r="S40" i="1"/>
  <c r="R45" i="1"/>
  <c r="I45" i="1"/>
  <c r="S35" i="1"/>
  <c r="I35" i="1"/>
  <c r="V24" i="1"/>
  <c r="S24" i="1"/>
  <c r="K70" i="1"/>
  <c r="S70" i="1"/>
  <c r="K73" i="1"/>
  <c r="R73" i="1"/>
  <c r="K74" i="1"/>
  <c r="S74" i="1"/>
  <c r="S26" i="1"/>
  <c r="I26" i="1"/>
  <c r="K67" i="1"/>
  <c r="S67" i="1"/>
  <c r="V22" i="1"/>
  <c r="S22" i="1"/>
  <c r="R60" i="1"/>
  <c r="I60" i="1"/>
  <c r="J61" i="1"/>
  <c r="R61" i="1"/>
  <c r="D12" i="1"/>
  <c r="C11" i="1"/>
  <c r="D11" i="1"/>
  <c r="C12" i="1"/>
  <c r="P63" i="1" l="1"/>
  <c r="O63" i="1"/>
  <c r="P76" i="1"/>
  <c r="O76" i="1"/>
  <c r="C16" i="1"/>
  <c r="D18" i="1" s="1"/>
  <c r="O58" i="1"/>
  <c r="O47" i="1"/>
  <c r="O54" i="1"/>
  <c r="O73" i="1"/>
  <c r="O49" i="1"/>
  <c r="O74" i="1"/>
  <c r="O52" i="1"/>
  <c r="O67" i="1"/>
  <c r="O75" i="1"/>
  <c r="O55" i="1"/>
  <c r="O69" i="1"/>
  <c r="O51" i="1"/>
  <c r="O62" i="1"/>
  <c r="O60" i="1"/>
  <c r="O48" i="1"/>
  <c r="O61" i="1"/>
  <c r="O50" i="1"/>
  <c r="O45" i="1"/>
  <c r="O53" i="1"/>
  <c r="O56" i="1"/>
  <c r="O66" i="1"/>
  <c r="O68" i="1"/>
  <c r="O46" i="1"/>
  <c r="O72" i="1"/>
  <c r="O71" i="1"/>
  <c r="C15" i="1"/>
  <c r="O57" i="1"/>
  <c r="O70" i="1"/>
  <c r="O64" i="1"/>
  <c r="O65" i="1"/>
  <c r="O59" i="1"/>
  <c r="P59" i="1"/>
  <c r="P75" i="1"/>
  <c r="P53" i="1"/>
  <c r="P58" i="1"/>
  <c r="P51" i="1"/>
  <c r="P60" i="1"/>
  <c r="P47" i="1"/>
  <c r="P65" i="1"/>
  <c r="P62" i="1"/>
  <c r="P56" i="1"/>
  <c r="P45" i="1"/>
  <c r="P61" i="1"/>
  <c r="P64" i="1"/>
  <c r="P71" i="1"/>
  <c r="P48" i="1"/>
  <c r="P73" i="1"/>
  <c r="P54" i="1"/>
  <c r="P52" i="1"/>
  <c r="P67" i="1"/>
  <c r="P70" i="1"/>
  <c r="P49" i="1"/>
  <c r="P50" i="1"/>
  <c r="P57" i="1"/>
  <c r="P72" i="1"/>
  <c r="P66" i="1"/>
  <c r="P69" i="1"/>
  <c r="P44" i="1"/>
  <c r="D15" i="1"/>
  <c r="P74" i="1"/>
  <c r="P68" i="1"/>
  <c r="P46" i="1"/>
  <c r="P43" i="1"/>
  <c r="P55" i="1"/>
  <c r="D16" i="1"/>
  <c r="D19" i="1" s="1"/>
  <c r="S19" i="1"/>
  <c r="E19" i="1" s="1"/>
  <c r="R43" i="1"/>
  <c r="R19" i="1" s="1"/>
  <c r="E18" i="1" s="1"/>
  <c r="I43" i="1"/>
  <c r="F14" i="1" l="1"/>
  <c r="F15" i="1" s="1"/>
  <c r="C19" i="1"/>
  <c r="C18" i="1"/>
  <c r="F16" i="1" l="1"/>
</calcChain>
</file>

<file path=xl/sharedStrings.xml><?xml version="1.0" encoding="utf-8"?>
<sst xmlns="http://schemas.openxmlformats.org/spreadsheetml/2006/main" count="218" uniqueCount="90">
  <si>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</si>
  <si>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</si>
  <si>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</si>
  <si>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</si>
  <si>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</si>
  <si>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</si>
  <si>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</si>
  <si>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</si>
  <si>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</si>
  <si>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</si>
  <si>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</si>
  <si>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</si>
  <si>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</si>
  <si>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</si>
  <si>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</si>
  <si>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</si>
  <si>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</si>
  <si>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</si>
  <si>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Sum diff² =</t>
  </si>
  <si>
    <t>System Type:</t>
  </si>
  <si>
    <t>S5</t>
  </si>
  <si>
    <t>Misc</t>
  </si>
  <si>
    <t>v</t>
  </si>
  <si>
    <t>AJ 105,637</t>
  </si>
  <si>
    <t>K</t>
  </si>
  <si>
    <t>AJ 105.637</t>
  </si>
  <si>
    <t>phe</t>
  </si>
  <si>
    <t>Locher K</t>
  </si>
  <si>
    <t>BBSAG Bull...27</t>
  </si>
  <si>
    <t>B</t>
  </si>
  <si>
    <t>0       S</t>
  </si>
  <si>
    <t>BBSAG Bull...30</t>
  </si>
  <si>
    <t>ORION 126</t>
  </si>
  <si>
    <t>BBSAG Bull...31</t>
  </si>
  <si>
    <t>S</t>
  </si>
  <si>
    <t>ORION 127</t>
  </si>
  <si>
    <t>BBSAG Bull...32</t>
  </si>
  <si>
    <t>BBSAG Bull.6</t>
  </si>
  <si>
    <t>Diethelm R</t>
  </si>
  <si>
    <t>BBSAG Bull.17</t>
  </si>
  <si>
    <t>N</t>
  </si>
  <si>
    <t>Paschke A</t>
  </si>
  <si>
    <t>BBSAG Bull.102</t>
  </si>
  <si>
    <t>II</t>
  </si>
  <si>
    <t>Sandberg 1993</t>
  </si>
  <si>
    <t>Lacy, 1997AJ....113.1091L</t>
  </si>
  <si>
    <t>Primary</t>
  </si>
  <si>
    <t>Secondary</t>
  </si>
  <si>
    <t>Prim Fit</t>
  </si>
  <si>
    <t>Sec. Fit</t>
  </si>
  <si>
    <t>Prim. Ephemeris =</t>
  </si>
  <si>
    <t>Sec. Ephemeris =</t>
  </si>
  <si>
    <t># of data points:</t>
  </si>
  <si>
    <t>EA/DM</t>
  </si>
  <si>
    <t>YY Sgr / GSC 6288-0734</t>
  </si>
  <si>
    <t>IBVS 5843</t>
  </si>
  <si>
    <t>Start of Lin fit (row)</t>
  </si>
  <si>
    <t>IBVS 5897</t>
  </si>
  <si>
    <t>I</t>
  </si>
  <si>
    <t>OEJV 0073</t>
  </si>
  <si>
    <t>OEJV 0074</t>
  </si>
  <si>
    <t>CCD+I</t>
  </si>
  <si>
    <t>CCD+R</t>
  </si>
  <si>
    <t>CCD+V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</si>
  <si>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</si>
  <si>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</si>
  <si>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</si>
  <si>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</si>
  <si>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</si>
  <si>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</si>
  <si>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OEJV 116</t>
  </si>
  <si>
    <t>OEJV 0155</t>
  </si>
  <si>
    <t>0,0070</t>
  </si>
  <si>
    <t>0,0040</t>
  </si>
  <si>
    <t>IBVS 6093</t>
  </si>
  <si>
    <t>IBVS 6165</t>
  </si>
  <si>
    <r>
      <t xml:space="preserve">Apsidal motion (Hoffmeister et al. 1985, </t>
    </r>
    <r>
      <rPr>
        <b/>
        <i/>
        <sz val="10"/>
        <color indexed="10"/>
        <rFont val="Arial"/>
        <family val="2"/>
      </rPr>
      <t>Variable Stars</t>
    </r>
    <r>
      <rPr>
        <b/>
        <sz val="10"/>
        <color indexed="10"/>
        <rFont val="Arial"/>
        <family val="2"/>
      </rPr>
      <t xml:space="preserve"> (Springer)</t>
    </r>
  </si>
  <si>
    <t>29/06/1893</t>
  </si>
  <si>
    <t>30/06/1893</t>
  </si>
  <si>
    <t>vis</t>
  </si>
  <si>
    <t>CCD</t>
  </si>
  <si>
    <t>S4</t>
  </si>
  <si>
    <t>PE?</t>
  </si>
  <si>
    <t>BAD?</t>
  </si>
  <si>
    <t>JBAV 96</t>
  </si>
  <si>
    <t xml:space="preserve">Mag </t>
  </si>
  <si>
    <t>Next ToM-P</t>
  </si>
  <si>
    <t>Next ToM-S</t>
  </si>
  <si>
    <t>10.02-10.73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</si>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</sst>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59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/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166" fontId="20" fillId="0" borderId="0" xfId="0" applyNumberFormat="1" applyFont="1" applyAlignment="1" applyProtection="1">
      <alignment horizontal="left" vertical="center" wrapText="1"/>
      <protection locked="0"/>
    </xf>
    <xf numFmtId="0" fontId="0" fillId="2" borderId="11" xfId="0" applyFill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22" fontId="22" fillId="0" borderId="14" xfId="0" applyNumberFormat="1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0" fontId="12" fillId="2" borderId="12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Sgr - O-C Diagr.</a:t>
            </a:r>
          </a:p>
        </c:rich>
      </c:tx>
      <c:layout>
        <c:manualLayout>
          <c:xMode val="edge"/>
          <c:yMode val="edge"/>
          <c:x val="0.3905328549907592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5689983076276"/>
          <c:y val="0.14769252958613219"/>
          <c:w val="0.82248580118993364"/>
          <c:h val="0.65230867233875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6">
                  <c:v>-0.51542600000175298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69-46F5-875E-9263A94D7C9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0">
                  <c:v>-0.64807400000427151</c:v>
                </c:pt>
                <c:pt idx="2">
                  <c:v>-0.577171000000817</c:v>
                </c:pt>
                <c:pt idx="4">
                  <c:v>-0.52878200000850484</c:v>
                </c:pt>
                <c:pt idx="5">
                  <c:v>-0.64700050000465126</c:v>
                </c:pt>
                <c:pt idx="7">
                  <c:v>-0.51290700000754441</c:v>
                </c:pt>
                <c:pt idx="8">
                  <c:v>-0.49690700000792276</c:v>
                </c:pt>
                <c:pt idx="9">
                  <c:v>-0.64312550000249757</c:v>
                </c:pt>
                <c:pt idx="10">
                  <c:v>-0.63312550000409828</c:v>
                </c:pt>
                <c:pt idx="11">
                  <c:v>-0.48103200000332436</c:v>
                </c:pt>
                <c:pt idx="12">
                  <c:v>-0.62225050000415649</c:v>
                </c:pt>
                <c:pt idx="13">
                  <c:v>-0.44274700000460143</c:v>
                </c:pt>
                <c:pt idx="14">
                  <c:v>-0.59796550000464777</c:v>
                </c:pt>
                <c:pt idx="15">
                  <c:v>-0.40446200000587851</c:v>
                </c:pt>
                <c:pt idx="16">
                  <c:v>-0.38846200000625686</c:v>
                </c:pt>
                <c:pt idx="17">
                  <c:v>-0.59168050000516814</c:v>
                </c:pt>
                <c:pt idx="18">
                  <c:v>-0.37258700000529643</c:v>
                </c:pt>
                <c:pt idx="19">
                  <c:v>-0.57280550000359653</c:v>
                </c:pt>
                <c:pt idx="20">
                  <c:v>-0.3515590000024531</c:v>
                </c:pt>
                <c:pt idx="21">
                  <c:v>-0.57277750000139349</c:v>
                </c:pt>
                <c:pt idx="22">
                  <c:v>-0.25187500000174623</c:v>
                </c:pt>
                <c:pt idx="23">
                  <c:v>-0.5060935000074096</c:v>
                </c:pt>
                <c:pt idx="24">
                  <c:v>-0.12807600000815</c:v>
                </c:pt>
                <c:pt idx="25">
                  <c:v>-0.42329450000397628</c:v>
                </c:pt>
                <c:pt idx="26">
                  <c:v>-0.14122900000802474</c:v>
                </c:pt>
                <c:pt idx="27">
                  <c:v>-0.12414600000192877</c:v>
                </c:pt>
                <c:pt idx="28">
                  <c:v>-0.12414600000192877</c:v>
                </c:pt>
                <c:pt idx="29">
                  <c:v>-0.3811714999974356</c:v>
                </c:pt>
                <c:pt idx="30">
                  <c:v>-0.3811714999974356</c:v>
                </c:pt>
                <c:pt idx="31">
                  <c:v>-0.13462900000013178</c:v>
                </c:pt>
                <c:pt idx="32">
                  <c:v>-0.12276600000768667</c:v>
                </c:pt>
                <c:pt idx="33">
                  <c:v>-0.37898449999920558</c:v>
                </c:pt>
                <c:pt idx="34">
                  <c:v>-0.10918200000742218</c:v>
                </c:pt>
                <c:pt idx="35">
                  <c:v>-0.28168450000521261</c:v>
                </c:pt>
                <c:pt idx="36">
                  <c:v>-0.27655349999986356</c:v>
                </c:pt>
                <c:pt idx="37">
                  <c:v>-5.2212000002327841E-2</c:v>
                </c:pt>
                <c:pt idx="38">
                  <c:v>-0.27043050000065705</c:v>
                </c:pt>
                <c:pt idx="39">
                  <c:v>-5.2523000005749054E-2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69-46F5-875E-9263A94D7C9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6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40">
                  <c:v>-4.1186000002198853E-2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69-46F5-875E-9263A94D7C9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41">
                  <c:v>-0.16799650000757538</c:v>
                </c:pt>
                <c:pt idx="42">
                  <c:v>0</c:v>
                </c:pt>
                <c:pt idx="43">
                  <c:v>-0.16270950000034645</c:v>
                </c:pt>
                <c:pt idx="44">
                  <c:v>-0.16270950000034645</c:v>
                </c:pt>
                <c:pt idx="45">
                  <c:v>-0.16270950000034645</c:v>
                </c:pt>
                <c:pt idx="46">
                  <c:v>-0.15429950000543613</c:v>
                </c:pt>
                <c:pt idx="47">
                  <c:v>2.4380000031669624E-3</c:v>
                </c:pt>
                <c:pt idx="48">
                  <c:v>3.0310000074678101E-3</c:v>
                </c:pt>
                <c:pt idx="49">
                  <c:v>-0.14781249999941792</c:v>
                </c:pt>
                <c:pt idx="50">
                  <c:v>3.9820000019972213E-3</c:v>
                </c:pt>
                <c:pt idx="51">
                  <c:v>-0.11270150000200374</c:v>
                </c:pt>
                <c:pt idx="52">
                  <c:v>1.8331999999645632E-2</c:v>
                </c:pt>
                <c:pt idx="53">
                  <c:v>-0.10060450000310084</c:v>
                </c:pt>
                <c:pt idx="54">
                  <c:v>-0.16472000000067055</c:v>
                </c:pt>
                <c:pt idx="55">
                  <c:v>-2.1440499964228366E-2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69-46F5-875E-9263A94D7C9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69-46F5-875E-9263A94D7C9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69-46F5-875E-9263A94D7C9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69-46F5-875E-9263A94D7C9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24">
                  <c:v>-0.1204120002526598</c:v>
                </c:pt>
                <c:pt idx="25">
                  <c:v>-0.12040328943902634</c:v>
                </c:pt>
                <c:pt idx="26">
                  <c:v>-0.1192099079712431</c:v>
                </c:pt>
                <c:pt idx="27">
                  <c:v>-0.11849562125329985</c:v>
                </c:pt>
                <c:pt idx="28">
                  <c:v>-0.11849562125329985</c:v>
                </c:pt>
                <c:pt idx="29">
                  <c:v>-0.11829527253973039</c:v>
                </c:pt>
                <c:pt idx="30">
                  <c:v>-0.11829527253973039</c:v>
                </c:pt>
                <c:pt idx="31">
                  <c:v>-0.11572558251786136</c:v>
                </c:pt>
                <c:pt idx="32">
                  <c:v>-0.11396599816390358</c:v>
                </c:pt>
                <c:pt idx="33">
                  <c:v>-0.11395728735027014</c:v>
                </c:pt>
                <c:pt idx="34">
                  <c:v>-0.11103916478306293</c:v>
                </c:pt>
                <c:pt idx="35">
                  <c:v>-7.7371870089761902E-2</c:v>
                </c:pt>
                <c:pt idx="36">
                  <c:v>-7.4985107154195429E-2</c:v>
                </c:pt>
                <c:pt idx="37">
                  <c:v>-7.2885801068532929E-2</c:v>
                </c:pt>
                <c:pt idx="38">
                  <c:v>-7.2877090254899468E-2</c:v>
                </c:pt>
                <c:pt idx="39">
                  <c:v>-7.2833536186732203E-2</c:v>
                </c:pt>
                <c:pt idx="40">
                  <c:v>-6.7624469633926515E-2</c:v>
                </c:pt>
                <c:pt idx="41">
                  <c:v>-4.1204571883659495E-2</c:v>
                </c:pt>
                <c:pt idx="42">
                  <c:v>-3.9366590207000632E-2</c:v>
                </c:pt>
                <c:pt idx="43">
                  <c:v>-3.6518154148861059E-2</c:v>
                </c:pt>
                <c:pt idx="44">
                  <c:v>-3.6518154148861059E-2</c:v>
                </c:pt>
                <c:pt idx="45">
                  <c:v>-3.6518154148861059E-2</c:v>
                </c:pt>
                <c:pt idx="46">
                  <c:v>-3.3904910058824761E-2</c:v>
                </c:pt>
                <c:pt idx="47">
                  <c:v>-3.1944976991297537E-2</c:v>
                </c:pt>
                <c:pt idx="48">
                  <c:v>-3.1753339091361542E-2</c:v>
                </c:pt>
                <c:pt idx="49">
                  <c:v>-3.1309087596055371E-2</c:v>
                </c:pt>
                <c:pt idx="50">
                  <c:v>-2.6927548338427837E-2</c:v>
                </c:pt>
                <c:pt idx="51">
                  <c:v>-1.916621339102002E-2</c:v>
                </c:pt>
                <c:pt idx="52">
                  <c:v>-1.9087816068318931E-2</c:v>
                </c:pt>
                <c:pt idx="53">
                  <c:v>-1.709303974625789E-2</c:v>
                </c:pt>
                <c:pt idx="54">
                  <c:v>-8.7045262172413609E-3</c:v>
                </c:pt>
                <c:pt idx="55">
                  <c:v>9.5272067175785694E-3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69-46F5-875E-9263A94D7C9E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1'!$P$21:$P$992</c:f>
              <c:numCache>
                <c:formatCode>General</c:formatCode>
                <c:ptCount val="972"/>
                <c:pt idx="22">
                  <c:v>-0.53464082702098392</c:v>
                </c:pt>
                <c:pt idx="23">
                  <c:v>-0.53461686573787937</c:v>
                </c:pt>
                <c:pt idx="24">
                  <c:v>-0.39216703768171624</c:v>
                </c:pt>
                <c:pt idx="25">
                  <c:v>-0.39214307639861179</c:v>
                </c:pt>
                <c:pt idx="26">
                  <c:v>-0.38886038061329731</c:v>
                </c:pt>
                <c:pt idx="27">
                  <c:v>-0.38689555539872955</c:v>
                </c:pt>
                <c:pt idx="28">
                  <c:v>-0.38689555539872955</c:v>
                </c:pt>
                <c:pt idx="29">
                  <c:v>-0.38634444588732642</c:v>
                </c:pt>
                <c:pt idx="30">
                  <c:v>-0.38634444588732642</c:v>
                </c:pt>
                <c:pt idx="31">
                  <c:v>-0.37927586737150332</c:v>
                </c:pt>
                <c:pt idx="32">
                  <c:v>-0.37443568818439738</c:v>
                </c:pt>
                <c:pt idx="33">
                  <c:v>-0.37441172690129287</c:v>
                </c:pt>
                <c:pt idx="34">
                  <c:v>-0.3663846970612904</c:v>
                </c:pt>
                <c:pt idx="35">
                  <c:v>-0.27377433786245603</c:v>
                </c:pt>
                <c:pt idx="36">
                  <c:v>-0.26720894629182712</c:v>
                </c:pt>
                <c:pt idx="37">
                  <c:v>-0.2614342770636463</c:v>
                </c:pt>
                <c:pt idx="38">
                  <c:v>-0.2614103157805418</c:v>
                </c:pt>
                <c:pt idx="39">
                  <c:v>-0.26129050936501935</c:v>
                </c:pt>
                <c:pt idx="40">
                  <c:v>-0.24696166206853737</c:v>
                </c:pt>
                <c:pt idx="41">
                  <c:v>-0.17428709041263446</c:v>
                </c:pt>
                <c:pt idx="42">
                  <c:v>-0.16923125967758812</c:v>
                </c:pt>
                <c:pt idx="43">
                  <c:v>-0.16139592010242154</c:v>
                </c:pt>
                <c:pt idx="44">
                  <c:v>-0.16139592010242154</c:v>
                </c:pt>
                <c:pt idx="45">
                  <c:v>-0.16139592010242154</c:v>
                </c:pt>
                <c:pt idx="46">
                  <c:v>-0.15420753517107605</c:v>
                </c:pt>
                <c:pt idx="47">
                  <c:v>-0.14881624647256692</c:v>
                </c:pt>
                <c:pt idx="48">
                  <c:v>-0.14828909824426825</c:v>
                </c:pt>
                <c:pt idx="49">
                  <c:v>-0.14706707280593953</c:v>
                </c:pt>
                <c:pt idx="50">
                  <c:v>-0.13501454740438359</c:v>
                </c:pt>
                <c:pt idx="51">
                  <c:v>-0.11366504415828749</c:v>
                </c:pt>
                <c:pt idx="52">
                  <c:v>-0.11344939261034712</c:v>
                </c:pt>
                <c:pt idx="53">
                  <c:v>-0.10796225877942006</c:v>
                </c:pt>
                <c:pt idx="54">
                  <c:v>-8.4887543149801029E-2</c:v>
                </c:pt>
                <c:pt idx="55">
                  <c:v>-3.4736577612113989E-2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969-46F5-875E-9263A94D7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23160"/>
        <c:axId val="1"/>
      </c:scatterChart>
      <c:valAx>
        <c:axId val="903223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4823960614387"/>
              <c:y val="0.8615397536846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16568047337278E-2"/>
              <c:y val="0.381539107611548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23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82264051313112"/>
          <c:y val="0.92000129214617399"/>
          <c:w val="0.8624266567270806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Sgr - O-C Diagr.</a:t>
            </a:r>
          </a:p>
        </c:rich>
      </c:tx>
      <c:layout>
        <c:manualLayout>
          <c:xMode val="edge"/>
          <c:yMode val="edge"/>
          <c:x val="0.3905328549907592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5689983076276"/>
          <c:y val="0.14769252958613219"/>
          <c:w val="0.82248580118993364"/>
          <c:h val="0.65230867233875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6">
                  <c:v>-0.51542600000175298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AA-4A0C-99FC-6DBC4BBD41AE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0">
                  <c:v>-0.64807400000427151</c:v>
                </c:pt>
                <c:pt idx="2">
                  <c:v>-0.577171000000817</c:v>
                </c:pt>
                <c:pt idx="4">
                  <c:v>-0.52878200000850484</c:v>
                </c:pt>
                <c:pt idx="5">
                  <c:v>-0.64700050000465126</c:v>
                </c:pt>
                <c:pt idx="7">
                  <c:v>-0.51290700000754441</c:v>
                </c:pt>
                <c:pt idx="8">
                  <c:v>-0.49690700000792276</c:v>
                </c:pt>
                <c:pt idx="9">
                  <c:v>-0.64312550000249757</c:v>
                </c:pt>
                <c:pt idx="10">
                  <c:v>-0.63312550000409828</c:v>
                </c:pt>
                <c:pt idx="11">
                  <c:v>-0.48103200000332436</c:v>
                </c:pt>
                <c:pt idx="12">
                  <c:v>-0.62225050000415649</c:v>
                </c:pt>
                <c:pt idx="13">
                  <c:v>-0.44274700000460143</c:v>
                </c:pt>
                <c:pt idx="14">
                  <c:v>-0.59796550000464777</c:v>
                </c:pt>
                <c:pt idx="15">
                  <c:v>-0.40446200000587851</c:v>
                </c:pt>
                <c:pt idx="16">
                  <c:v>-0.38846200000625686</c:v>
                </c:pt>
                <c:pt idx="17">
                  <c:v>-0.59168050000516814</c:v>
                </c:pt>
                <c:pt idx="18">
                  <c:v>-0.37258700000529643</c:v>
                </c:pt>
                <c:pt idx="19">
                  <c:v>-0.57280550000359653</c:v>
                </c:pt>
                <c:pt idx="20">
                  <c:v>-0.3515590000024531</c:v>
                </c:pt>
                <c:pt idx="21">
                  <c:v>-0.57277750000139349</c:v>
                </c:pt>
                <c:pt idx="22">
                  <c:v>-0.25187500000174623</c:v>
                </c:pt>
                <c:pt idx="23">
                  <c:v>-0.5060935000074096</c:v>
                </c:pt>
                <c:pt idx="24">
                  <c:v>-0.12807600000815</c:v>
                </c:pt>
                <c:pt idx="25">
                  <c:v>-0.42329450000397628</c:v>
                </c:pt>
                <c:pt idx="26">
                  <c:v>-0.14122900000802474</c:v>
                </c:pt>
                <c:pt idx="27">
                  <c:v>-0.12414600000192877</c:v>
                </c:pt>
                <c:pt idx="28">
                  <c:v>-0.12414600000192877</c:v>
                </c:pt>
                <c:pt idx="29">
                  <c:v>-0.3811714999974356</c:v>
                </c:pt>
                <c:pt idx="30">
                  <c:v>-0.3811714999974356</c:v>
                </c:pt>
                <c:pt idx="31">
                  <c:v>-0.13462900000013178</c:v>
                </c:pt>
                <c:pt idx="32">
                  <c:v>-0.12276600000768667</c:v>
                </c:pt>
                <c:pt idx="33">
                  <c:v>-0.37898449999920558</c:v>
                </c:pt>
                <c:pt idx="34">
                  <c:v>-0.10918200000742218</c:v>
                </c:pt>
                <c:pt idx="35">
                  <c:v>-0.28168450000521261</c:v>
                </c:pt>
                <c:pt idx="36">
                  <c:v>-0.27655349999986356</c:v>
                </c:pt>
                <c:pt idx="37">
                  <c:v>-5.2212000002327841E-2</c:v>
                </c:pt>
                <c:pt idx="38">
                  <c:v>-0.27043050000065705</c:v>
                </c:pt>
                <c:pt idx="39">
                  <c:v>-5.2523000005749054E-2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AA-4A0C-99FC-6DBC4BBD41A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6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40">
                  <c:v>-4.1186000002198853E-2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AA-4A0C-99FC-6DBC4BBD41A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41">
                  <c:v>-0.16799650000757538</c:v>
                </c:pt>
                <c:pt idx="42">
                  <c:v>0</c:v>
                </c:pt>
                <c:pt idx="43">
                  <c:v>-0.16270950000034645</c:v>
                </c:pt>
                <c:pt idx="44">
                  <c:v>-0.16270950000034645</c:v>
                </c:pt>
                <c:pt idx="45">
                  <c:v>-0.16270950000034645</c:v>
                </c:pt>
                <c:pt idx="46">
                  <c:v>-0.15429950000543613</c:v>
                </c:pt>
                <c:pt idx="47">
                  <c:v>2.4380000031669624E-3</c:v>
                </c:pt>
                <c:pt idx="48">
                  <c:v>3.0310000074678101E-3</c:v>
                </c:pt>
                <c:pt idx="49">
                  <c:v>-0.14781249999941792</c:v>
                </c:pt>
                <c:pt idx="50">
                  <c:v>3.9820000019972213E-3</c:v>
                </c:pt>
                <c:pt idx="51">
                  <c:v>-0.11270150000200374</c:v>
                </c:pt>
                <c:pt idx="52">
                  <c:v>1.8331999999645632E-2</c:v>
                </c:pt>
                <c:pt idx="53">
                  <c:v>-0.10060450000310084</c:v>
                </c:pt>
                <c:pt idx="54">
                  <c:v>-0.16472000000067055</c:v>
                </c:pt>
                <c:pt idx="55">
                  <c:v>-2.1440499964228366E-2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AA-4A0C-99FC-6DBC4BBD41A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AA-4A0C-99FC-6DBC4BBD41A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AA-4A0C-99FC-6DBC4BBD41A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AA-4A0C-99FC-6DBC4BBD41A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24">
                  <c:v>-0.1204120002526598</c:v>
                </c:pt>
                <c:pt idx="25">
                  <c:v>-0.12040328943902634</c:v>
                </c:pt>
                <c:pt idx="26">
                  <c:v>-0.1192099079712431</c:v>
                </c:pt>
                <c:pt idx="27">
                  <c:v>-0.11849562125329985</c:v>
                </c:pt>
                <c:pt idx="28">
                  <c:v>-0.11849562125329985</c:v>
                </c:pt>
                <c:pt idx="29">
                  <c:v>-0.11829527253973039</c:v>
                </c:pt>
                <c:pt idx="30">
                  <c:v>-0.11829527253973039</c:v>
                </c:pt>
                <c:pt idx="31">
                  <c:v>-0.11572558251786136</c:v>
                </c:pt>
                <c:pt idx="32">
                  <c:v>-0.11396599816390358</c:v>
                </c:pt>
                <c:pt idx="33">
                  <c:v>-0.11395728735027014</c:v>
                </c:pt>
                <c:pt idx="34">
                  <c:v>-0.11103916478306293</c:v>
                </c:pt>
                <c:pt idx="35">
                  <c:v>-7.7371870089761902E-2</c:v>
                </c:pt>
                <c:pt idx="36">
                  <c:v>-7.4985107154195429E-2</c:v>
                </c:pt>
                <c:pt idx="37">
                  <c:v>-7.2885801068532929E-2</c:v>
                </c:pt>
                <c:pt idx="38">
                  <c:v>-7.2877090254899468E-2</c:v>
                </c:pt>
                <c:pt idx="39">
                  <c:v>-7.2833536186732203E-2</c:v>
                </c:pt>
                <c:pt idx="40">
                  <c:v>-6.7624469633926515E-2</c:v>
                </c:pt>
                <c:pt idx="41">
                  <c:v>-4.1204571883659495E-2</c:v>
                </c:pt>
                <c:pt idx="42">
                  <c:v>-3.9366590207000632E-2</c:v>
                </c:pt>
                <c:pt idx="43">
                  <c:v>-3.6518154148861059E-2</c:v>
                </c:pt>
                <c:pt idx="44">
                  <c:v>-3.6518154148861059E-2</c:v>
                </c:pt>
                <c:pt idx="45">
                  <c:v>-3.6518154148861059E-2</c:v>
                </c:pt>
                <c:pt idx="46">
                  <c:v>-3.3904910058824761E-2</c:v>
                </c:pt>
                <c:pt idx="47">
                  <c:v>-3.1944976991297537E-2</c:v>
                </c:pt>
                <c:pt idx="48">
                  <c:v>-3.1753339091361542E-2</c:v>
                </c:pt>
                <c:pt idx="49">
                  <c:v>-3.1309087596055371E-2</c:v>
                </c:pt>
                <c:pt idx="50">
                  <c:v>-2.6927548338427837E-2</c:v>
                </c:pt>
                <c:pt idx="51">
                  <c:v>-1.916621339102002E-2</c:v>
                </c:pt>
                <c:pt idx="52">
                  <c:v>-1.9087816068318931E-2</c:v>
                </c:pt>
                <c:pt idx="53">
                  <c:v>-1.709303974625789E-2</c:v>
                </c:pt>
                <c:pt idx="54">
                  <c:v>-8.7045262172413609E-3</c:v>
                </c:pt>
                <c:pt idx="55">
                  <c:v>9.5272067175785694E-3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AA-4A0C-99FC-6DBC4BBD41AE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1'!$P$21:$P$992</c:f>
              <c:numCache>
                <c:formatCode>General</c:formatCode>
                <c:ptCount val="972"/>
                <c:pt idx="22">
                  <c:v>-0.53464082702098392</c:v>
                </c:pt>
                <c:pt idx="23">
                  <c:v>-0.53461686573787937</c:v>
                </c:pt>
                <c:pt idx="24">
                  <c:v>-0.39216703768171624</c:v>
                </c:pt>
                <c:pt idx="25">
                  <c:v>-0.39214307639861179</c:v>
                </c:pt>
                <c:pt idx="26">
                  <c:v>-0.38886038061329731</c:v>
                </c:pt>
                <c:pt idx="27">
                  <c:v>-0.38689555539872955</c:v>
                </c:pt>
                <c:pt idx="28">
                  <c:v>-0.38689555539872955</c:v>
                </c:pt>
                <c:pt idx="29">
                  <c:v>-0.38634444588732642</c:v>
                </c:pt>
                <c:pt idx="30">
                  <c:v>-0.38634444588732642</c:v>
                </c:pt>
                <c:pt idx="31">
                  <c:v>-0.37927586737150332</c:v>
                </c:pt>
                <c:pt idx="32">
                  <c:v>-0.37443568818439738</c:v>
                </c:pt>
                <c:pt idx="33">
                  <c:v>-0.37441172690129287</c:v>
                </c:pt>
                <c:pt idx="34">
                  <c:v>-0.3663846970612904</c:v>
                </c:pt>
                <c:pt idx="35">
                  <c:v>-0.27377433786245603</c:v>
                </c:pt>
                <c:pt idx="36">
                  <c:v>-0.26720894629182712</c:v>
                </c:pt>
                <c:pt idx="37">
                  <c:v>-0.2614342770636463</c:v>
                </c:pt>
                <c:pt idx="38">
                  <c:v>-0.2614103157805418</c:v>
                </c:pt>
                <c:pt idx="39">
                  <c:v>-0.26129050936501935</c:v>
                </c:pt>
                <c:pt idx="40">
                  <c:v>-0.24696166206853737</c:v>
                </c:pt>
                <c:pt idx="41">
                  <c:v>-0.17428709041263446</c:v>
                </c:pt>
                <c:pt idx="42">
                  <c:v>-0.16923125967758812</c:v>
                </c:pt>
                <c:pt idx="43">
                  <c:v>-0.16139592010242154</c:v>
                </c:pt>
                <c:pt idx="44">
                  <c:v>-0.16139592010242154</c:v>
                </c:pt>
                <c:pt idx="45">
                  <c:v>-0.16139592010242154</c:v>
                </c:pt>
                <c:pt idx="46">
                  <c:v>-0.15420753517107605</c:v>
                </c:pt>
                <c:pt idx="47">
                  <c:v>-0.14881624647256692</c:v>
                </c:pt>
                <c:pt idx="48">
                  <c:v>-0.14828909824426825</c:v>
                </c:pt>
                <c:pt idx="49">
                  <c:v>-0.14706707280593953</c:v>
                </c:pt>
                <c:pt idx="50">
                  <c:v>-0.13501454740438359</c:v>
                </c:pt>
                <c:pt idx="51">
                  <c:v>-0.11366504415828749</c:v>
                </c:pt>
                <c:pt idx="52">
                  <c:v>-0.11344939261034712</c:v>
                </c:pt>
                <c:pt idx="53">
                  <c:v>-0.10796225877942006</c:v>
                </c:pt>
                <c:pt idx="54">
                  <c:v>-8.4887543149801029E-2</c:v>
                </c:pt>
                <c:pt idx="55">
                  <c:v>-3.4736577612113989E-2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AA-4A0C-99FC-6DBC4BBD41AE}"/>
            </c:ext>
          </c:extLst>
        </c:ser>
        <c:ser>
          <c:idx val="9"/>
          <c:order val="9"/>
          <c:tx>
            <c:strRef>
              <c:f>'Active 1'!$V$20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1'!$V$21:$V$999</c:f>
              <c:numCache>
                <c:formatCode>General</c:formatCode>
                <c:ptCount val="979"/>
                <c:pt idx="1">
                  <c:v>0.62092599999596132</c:v>
                </c:pt>
                <c:pt idx="3">
                  <c:v>0.65582899999935762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0AA-4A0C-99FC-6DBC4BBD4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23160"/>
        <c:axId val="1"/>
      </c:scatterChart>
      <c:valAx>
        <c:axId val="903223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4823960614387"/>
              <c:y val="0.8615397536846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16568047337278E-2"/>
              <c:y val="0.381539107611548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23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Sgr - Primary O-C Diagr.</a:t>
            </a:r>
          </a:p>
        </c:rich>
      </c:tx>
      <c:layout>
        <c:manualLayout>
          <c:xMode val="edge"/>
          <c:yMode val="edge"/>
          <c:x val="0.3054009589583425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28706625179356"/>
          <c:y val="0.14723926380368099"/>
          <c:w val="0.78398652814123626"/>
          <c:h val="0.6595092024539877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1'!$R$21:$R$992</c:f>
              <c:numCache>
                <c:formatCode>General</c:formatCode>
                <c:ptCount val="972"/>
                <c:pt idx="0">
                  <c:v>-0.64807400000427151</c:v>
                </c:pt>
                <c:pt idx="2">
                  <c:v>-0.577171000000817</c:v>
                </c:pt>
                <c:pt idx="4">
                  <c:v>-0.52878200000850484</c:v>
                </c:pt>
                <c:pt idx="6">
                  <c:v>-0.51542600000175298</c:v>
                </c:pt>
                <c:pt idx="7">
                  <c:v>-0.51290700000754441</c:v>
                </c:pt>
                <c:pt idx="8">
                  <c:v>-0.49690700000792276</c:v>
                </c:pt>
                <c:pt idx="11">
                  <c:v>-0.48103200000332436</c:v>
                </c:pt>
                <c:pt idx="13">
                  <c:v>-0.44274700000460143</c:v>
                </c:pt>
                <c:pt idx="15">
                  <c:v>-0.40446200000587851</c:v>
                </c:pt>
                <c:pt idx="16">
                  <c:v>-0.38846200000625686</c:v>
                </c:pt>
                <c:pt idx="18">
                  <c:v>-0.37258700000529643</c:v>
                </c:pt>
                <c:pt idx="20">
                  <c:v>-0.3515590000024531</c:v>
                </c:pt>
                <c:pt idx="22">
                  <c:v>-0.25187500000174623</c:v>
                </c:pt>
                <c:pt idx="24">
                  <c:v>-0.12807600000815</c:v>
                </c:pt>
                <c:pt idx="26">
                  <c:v>-0.14122900000802474</c:v>
                </c:pt>
                <c:pt idx="27">
                  <c:v>-0.12414600000192877</c:v>
                </c:pt>
                <c:pt idx="28">
                  <c:v>-0.12414600000192877</c:v>
                </c:pt>
                <c:pt idx="31">
                  <c:v>-0.13462900000013178</c:v>
                </c:pt>
                <c:pt idx="32">
                  <c:v>-0.12276600000768667</c:v>
                </c:pt>
                <c:pt idx="34">
                  <c:v>-0.10918200000742218</c:v>
                </c:pt>
                <c:pt idx="37">
                  <c:v>-5.2212000002327841E-2</c:v>
                </c:pt>
                <c:pt idx="39">
                  <c:v>-5.2523000005749054E-2</c:v>
                </c:pt>
                <c:pt idx="40">
                  <c:v>-4.1186000002198853E-2</c:v>
                </c:pt>
                <c:pt idx="42">
                  <c:v>-2.1440499964228366E-2</c:v>
                </c:pt>
                <c:pt idx="47">
                  <c:v>2.4380000031669624E-3</c:v>
                </c:pt>
                <c:pt idx="48">
                  <c:v>3.0310000074678101E-3</c:v>
                </c:pt>
                <c:pt idx="50">
                  <c:v>3.9820000019972213E-3</c:v>
                </c:pt>
                <c:pt idx="52">
                  <c:v>1.8331999999645632E-2</c:v>
                </c:pt>
                <c:pt idx="54">
                  <c:v>-0.16472000000067055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FB-496E-BDB4-227B537B7E72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24">
                  <c:v>-0.1204120002526598</c:v>
                </c:pt>
                <c:pt idx="25">
                  <c:v>-0.12040328943902634</c:v>
                </c:pt>
                <c:pt idx="26">
                  <c:v>-0.1192099079712431</c:v>
                </c:pt>
                <c:pt idx="27">
                  <c:v>-0.11849562125329985</c:v>
                </c:pt>
                <c:pt idx="28">
                  <c:v>-0.11849562125329985</c:v>
                </c:pt>
                <c:pt idx="29">
                  <c:v>-0.11829527253973039</c:v>
                </c:pt>
                <c:pt idx="30">
                  <c:v>-0.11829527253973039</c:v>
                </c:pt>
                <c:pt idx="31">
                  <c:v>-0.11572558251786136</c:v>
                </c:pt>
                <c:pt idx="32">
                  <c:v>-0.11396599816390358</c:v>
                </c:pt>
                <c:pt idx="33">
                  <c:v>-0.11395728735027014</c:v>
                </c:pt>
                <c:pt idx="34">
                  <c:v>-0.11103916478306293</c:v>
                </c:pt>
                <c:pt idx="35">
                  <c:v>-7.7371870089761902E-2</c:v>
                </c:pt>
                <c:pt idx="36">
                  <c:v>-7.4985107154195429E-2</c:v>
                </c:pt>
                <c:pt idx="37">
                  <c:v>-7.2885801068532929E-2</c:v>
                </c:pt>
                <c:pt idx="38">
                  <c:v>-7.2877090254899468E-2</c:v>
                </c:pt>
                <c:pt idx="39">
                  <c:v>-7.2833536186732203E-2</c:v>
                </c:pt>
                <c:pt idx="40">
                  <c:v>-6.7624469633926515E-2</c:v>
                </c:pt>
                <c:pt idx="41">
                  <c:v>-4.1204571883659495E-2</c:v>
                </c:pt>
                <c:pt idx="42">
                  <c:v>-3.9366590207000632E-2</c:v>
                </c:pt>
                <c:pt idx="43">
                  <c:v>-3.6518154148861059E-2</c:v>
                </c:pt>
                <c:pt idx="44">
                  <c:v>-3.6518154148861059E-2</c:v>
                </c:pt>
                <c:pt idx="45">
                  <c:v>-3.6518154148861059E-2</c:v>
                </c:pt>
                <c:pt idx="46">
                  <c:v>-3.3904910058824761E-2</c:v>
                </c:pt>
                <c:pt idx="47">
                  <c:v>-3.1944976991297537E-2</c:v>
                </c:pt>
                <c:pt idx="48">
                  <c:v>-3.1753339091361542E-2</c:v>
                </c:pt>
                <c:pt idx="49">
                  <c:v>-3.1309087596055371E-2</c:v>
                </c:pt>
                <c:pt idx="50">
                  <c:v>-2.6927548338427837E-2</c:v>
                </c:pt>
                <c:pt idx="51">
                  <c:v>-1.916621339102002E-2</c:v>
                </c:pt>
                <c:pt idx="52">
                  <c:v>-1.9087816068318931E-2</c:v>
                </c:pt>
                <c:pt idx="53">
                  <c:v>-1.709303974625789E-2</c:v>
                </c:pt>
                <c:pt idx="54">
                  <c:v>-8.7045262172413609E-3</c:v>
                </c:pt>
                <c:pt idx="55">
                  <c:v>9.5272067175785694E-3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FB-496E-BDB4-227B537B7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36840"/>
        <c:axId val="1"/>
      </c:scatterChart>
      <c:valAx>
        <c:axId val="903236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784449429854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0391990107381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36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458178761174403"/>
          <c:y val="0.92024539877300615"/>
          <c:w val="0.2662946182006579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Sgr - Secondary O-C Diagr.</a:t>
            </a:r>
          </a:p>
        </c:rich>
      </c:tx>
      <c:layout>
        <c:manualLayout>
          <c:xMode val="edge"/>
          <c:yMode val="edge"/>
          <c:x val="0.2825280761837855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9270844772709"/>
          <c:y val="0.14678942920199375"/>
          <c:w val="0.78438732899930386"/>
          <c:h val="0.66055243140897191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1E-4</c:v>
                  </c:pt>
                  <c:pt idx="48">
                    <c:v>0.01</c:v>
                  </c:pt>
                  <c:pt idx="49">
                    <c:v>1E-4</c:v>
                  </c:pt>
                  <c:pt idx="50">
                    <c:v>7.0000000000000001E-3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2.9999999999999997E-4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1'!$S$21:$S$992</c:f>
              <c:numCache>
                <c:formatCode>General</c:formatCode>
                <c:ptCount val="972"/>
                <c:pt idx="1">
                  <c:v>0.62092599999596132</c:v>
                </c:pt>
                <c:pt idx="3">
                  <c:v>0.65582899999935762</c:v>
                </c:pt>
                <c:pt idx="5">
                  <c:v>-0.64700050000465126</c:v>
                </c:pt>
                <c:pt idx="9">
                  <c:v>-0.64312550000249757</c:v>
                </c:pt>
                <c:pt idx="10">
                  <c:v>-0.63312550000409828</c:v>
                </c:pt>
                <c:pt idx="12">
                  <c:v>-0.62225050000415649</c:v>
                </c:pt>
                <c:pt idx="14">
                  <c:v>-0.59796550000464777</c:v>
                </c:pt>
                <c:pt idx="17">
                  <c:v>-0.59168050000516814</c:v>
                </c:pt>
                <c:pt idx="19">
                  <c:v>-0.57280550000359653</c:v>
                </c:pt>
                <c:pt idx="21">
                  <c:v>-0.57277750000139349</c:v>
                </c:pt>
                <c:pt idx="23">
                  <c:v>-0.5060935000074096</c:v>
                </c:pt>
                <c:pt idx="25">
                  <c:v>-0.42329450000397628</c:v>
                </c:pt>
                <c:pt idx="29">
                  <c:v>-0.3811714999974356</c:v>
                </c:pt>
                <c:pt idx="30">
                  <c:v>-0.3811714999974356</c:v>
                </c:pt>
                <c:pt idx="33">
                  <c:v>-0.37898449999920558</c:v>
                </c:pt>
                <c:pt idx="35">
                  <c:v>-0.28168450000521261</c:v>
                </c:pt>
                <c:pt idx="36">
                  <c:v>-0.27655349999986356</c:v>
                </c:pt>
                <c:pt idx="38">
                  <c:v>-0.27043050000065705</c:v>
                </c:pt>
                <c:pt idx="41">
                  <c:v>-0.16799650000757538</c:v>
                </c:pt>
                <c:pt idx="43">
                  <c:v>-0.16270950000034645</c:v>
                </c:pt>
                <c:pt idx="44">
                  <c:v>-0.16270950000034645</c:v>
                </c:pt>
                <c:pt idx="45">
                  <c:v>-0.16270950000034645</c:v>
                </c:pt>
                <c:pt idx="46">
                  <c:v>-0.15429950000543613</c:v>
                </c:pt>
                <c:pt idx="49">
                  <c:v>-0.14781249999941792</c:v>
                </c:pt>
                <c:pt idx="51">
                  <c:v>-0.11270150000200374</c:v>
                </c:pt>
                <c:pt idx="53">
                  <c:v>-0.10060450000310084</c:v>
                </c:pt>
                <c:pt idx="55">
                  <c:v>-2.1440499964228366E-2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57-419F-AEAD-9D8C1436C305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-15398</c:v>
                </c:pt>
                <c:pt idx="1">
                  <c:v>-15398</c:v>
                </c:pt>
                <c:pt idx="2">
                  <c:v>-14217</c:v>
                </c:pt>
                <c:pt idx="3">
                  <c:v>-14217</c:v>
                </c:pt>
                <c:pt idx="4">
                  <c:v>-13314</c:v>
                </c:pt>
                <c:pt idx="5">
                  <c:v>-13313.5</c:v>
                </c:pt>
                <c:pt idx="6">
                  <c:v>-12802</c:v>
                </c:pt>
                <c:pt idx="7">
                  <c:v>-12689</c:v>
                </c:pt>
                <c:pt idx="8">
                  <c:v>-12689</c:v>
                </c:pt>
                <c:pt idx="9">
                  <c:v>-12688.5</c:v>
                </c:pt>
                <c:pt idx="10">
                  <c:v>-12688.5</c:v>
                </c:pt>
                <c:pt idx="11">
                  <c:v>-12064</c:v>
                </c:pt>
                <c:pt idx="12">
                  <c:v>-12063.5</c:v>
                </c:pt>
                <c:pt idx="13">
                  <c:v>-11369</c:v>
                </c:pt>
                <c:pt idx="14">
                  <c:v>-11368.5</c:v>
                </c:pt>
                <c:pt idx="15">
                  <c:v>-10674</c:v>
                </c:pt>
                <c:pt idx="16">
                  <c:v>-10674</c:v>
                </c:pt>
                <c:pt idx="17">
                  <c:v>-10673.5</c:v>
                </c:pt>
                <c:pt idx="18">
                  <c:v>-10049</c:v>
                </c:pt>
                <c:pt idx="19">
                  <c:v>-10048.5</c:v>
                </c:pt>
                <c:pt idx="20">
                  <c:v>-9493</c:v>
                </c:pt>
                <c:pt idx="21">
                  <c:v>-9492.5</c:v>
                </c:pt>
                <c:pt idx="22">
                  <c:v>-7625</c:v>
                </c:pt>
                <c:pt idx="23">
                  <c:v>-7624.5</c:v>
                </c:pt>
                <c:pt idx="24">
                  <c:v>-4652</c:v>
                </c:pt>
                <c:pt idx="25">
                  <c:v>-4651.5</c:v>
                </c:pt>
                <c:pt idx="26">
                  <c:v>-4583</c:v>
                </c:pt>
                <c:pt idx="27">
                  <c:v>-4542</c:v>
                </c:pt>
                <c:pt idx="28">
                  <c:v>-4542</c:v>
                </c:pt>
                <c:pt idx="29">
                  <c:v>-4530.5</c:v>
                </c:pt>
                <c:pt idx="30">
                  <c:v>-4530.5</c:v>
                </c:pt>
                <c:pt idx="31">
                  <c:v>-4383</c:v>
                </c:pt>
                <c:pt idx="32">
                  <c:v>-4282</c:v>
                </c:pt>
                <c:pt idx="33">
                  <c:v>-4281.5</c:v>
                </c:pt>
                <c:pt idx="34">
                  <c:v>-4114</c:v>
                </c:pt>
                <c:pt idx="35">
                  <c:v>-2181.5</c:v>
                </c:pt>
                <c:pt idx="36">
                  <c:v>-2044.5</c:v>
                </c:pt>
                <c:pt idx="37">
                  <c:v>-1924</c:v>
                </c:pt>
                <c:pt idx="38">
                  <c:v>-1923.5</c:v>
                </c:pt>
                <c:pt idx="39">
                  <c:v>-1921</c:v>
                </c:pt>
                <c:pt idx="40">
                  <c:v>-1622</c:v>
                </c:pt>
                <c:pt idx="41">
                  <c:v>-105.5</c:v>
                </c:pt>
                <c:pt idx="42">
                  <c:v>0</c:v>
                </c:pt>
                <c:pt idx="43">
                  <c:v>163.5</c:v>
                </c:pt>
                <c:pt idx="44">
                  <c:v>163.5</c:v>
                </c:pt>
                <c:pt idx="45">
                  <c:v>163.5</c:v>
                </c:pt>
                <c:pt idx="46">
                  <c:v>313.5</c:v>
                </c:pt>
                <c:pt idx="47">
                  <c:v>426</c:v>
                </c:pt>
                <c:pt idx="48">
                  <c:v>437</c:v>
                </c:pt>
                <c:pt idx="49">
                  <c:v>462.5</c:v>
                </c:pt>
                <c:pt idx="50">
                  <c:v>714</c:v>
                </c:pt>
                <c:pt idx="51">
                  <c:v>1159.5</c:v>
                </c:pt>
                <c:pt idx="52">
                  <c:v>1164</c:v>
                </c:pt>
                <c:pt idx="53">
                  <c:v>1278.5</c:v>
                </c:pt>
                <c:pt idx="54">
                  <c:v>1760</c:v>
                </c:pt>
                <c:pt idx="55">
                  <c:v>2806.5</c:v>
                </c:pt>
              </c:numCache>
            </c:numRef>
          </c:xVal>
          <c:yVal>
            <c:numRef>
              <c:f>'Active 1'!$P$21:$P$992</c:f>
              <c:numCache>
                <c:formatCode>General</c:formatCode>
                <c:ptCount val="972"/>
                <c:pt idx="22">
                  <c:v>-0.53464082702098392</c:v>
                </c:pt>
                <c:pt idx="23">
                  <c:v>-0.53461686573787937</c:v>
                </c:pt>
                <c:pt idx="24">
                  <c:v>-0.39216703768171624</c:v>
                </c:pt>
                <c:pt idx="25">
                  <c:v>-0.39214307639861179</c:v>
                </c:pt>
                <c:pt idx="26">
                  <c:v>-0.38886038061329731</c:v>
                </c:pt>
                <c:pt idx="27">
                  <c:v>-0.38689555539872955</c:v>
                </c:pt>
                <c:pt idx="28">
                  <c:v>-0.38689555539872955</c:v>
                </c:pt>
                <c:pt idx="29">
                  <c:v>-0.38634444588732642</c:v>
                </c:pt>
                <c:pt idx="30">
                  <c:v>-0.38634444588732642</c:v>
                </c:pt>
                <c:pt idx="31">
                  <c:v>-0.37927586737150332</c:v>
                </c:pt>
                <c:pt idx="32">
                  <c:v>-0.37443568818439738</c:v>
                </c:pt>
                <c:pt idx="33">
                  <c:v>-0.37441172690129287</c:v>
                </c:pt>
                <c:pt idx="34">
                  <c:v>-0.3663846970612904</c:v>
                </c:pt>
                <c:pt idx="35">
                  <c:v>-0.27377433786245603</c:v>
                </c:pt>
                <c:pt idx="36">
                  <c:v>-0.26720894629182712</c:v>
                </c:pt>
                <c:pt idx="37">
                  <c:v>-0.2614342770636463</c:v>
                </c:pt>
                <c:pt idx="38">
                  <c:v>-0.2614103157805418</c:v>
                </c:pt>
                <c:pt idx="39">
                  <c:v>-0.26129050936501935</c:v>
                </c:pt>
                <c:pt idx="40">
                  <c:v>-0.24696166206853737</c:v>
                </c:pt>
                <c:pt idx="41">
                  <c:v>-0.17428709041263446</c:v>
                </c:pt>
                <c:pt idx="42">
                  <c:v>-0.16923125967758812</c:v>
                </c:pt>
                <c:pt idx="43">
                  <c:v>-0.16139592010242154</c:v>
                </c:pt>
                <c:pt idx="44">
                  <c:v>-0.16139592010242154</c:v>
                </c:pt>
                <c:pt idx="45">
                  <c:v>-0.16139592010242154</c:v>
                </c:pt>
                <c:pt idx="46">
                  <c:v>-0.15420753517107605</c:v>
                </c:pt>
                <c:pt idx="47">
                  <c:v>-0.14881624647256692</c:v>
                </c:pt>
                <c:pt idx="48">
                  <c:v>-0.14828909824426825</c:v>
                </c:pt>
                <c:pt idx="49">
                  <c:v>-0.14706707280593953</c:v>
                </c:pt>
                <c:pt idx="50">
                  <c:v>-0.13501454740438359</c:v>
                </c:pt>
                <c:pt idx="51">
                  <c:v>-0.11366504415828749</c:v>
                </c:pt>
                <c:pt idx="52">
                  <c:v>-0.11344939261034712</c:v>
                </c:pt>
                <c:pt idx="53">
                  <c:v>-0.10796225877942006</c:v>
                </c:pt>
                <c:pt idx="54">
                  <c:v>-8.4887543149801029E-2</c:v>
                </c:pt>
                <c:pt idx="55">
                  <c:v>-3.4736577612113989E-2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57-419F-AEAD-9D8C1436C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35040"/>
        <c:axId val="1"/>
      </c:scatterChart>
      <c:valAx>
        <c:axId val="903235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6395905902091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35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520485125232952"/>
          <c:y val="0.9204921861831491"/>
          <c:w val="0.301115436778581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523875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5F2CABA8-74DC-F530-1B6F-A92487DEA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628650</xdr:colOff>
      <xdr:row>0</xdr:row>
      <xdr:rowOff>0</xdr:rowOff>
    </xdr:from>
    <xdr:to>
      <xdr:col>27</xdr:col>
      <xdr:colOff>209550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04EE33-875C-4E4D-871D-BCE90D9FB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47624</xdr:rowOff>
    </xdr:from>
    <xdr:to>
      <xdr:col>11</xdr:col>
      <xdr:colOff>381000</xdr:colOff>
      <xdr:row>19</xdr:row>
      <xdr:rowOff>123824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260AD1A-AE63-C5F6-BA0C-E6F918A7A7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152401</xdr:rowOff>
    </xdr:from>
    <xdr:to>
      <xdr:col>11</xdr:col>
      <xdr:colOff>361950</xdr:colOff>
      <xdr:row>40</xdr:row>
      <xdr:rowOff>19051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01C2C6A-AC3C-D254-4901-5D7110E78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224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5.140625" style="1" customWidth="1"/>
    <col min="3" max="3" width="11.85546875" customWidth="1"/>
    <col min="4" max="4" width="9.42578125" customWidth="1"/>
    <col min="5" max="5" width="11.285156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19" customFormat="1" ht="20.25" x14ac:dyDescent="0.2">
      <c r="A1" s="46" t="s">
        <v>54</v>
      </c>
      <c r="B1" s="22"/>
    </row>
    <row r="2" spans="1:6" s="19" customFormat="1" ht="12.95" customHeight="1" x14ac:dyDescent="0.2">
      <c r="A2" s="19" t="s">
        <v>19</v>
      </c>
      <c r="B2" s="20" t="s">
        <v>53</v>
      </c>
      <c r="C2" s="21" t="s">
        <v>76</v>
      </c>
    </row>
    <row r="3" spans="1:6" s="19" customFormat="1" ht="12.95" customHeight="1" thickBot="1" x14ac:dyDescent="0.25">
      <c r="B3" s="22"/>
      <c r="C3" s="19" t="s">
        <v>45</v>
      </c>
    </row>
    <row r="4" spans="1:6" s="19" customFormat="1" ht="12.95" customHeight="1" thickTop="1" thickBot="1" x14ac:dyDescent="0.25">
      <c r="A4" s="23" t="s">
        <v>0</v>
      </c>
      <c r="B4" s="22"/>
      <c r="C4" s="24">
        <v>19467.087100000001</v>
      </c>
      <c r="D4" s="25">
        <v>2.6284841000000001</v>
      </c>
    </row>
    <row r="5" spans="1:6" s="19" customFormat="1" ht="12.95" customHeight="1" x14ac:dyDescent="0.2">
      <c r="A5" s="26" t="s">
        <v>64</v>
      </c>
      <c r="C5" s="27">
        <v>-9.5</v>
      </c>
      <c r="D5" s="19" t="s">
        <v>65</v>
      </c>
    </row>
    <row r="6" spans="1:6" s="19" customFormat="1" ht="12.95" customHeight="1" x14ac:dyDescent="0.2">
      <c r="A6" s="23" t="s">
        <v>1</v>
      </c>
      <c r="B6" s="22"/>
    </row>
    <row r="7" spans="1:6" s="19" customFormat="1" ht="12.95" customHeight="1" x14ac:dyDescent="0.2">
      <c r="A7" s="19" t="s">
        <v>2</v>
      </c>
      <c r="B7" s="22"/>
      <c r="C7" s="19">
        <v>53116.853000000003</v>
      </c>
      <c r="D7" s="42" t="s">
        <v>89</v>
      </c>
    </row>
    <row r="8" spans="1:6" s="19" customFormat="1" ht="12.95" customHeight="1" x14ac:dyDescent="0.2">
      <c r="A8" s="19" t="s">
        <v>3</v>
      </c>
      <c r="B8" s="22"/>
      <c r="C8" s="19">
        <v>2.6284369999999999</v>
      </c>
      <c r="D8" s="42" t="s">
        <v>89</v>
      </c>
    </row>
    <row r="9" spans="1:6" s="19" customFormat="1" ht="12.95" customHeight="1" x14ac:dyDescent="0.2">
      <c r="A9" s="28" t="s">
        <v>56</v>
      </c>
      <c r="B9" s="28"/>
      <c r="C9" s="29">
        <v>45</v>
      </c>
      <c r="D9" s="29">
        <v>43</v>
      </c>
    </row>
    <row r="10" spans="1:6" s="19" customFormat="1" ht="12.95" customHeight="1" thickBot="1" x14ac:dyDescent="0.25">
      <c r="C10" s="30" t="s">
        <v>46</v>
      </c>
      <c r="D10" s="30" t="s">
        <v>47</v>
      </c>
      <c r="E10" s="51" t="s">
        <v>85</v>
      </c>
      <c r="F10" s="58" t="s">
        <v>88</v>
      </c>
    </row>
    <row r="11" spans="1:6" s="19" customFormat="1" ht="12.95" customHeight="1" x14ac:dyDescent="0.2">
      <c r="A11" s="19" t="s">
        <v>15</v>
      </c>
      <c r="C11" s="31">
        <f ca="1">INTERCEPT(INDIRECT(C14):R$935,INDIRECT(C13):$F$935)</f>
        <v>-3.9366590207000632E-2</v>
      </c>
      <c r="D11" s="31">
        <f ca="1">INTERCEPT(INDIRECT(D14):S$935,INDIRECT(D13):$F$935)</f>
        <v>-0.16923125967758812</v>
      </c>
      <c r="E11" s="52" t="s">
        <v>66</v>
      </c>
      <c r="F11" s="54">
        <v>1</v>
      </c>
    </row>
    <row r="12" spans="1:6" s="19" customFormat="1" ht="12.95" customHeight="1" x14ac:dyDescent="0.2">
      <c r="A12" s="19" t="s">
        <v>16</v>
      </c>
      <c r="C12" s="31">
        <f ca="1">SLOPE(INDIRECT(C14):R$935,INDIRECT(C13):$F$935)</f>
        <v>1.7421627266908677E-5</v>
      </c>
      <c r="D12" s="31">
        <f ca="1">SLOPE(INDIRECT(D14):S$935,INDIRECT(D13):$F$935)</f>
        <v>4.7922566208969934E-5</v>
      </c>
      <c r="E12" s="52" t="s">
        <v>67</v>
      </c>
      <c r="F12" s="55">
        <f ca="1">NOW()+15018.5+$C$5/24</f>
        <v>60683.812522106477</v>
      </c>
    </row>
    <row r="13" spans="1:6" s="19" customFormat="1" ht="12.95" customHeight="1" x14ac:dyDescent="0.2">
      <c r="C13" s="29" t="str">
        <f>"F"&amp;C9</f>
        <v>F45</v>
      </c>
      <c r="D13" s="29" t="str">
        <f>"F"&amp;D9</f>
        <v>F43</v>
      </c>
      <c r="E13" s="52" t="s">
        <v>68</v>
      </c>
      <c r="F13" s="55">
        <f ca="1">ROUND(2*($F$12-$C$7)/$C$8,0)/2+$F$11</f>
        <v>2880</v>
      </c>
    </row>
    <row r="14" spans="1:6" s="19" customFormat="1" ht="12.95" customHeight="1" x14ac:dyDescent="0.2">
      <c r="A14" s="19" t="s">
        <v>18</v>
      </c>
      <c r="C14" s="29" t="str">
        <f>"R"&amp;C9</f>
        <v>R45</v>
      </c>
      <c r="D14" s="29" t="str">
        <f>"S"&amp;D9</f>
        <v>S43</v>
      </c>
      <c r="E14" s="52" t="s">
        <v>69</v>
      </c>
      <c r="F14" s="55">
        <f ca="1">ROUND(2*($F$12-$C$15)/$C$16,0)/2+$F$11</f>
        <v>74</v>
      </c>
    </row>
    <row r="15" spans="1:6" s="19" customFormat="1" ht="12.95" customHeight="1" x14ac:dyDescent="0.2">
      <c r="A15" s="32" t="s">
        <v>17</v>
      </c>
      <c r="C15" s="33">
        <f ca="1">($C7+C11)+($C8+C12)*INT(MAX($F21:$F3533))</f>
        <v>60492.256740495905</v>
      </c>
      <c r="D15" s="33">
        <f ca="1">($C7+D11)+($C8+D12)*INT(MAX($F21:$F3533))</f>
        <v>60492.212461461109</v>
      </c>
      <c r="E15" s="52" t="s">
        <v>86</v>
      </c>
      <c r="F15" s="56">
        <f ca="1">+$C$15+$C$16*$F$14-15018.5-$C$5/24</f>
        <v>45668.658201029655</v>
      </c>
    </row>
    <row r="16" spans="1:6" s="19" customFormat="1" ht="12.95" customHeight="1" x14ac:dyDescent="0.2">
      <c r="A16" s="23" t="s">
        <v>4</v>
      </c>
      <c r="C16" s="34">
        <f ca="1">+$C8+C12</f>
        <v>2.6284544216272669</v>
      </c>
      <c r="D16" s="31">
        <f ca="1">+$C8+D12</f>
        <v>2.628484922566209</v>
      </c>
      <c r="E16" s="53" t="s">
        <v>87</v>
      </c>
      <c r="F16" s="57">
        <f ca="1">+($D$15+$D$16*$F$14)-($D$16/2)-15018.5-$C$5/24</f>
        <v>45667.301936603064</v>
      </c>
    </row>
    <row r="17" spans="1:34" s="19" customFormat="1" ht="12.95" customHeight="1" thickBot="1" x14ac:dyDescent="0.25">
      <c r="A17" s="28" t="s">
        <v>52</v>
      </c>
      <c r="C17" s="19">
        <f>COUNT(C21:C1247)</f>
        <v>56</v>
      </c>
    </row>
    <row r="18" spans="1:34" s="19" customFormat="1" ht="12.95" customHeight="1" thickTop="1" thickBot="1" x14ac:dyDescent="0.25">
      <c r="A18" s="23" t="s">
        <v>50</v>
      </c>
      <c r="C18" s="35">
        <f ca="1">+C15</f>
        <v>60492.256740495905</v>
      </c>
      <c r="D18" s="36">
        <f ca="1">+C16</f>
        <v>2.6284544216272669</v>
      </c>
      <c r="E18" s="37">
        <f>R19</f>
        <v>29</v>
      </c>
    </row>
    <row r="19" spans="1:34" s="19" customFormat="1" ht="12.95" customHeight="1" thickBot="1" x14ac:dyDescent="0.25">
      <c r="A19" s="23" t="s">
        <v>51</v>
      </c>
      <c r="C19" s="38">
        <f ca="1">D15</f>
        <v>60492.212461461109</v>
      </c>
      <c r="D19" s="39">
        <f ca="1">D16</f>
        <v>2.628484922566209</v>
      </c>
      <c r="E19" s="37">
        <f>S19</f>
        <v>27</v>
      </c>
      <c r="R19" s="19">
        <f>COUNT(R21:R84)</f>
        <v>29</v>
      </c>
      <c r="S19" s="19">
        <f>COUNT(S21:S84)</f>
        <v>27</v>
      </c>
    </row>
    <row r="20" spans="1:34" s="19" customFormat="1" ht="12.95" customHeight="1" thickBot="1" x14ac:dyDescent="0.25">
      <c r="A20" s="30" t="s">
        <v>5</v>
      </c>
      <c r="B20" s="30" t="s">
        <v>6</v>
      </c>
      <c r="C20" s="30" t="s">
        <v>7</v>
      </c>
      <c r="D20" s="30" t="s">
        <v>12</v>
      </c>
      <c r="E20" s="30" t="s">
        <v>8</v>
      </c>
      <c r="F20" s="30" t="s">
        <v>9</v>
      </c>
      <c r="G20" s="30" t="s">
        <v>10</v>
      </c>
      <c r="H20" s="40" t="s">
        <v>11</v>
      </c>
      <c r="I20" s="40" t="s">
        <v>79</v>
      </c>
      <c r="J20" s="40" t="s">
        <v>82</v>
      </c>
      <c r="K20" s="40" t="s">
        <v>80</v>
      </c>
      <c r="L20" s="40" t="s">
        <v>81</v>
      </c>
      <c r="M20" s="40" t="s">
        <v>20</v>
      </c>
      <c r="N20" s="40" t="s">
        <v>21</v>
      </c>
      <c r="O20" s="40" t="s">
        <v>48</v>
      </c>
      <c r="P20" s="41" t="s">
        <v>49</v>
      </c>
      <c r="Q20" s="30" t="s">
        <v>14</v>
      </c>
      <c r="R20" s="30" t="s">
        <v>46</v>
      </c>
      <c r="S20" s="30" t="s">
        <v>47</v>
      </c>
      <c r="V20" s="47" t="s">
        <v>83</v>
      </c>
    </row>
    <row r="21" spans="1:34" s="42" customFormat="1" ht="12.95" customHeight="1" x14ac:dyDescent="0.2">
      <c r="A21" s="42" t="s">
        <v>44</v>
      </c>
      <c r="B21" s="43"/>
      <c r="C21" s="44">
        <v>12643.531999999999</v>
      </c>
      <c r="D21" s="44"/>
      <c r="E21" s="42">
        <f>+(C21-C$7)/C$8</f>
        <v>-15398.246562500834</v>
      </c>
      <c r="F21" s="42">
        <f>ROUND(2*E21,0)/2</f>
        <v>-15398</v>
      </c>
      <c r="G21" s="42">
        <f>+C21-(C$7+F21*C$8)</f>
        <v>-0.64807400000427151</v>
      </c>
      <c r="I21" s="42">
        <f>G21</f>
        <v>-0.64807400000427151</v>
      </c>
      <c r="Q21" s="45" t="s">
        <v>77</v>
      </c>
      <c r="R21" s="42">
        <f>G21</f>
        <v>-0.64807400000427151</v>
      </c>
      <c r="T21" s="42" t="s">
        <v>45</v>
      </c>
    </row>
    <row r="22" spans="1:34" s="42" customFormat="1" ht="12.95" customHeight="1" x14ac:dyDescent="0.2">
      <c r="A22" s="42" t="s">
        <v>23</v>
      </c>
      <c r="B22" s="43"/>
      <c r="C22" s="44">
        <v>12644.800999999999</v>
      </c>
      <c r="D22" s="44"/>
      <c r="E22" s="42">
        <f>+(C22-C$7)/C$8</f>
        <v>-15397.763766070864</v>
      </c>
      <c r="F22" s="42">
        <f>ROUND(2*E22,0)/2</f>
        <v>-15398</v>
      </c>
      <c r="G22" s="42">
        <f>+C22-(C$7+F22*C$8)</f>
        <v>0.62092599999596132</v>
      </c>
      <c r="Q22" s="45" t="s">
        <v>78</v>
      </c>
      <c r="S22" s="42">
        <f>G22</f>
        <v>0.62092599999596132</v>
      </c>
      <c r="V22" s="42">
        <f>+G22</f>
        <v>0.62092599999596132</v>
      </c>
      <c r="AB22" s="43"/>
      <c r="AC22" s="42" t="s">
        <v>22</v>
      </c>
      <c r="AH22" s="42" t="s">
        <v>24</v>
      </c>
    </row>
    <row r="23" spans="1:34" s="42" customFormat="1" ht="12.95" customHeight="1" x14ac:dyDescent="0.2">
      <c r="A23" s="42" t="s">
        <v>23</v>
      </c>
      <c r="B23" s="43"/>
      <c r="C23" s="44">
        <v>15747.787</v>
      </c>
      <c r="D23" s="44"/>
      <c r="E23" s="42">
        <f>+(C23-C$7)/C$8</f>
        <v>-14217.21958715389</v>
      </c>
      <c r="F23" s="42">
        <f>ROUND(2*E23,0)/2</f>
        <v>-14217</v>
      </c>
      <c r="G23" s="42">
        <f>+C23-(C$7+F23*C$8)</f>
        <v>-0.577171000000817</v>
      </c>
      <c r="I23" s="42">
        <f>+G23</f>
        <v>-0.577171000000817</v>
      </c>
      <c r="Q23" s="45">
        <f>+C23-15018.5</f>
        <v>729.28700000000026</v>
      </c>
      <c r="R23" s="42">
        <f>G23</f>
        <v>-0.577171000000817</v>
      </c>
      <c r="AB23" s="43"/>
      <c r="AC23" s="42" t="s">
        <v>22</v>
      </c>
      <c r="AH23" s="42" t="s">
        <v>24</v>
      </c>
    </row>
    <row r="24" spans="1:34" s="42" customFormat="1" ht="12.95" customHeight="1" x14ac:dyDescent="0.2">
      <c r="A24" s="42" t="s">
        <v>23</v>
      </c>
      <c r="B24" s="43"/>
      <c r="C24" s="44">
        <v>15749.02</v>
      </c>
      <c r="D24" s="44"/>
      <c r="E24" s="42">
        <f>+(C24-C$7)/C$8</f>
        <v>-14216.750487076541</v>
      </c>
      <c r="F24" s="42">
        <f>ROUND(2*E24,0)/2</f>
        <v>-14217</v>
      </c>
      <c r="G24" s="42">
        <f>+C24-(C$7+F24*C$8)</f>
        <v>0.65582899999935762</v>
      </c>
      <c r="Q24" s="45">
        <f>+C24-15018.5</f>
        <v>730.52000000000044</v>
      </c>
      <c r="S24" s="42">
        <f>G24</f>
        <v>0.65582899999935762</v>
      </c>
      <c r="V24" s="42">
        <f>+G24</f>
        <v>0.65582899999935762</v>
      </c>
      <c r="AB24" s="43"/>
      <c r="AC24" s="42" t="s">
        <v>22</v>
      </c>
      <c r="AH24" s="42" t="s">
        <v>24</v>
      </c>
    </row>
    <row r="25" spans="1:34" s="42" customFormat="1" ht="12.95" customHeight="1" x14ac:dyDescent="0.2">
      <c r="A25" s="42" t="s">
        <v>23</v>
      </c>
      <c r="B25" s="43"/>
      <c r="C25" s="44">
        <v>18121.313999999998</v>
      </c>
      <c r="D25" s="44"/>
      <c r="E25" s="42">
        <f>+(C25-C$7)/C$8</f>
        <v>-13314.201177353692</v>
      </c>
      <c r="F25" s="42">
        <f>ROUND(2*E25,0)/2</f>
        <v>-13314</v>
      </c>
      <c r="G25" s="42">
        <f>+C25-(C$7+F25*C$8)</f>
        <v>-0.52878200000850484</v>
      </c>
      <c r="I25" s="42">
        <f>+G25</f>
        <v>-0.52878200000850484</v>
      </c>
      <c r="Q25" s="45">
        <f>+C25-15018.5</f>
        <v>3102.8139999999985</v>
      </c>
      <c r="R25" s="42">
        <f>G25</f>
        <v>-0.52878200000850484</v>
      </c>
      <c r="AB25" s="43"/>
      <c r="AC25" s="42" t="s">
        <v>22</v>
      </c>
      <c r="AH25" s="42" t="s">
        <v>24</v>
      </c>
    </row>
    <row r="26" spans="1:34" s="42" customFormat="1" ht="12.95" customHeight="1" x14ac:dyDescent="0.2">
      <c r="A26" s="42" t="s">
        <v>23</v>
      </c>
      <c r="B26" s="43"/>
      <c r="C26" s="44">
        <v>18122.509999999998</v>
      </c>
      <c r="D26" s="44"/>
      <c r="E26" s="42">
        <f>+(C26-C$7)/C$8</f>
        <v>-13313.74615408321</v>
      </c>
      <c r="F26" s="42">
        <f>ROUND(2*E26,0)/2</f>
        <v>-13313.5</v>
      </c>
      <c r="G26" s="42">
        <f>+C26-(C$7+F26*C$8)</f>
        <v>-0.64700050000465126</v>
      </c>
      <c r="I26" s="42">
        <f>+G26</f>
        <v>-0.64700050000465126</v>
      </c>
      <c r="Q26" s="45">
        <f>+C26-15018.5</f>
        <v>3104.0099999999984</v>
      </c>
      <c r="S26" s="42">
        <f>G26</f>
        <v>-0.64700050000465126</v>
      </c>
      <c r="AB26" s="43"/>
      <c r="AC26" s="42" t="s">
        <v>22</v>
      </c>
      <c r="AH26" s="42" t="s">
        <v>24</v>
      </c>
    </row>
    <row r="27" spans="1:34" s="42" customFormat="1" ht="12.95" customHeight="1" x14ac:dyDescent="0.2">
      <c r="A27" s="42" t="s">
        <v>11</v>
      </c>
      <c r="B27" s="43"/>
      <c r="C27" s="44">
        <v>19467.087100000001</v>
      </c>
      <c r="D27" s="44" t="s">
        <v>13</v>
      </c>
      <c r="E27" s="42">
        <f>+(C27-C$7)/C$8</f>
        <v>-12802.196096006866</v>
      </c>
      <c r="F27" s="42">
        <f>ROUND(2*E27,0)/2</f>
        <v>-12802</v>
      </c>
      <c r="G27" s="42">
        <f>+C27-(C$7+F27*C$8)</f>
        <v>-0.51542600000175298</v>
      </c>
      <c r="H27" s="42">
        <f>+G27</f>
        <v>-0.51542600000175298</v>
      </c>
      <c r="Q27" s="45">
        <f>+C27-15018.5</f>
        <v>4448.5871000000006</v>
      </c>
      <c r="R27" s="42">
        <f>G27</f>
        <v>-0.51542600000175298</v>
      </c>
    </row>
    <row r="28" spans="1:34" s="42" customFormat="1" ht="12.95" customHeight="1" x14ac:dyDescent="0.2">
      <c r="A28" s="42" t="s">
        <v>23</v>
      </c>
      <c r="B28" s="43"/>
      <c r="C28" s="44">
        <v>19764.102999999999</v>
      </c>
      <c r="D28" s="44"/>
      <c r="E28" s="42">
        <f>+(C28-C$7)/C$8</f>
        <v>-12689.195137642637</v>
      </c>
      <c r="F28" s="42">
        <f>ROUND(2*E28,0)/2</f>
        <v>-12689</v>
      </c>
      <c r="G28" s="42">
        <f>+C28-(C$7+F28*C$8)</f>
        <v>-0.51290700000754441</v>
      </c>
      <c r="I28" s="42">
        <f>+G28</f>
        <v>-0.51290700000754441</v>
      </c>
      <c r="Q28" s="45">
        <f>+C28-15018.5</f>
        <v>4745.6029999999992</v>
      </c>
      <c r="R28" s="42">
        <f>G28</f>
        <v>-0.51290700000754441</v>
      </c>
      <c r="AB28" s="43"/>
      <c r="AC28" s="42" t="s">
        <v>22</v>
      </c>
      <c r="AH28" s="42" t="s">
        <v>24</v>
      </c>
    </row>
    <row r="29" spans="1:34" s="42" customFormat="1" ht="12.95" customHeight="1" x14ac:dyDescent="0.2">
      <c r="A29" s="42" t="s">
        <v>23</v>
      </c>
      <c r="B29" s="43"/>
      <c r="C29" s="44">
        <v>19764.118999999999</v>
      </c>
      <c r="D29" s="44"/>
      <c r="E29" s="42">
        <f>+(C29-C$7)/C$8</f>
        <v>-12689.189050374807</v>
      </c>
      <c r="F29" s="42">
        <f>ROUND(2*E29,0)/2</f>
        <v>-12689</v>
      </c>
      <c r="G29" s="42">
        <f>+C29-(C$7+F29*C$8)</f>
        <v>-0.49690700000792276</v>
      </c>
      <c r="I29" s="42">
        <f>+G29</f>
        <v>-0.49690700000792276</v>
      </c>
      <c r="Q29" s="45">
        <f>+C29-15018.5</f>
        <v>4745.6189999999988</v>
      </c>
      <c r="R29" s="42">
        <f>G29</f>
        <v>-0.49690700000792276</v>
      </c>
      <c r="AB29" s="43"/>
      <c r="AC29" s="42" t="s">
        <v>22</v>
      </c>
      <c r="AH29" s="42" t="s">
        <v>24</v>
      </c>
    </row>
    <row r="30" spans="1:34" s="3" customFormat="1" ht="12.75" customHeight="1" x14ac:dyDescent="0.2">
      <c r="A30" s="3" t="s">
        <v>23</v>
      </c>
      <c r="B30" s="4"/>
      <c r="C30" s="5">
        <v>19765.287</v>
      </c>
      <c r="D30" s="5"/>
      <c r="E30" s="3">
        <f>+(C30-C$7)/C$8</f>
        <v>-12688.74467982303</v>
      </c>
      <c r="F30" s="3">
        <f>ROUND(2*E30,0)/2</f>
        <v>-12688.5</v>
      </c>
      <c r="G30" s="3">
        <f>+C30-(C$7+F30*C$8)</f>
        <v>-0.64312550000249757</v>
      </c>
      <c r="I30" s="3">
        <f>+G30</f>
        <v>-0.64312550000249757</v>
      </c>
      <c r="Q30" s="6">
        <f>+C30-15018.5</f>
        <v>4746.7870000000003</v>
      </c>
      <c r="S30" s="3">
        <f>G30</f>
        <v>-0.64312550000249757</v>
      </c>
      <c r="AB30" s="4"/>
      <c r="AC30" s="3" t="s">
        <v>22</v>
      </c>
      <c r="AH30" s="3" t="s">
        <v>24</v>
      </c>
    </row>
    <row r="31" spans="1:34" s="3" customFormat="1" ht="12.75" customHeight="1" x14ac:dyDescent="0.2">
      <c r="A31" s="3" t="s">
        <v>23</v>
      </c>
      <c r="B31" s="4"/>
      <c r="C31" s="5">
        <v>19765.296999999999</v>
      </c>
      <c r="D31" s="5"/>
      <c r="E31" s="3">
        <f>+(C31-C$7)/C$8</f>
        <v>-12688.740875280635</v>
      </c>
      <c r="F31" s="3">
        <f>ROUND(2*E31,0)/2</f>
        <v>-12688.5</v>
      </c>
      <c r="G31" s="3">
        <f>+C31-(C$7+F31*C$8)</f>
        <v>-0.63312550000409828</v>
      </c>
      <c r="I31" s="3">
        <f>+G31</f>
        <v>-0.63312550000409828</v>
      </c>
      <c r="Q31" s="6">
        <f>+C31-15018.5</f>
        <v>4746.7969999999987</v>
      </c>
      <c r="S31" s="3">
        <f>G31</f>
        <v>-0.63312550000409828</v>
      </c>
      <c r="AB31" s="4"/>
      <c r="AC31" s="3" t="s">
        <v>22</v>
      </c>
      <c r="AH31" s="3" t="s">
        <v>24</v>
      </c>
    </row>
    <row r="32" spans="1:34" s="3" customFormat="1" ht="12.75" customHeight="1" x14ac:dyDescent="0.2">
      <c r="A32" s="3" t="s">
        <v>23</v>
      </c>
      <c r="B32" s="4"/>
      <c r="C32" s="5">
        <v>21406.907999999999</v>
      </c>
      <c r="D32" s="5"/>
      <c r="E32" s="3">
        <f>+(C32-C$7)/C$8</f>
        <v>-12064.183010663754</v>
      </c>
      <c r="F32" s="3">
        <f>ROUND(2*E32,0)/2</f>
        <v>-12064</v>
      </c>
      <c r="G32" s="3">
        <f>+C32-(C$7+F32*C$8)</f>
        <v>-0.48103200000332436</v>
      </c>
      <c r="I32" s="3">
        <f>+G32</f>
        <v>-0.48103200000332436</v>
      </c>
      <c r="Q32" s="6">
        <f>+C32-15018.5</f>
        <v>6388.4079999999994</v>
      </c>
      <c r="R32" s="3">
        <f>G32</f>
        <v>-0.48103200000332436</v>
      </c>
      <c r="AB32" s="4"/>
      <c r="AC32" s="3" t="s">
        <v>22</v>
      </c>
      <c r="AH32" s="3" t="s">
        <v>24</v>
      </c>
    </row>
    <row r="33" spans="1:34" s="3" customFormat="1" ht="12.75" customHeight="1" x14ac:dyDescent="0.2">
      <c r="A33" s="3" t="s">
        <v>23</v>
      </c>
      <c r="B33" s="4"/>
      <c r="C33" s="5">
        <v>21408.080999999998</v>
      </c>
      <c r="D33" s="5"/>
      <c r="E33" s="3">
        <f>+(C33-C$7)/C$8</f>
        <v>-12063.73673784078</v>
      </c>
      <c r="F33" s="3">
        <f>ROUND(2*E33,0)/2</f>
        <v>-12063.5</v>
      </c>
      <c r="G33" s="3">
        <f>+C33-(C$7+F33*C$8)</f>
        <v>-0.62225050000415649</v>
      </c>
      <c r="I33" s="3">
        <f>+G33</f>
        <v>-0.62225050000415649</v>
      </c>
      <c r="Q33" s="6">
        <f>+C33-15018.5</f>
        <v>6389.5809999999983</v>
      </c>
      <c r="S33" s="3">
        <f>G33</f>
        <v>-0.62225050000415649</v>
      </c>
      <c r="AB33" s="4"/>
      <c r="AC33" s="3" t="s">
        <v>22</v>
      </c>
      <c r="AH33" s="3" t="s">
        <v>24</v>
      </c>
    </row>
    <row r="34" spans="1:34" s="3" customFormat="1" ht="12.75" customHeight="1" x14ac:dyDescent="0.2">
      <c r="A34" s="3" t="s">
        <v>23</v>
      </c>
      <c r="B34" s="4"/>
      <c r="C34" s="5">
        <v>23233.71</v>
      </c>
      <c r="D34" s="5"/>
      <c r="E34" s="3">
        <f>+(C34-C$7)/C$8</f>
        <v>-11369.168444973193</v>
      </c>
      <c r="F34" s="3">
        <f>ROUND(2*E34,0)/2</f>
        <v>-11369</v>
      </c>
      <c r="G34" s="3">
        <f>+C34-(C$7+F34*C$8)</f>
        <v>-0.44274700000460143</v>
      </c>
      <c r="I34" s="3">
        <f>+G34</f>
        <v>-0.44274700000460143</v>
      </c>
      <c r="Q34" s="6">
        <f>+C34-15018.5</f>
        <v>8215.2099999999991</v>
      </c>
      <c r="R34" s="3">
        <f>G34</f>
        <v>-0.44274700000460143</v>
      </c>
      <c r="AB34" s="4"/>
      <c r="AC34" s="3" t="s">
        <v>22</v>
      </c>
      <c r="AH34" s="3" t="s">
        <v>24</v>
      </c>
    </row>
    <row r="35" spans="1:34" s="3" customFormat="1" ht="12.75" customHeight="1" x14ac:dyDescent="0.2">
      <c r="A35" s="3" t="s">
        <v>23</v>
      </c>
      <c r="B35" s="4"/>
      <c r="C35" s="5">
        <v>23234.868999999999</v>
      </c>
      <c r="D35" s="5"/>
      <c r="E35" s="3">
        <f>+(C35-C$7)/C$8</f>
        <v>-11368.727498509572</v>
      </c>
      <c r="F35" s="3">
        <f>ROUND(2*E35,0)/2</f>
        <v>-11368.5</v>
      </c>
      <c r="G35" s="3">
        <f>+C35-(C$7+F35*C$8)</f>
        <v>-0.59796550000464777</v>
      </c>
      <c r="I35" s="3">
        <f>+G35</f>
        <v>-0.59796550000464777</v>
      </c>
      <c r="Q35" s="6">
        <f>+C35-15018.5</f>
        <v>8216.3689999999988</v>
      </c>
      <c r="S35" s="3">
        <f>G35</f>
        <v>-0.59796550000464777</v>
      </c>
      <c r="AB35" s="4"/>
      <c r="AC35" s="3" t="s">
        <v>22</v>
      </c>
      <c r="AH35" s="3" t="s">
        <v>24</v>
      </c>
    </row>
    <row r="36" spans="1:34" s="3" customFormat="1" ht="12.75" customHeight="1" x14ac:dyDescent="0.2">
      <c r="A36" s="3" t="s">
        <v>23</v>
      </c>
      <c r="B36" s="4"/>
      <c r="C36" s="5">
        <v>25060.511999999999</v>
      </c>
      <c r="D36" s="5"/>
      <c r="E36" s="3">
        <f>+(C36-C$7)/C$8</f>
        <v>-10674.153879282632</v>
      </c>
      <c r="F36" s="3">
        <f>ROUND(2*E36,0)/2</f>
        <v>-10674</v>
      </c>
      <c r="G36" s="3">
        <f>+C36-(C$7+F36*C$8)</f>
        <v>-0.40446200000587851</v>
      </c>
      <c r="I36" s="3">
        <f>+G36</f>
        <v>-0.40446200000587851</v>
      </c>
      <c r="Q36" s="6">
        <f>+C36-15018.5</f>
        <v>10042.011999999999</v>
      </c>
      <c r="R36" s="3">
        <f>G36</f>
        <v>-0.40446200000587851</v>
      </c>
      <c r="AB36" s="4"/>
      <c r="AC36" s="3" t="s">
        <v>22</v>
      </c>
      <c r="AH36" s="3" t="s">
        <v>24</v>
      </c>
    </row>
    <row r="37" spans="1:34" s="3" customFormat="1" ht="12.75" customHeight="1" x14ac:dyDescent="0.2">
      <c r="A37" s="3" t="s">
        <v>23</v>
      </c>
      <c r="B37" s="4"/>
      <c r="C37" s="5">
        <v>25060.527999999998</v>
      </c>
      <c r="D37" s="5"/>
      <c r="E37" s="3">
        <f>+(C37-C$7)/C$8</f>
        <v>-10674.147792014801</v>
      </c>
      <c r="F37" s="3">
        <f>ROUND(2*E37,0)/2</f>
        <v>-10674</v>
      </c>
      <c r="G37" s="3">
        <f>+C37-(C$7+F37*C$8)</f>
        <v>-0.38846200000625686</v>
      </c>
      <c r="I37" s="3">
        <f>+G37</f>
        <v>-0.38846200000625686</v>
      </c>
      <c r="Q37" s="6">
        <f>+C37-15018.5</f>
        <v>10042.027999999998</v>
      </c>
      <c r="R37" s="3">
        <f>G37</f>
        <v>-0.38846200000625686</v>
      </c>
      <c r="AB37" s="4"/>
      <c r="AC37" s="3" t="s">
        <v>22</v>
      </c>
      <c r="AH37" s="3" t="s">
        <v>24</v>
      </c>
    </row>
    <row r="38" spans="1:34" s="3" customFormat="1" ht="12.75" customHeight="1" x14ac:dyDescent="0.2">
      <c r="A38" s="3" t="s">
        <v>23</v>
      </c>
      <c r="B38" s="4"/>
      <c r="C38" s="5">
        <v>25061.638999999999</v>
      </c>
      <c r="D38" s="5"/>
      <c r="E38" s="3">
        <f>+(C38-C$7)/C$8</f>
        <v>-10673.725107354676</v>
      </c>
      <c r="F38" s="3">
        <f>ROUND(2*E38,0)/2</f>
        <v>-10673.5</v>
      </c>
      <c r="G38" s="3">
        <f>+C38-(C$7+F38*C$8)</f>
        <v>-0.59168050000516814</v>
      </c>
      <c r="I38" s="3">
        <f>+G38</f>
        <v>-0.59168050000516814</v>
      </c>
      <c r="Q38" s="6">
        <f>+C38-15018.5</f>
        <v>10043.138999999999</v>
      </c>
      <c r="S38" s="3">
        <f>G38</f>
        <v>-0.59168050000516814</v>
      </c>
      <c r="AB38" s="4"/>
      <c r="AC38" s="3" t="s">
        <v>22</v>
      </c>
      <c r="AH38" s="3" t="s">
        <v>24</v>
      </c>
    </row>
    <row r="39" spans="1:34" s="3" customFormat="1" ht="12.75" customHeight="1" x14ac:dyDescent="0.2">
      <c r="A39" s="3" t="s">
        <v>25</v>
      </c>
      <c r="B39" s="4"/>
      <c r="C39" s="5">
        <v>26703.316999999999</v>
      </c>
      <c r="D39" s="5"/>
      <c r="E39" s="3">
        <f>+(C39-C$7)/C$8</f>
        <v>-10049.141752303747</v>
      </c>
      <c r="F39" s="3">
        <f>ROUND(2*E39,0)/2</f>
        <v>-10049</v>
      </c>
      <c r="G39" s="3">
        <f>+C39-(C$7+F39*C$8)</f>
        <v>-0.37258700000529643</v>
      </c>
      <c r="I39" s="3">
        <f>+G39</f>
        <v>-0.37258700000529643</v>
      </c>
      <c r="Q39" s="6">
        <f>+C39-15018.5</f>
        <v>11684.816999999999</v>
      </c>
      <c r="R39" s="3">
        <f>G39</f>
        <v>-0.37258700000529643</v>
      </c>
      <c r="AB39" s="4"/>
      <c r="AC39" s="3" t="s">
        <v>22</v>
      </c>
      <c r="AH39" s="3" t="s">
        <v>24</v>
      </c>
    </row>
    <row r="40" spans="1:34" s="3" customFormat="1" ht="12.75" customHeight="1" x14ac:dyDescent="0.2">
      <c r="A40" s="3" t="s">
        <v>23</v>
      </c>
      <c r="B40" s="4"/>
      <c r="C40" s="5">
        <v>26704.431</v>
      </c>
      <c r="D40" s="5"/>
      <c r="E40" s="3">
        <f>+(C40-C$7)/C$8</f>
        <v>-10048.717926280906</v>
      </c>
      <c r="F40" s="3">
        <f>ROUND(2*E40,0)/2</f>
        <v>-10048.5</v>
      </c>
      <c r="G40" s="3">
        <f>+C40-(C$7+F40*C$8)</f>
        <v>-0.57280550000359653</v>
      </c>
      <c r="I40" s="3">
        <f>+G40</f>
        <v>-0.57280550000359653</v>
      </c>
      <c r="Q40" s="6">
        <f>+C40-15018.5</f>
        <v>11685.931</v>
      </c>
      <c r="S40" s="3">
        <f>G40</f>
        <v>-0.57280550000359653</v>
      </c>
      <c r="AB40" s="4"/>
      <c r="AC40" s="3" t="s">
        <v>22</v>
      </c>
      <c r="AH40" s="3" t="s">
        <v>24</v>
      </c>
    </row>
    <row r="41" spans="1:34" s="3" customFormat="1" ht="12.75" customHeight="1" x14ac:dyDescent="0.2">
      <c r="A41" s="3" t="s">
        <v>23</v>
      </c>
      <c r="B41" s="4"/>
      <c r="C41" s="5">
        <v>28164.749</v>
      </c>
      <c r="D41" s="5"/>
      <c r="E41" s="3">
        <f>+(C41-C$7)/C$8</f>
        <v>-9493.1337521119985</v>
      </c>
      <c r="F41" s="3">
        <f>ROUND(2*E41,0)/2</f>
        <v>-9493</v>
      </c>
      <c r="G41" s="3">
        <f>+C41-(C$7+F41*C$8)</f>
        <v>-0.3515590000024531</v>
      </c>
      <c r="I41" s="3">
        <f>+G41</f>
        <v>-0.3515590000024531</v>
      </c>
      <c r="Q41" s="6">
        <f>+C41-15018.5</f>
        <v>13146.249</v>
      </c>
      <c r="R41" s="3">
        <f>G41</f>
        <v>-0.3515590000024531</v>
      </c>
      <c r="AB41" s="4"/>
      <c r="AC41" s="3" t="s">
        <v>22</v>
      </c>
      <c r="AH41" s="3" t="s">
        <v>24</v>
      </c>
    </row>
    <row r="42" spans="1:34" s="3" customFormat="1" ht="12.75" customHeight="1" x14ac:dyDescent="0.2">
      <c r="A42" s="3" t="s">
        <v>23</v>
      </c>
      <c r="B42" s="4"/>
      <c r="C42" s="5">
        <v>28165.842000000001</v>
      </c>
      <c r="D42" s="5"/>
      <c r="E42" s="3">
        <f>+(C42-C$7)/C$8</f>
        <v>-9492.7179156281854</v>
      </c>
      <c r="F42" s="3">
        <f>ROUND(2*E42,0)/2</f>
        <v>-9492.5</v>
      </c>
      <c r="G42" s="3">
        <f>+C42-(C$7+F42*C$8)</f>
        <v>-0.57277750000139349</v>
      </c>
      <c r="I42" s="3">
        <f>+G42</f>
        <v>-0.57277750000139349</v>
      </c>
      <c r="Q42" s="6">
        <f>+C42-15018.5</f>
        <v>13147.342000000001</v>
      </c>
      <c r="S42" s="3">
        <f>G42</f>
        <v>-0.57277750000139349</v>
      </c>
      <c r="AB42" s="4"/>
      <c r="AC42" s="3" t="s">
        <v>22</v>
      </c>
      <c r="AH42" s="3" t="s">
        <v>24</v>
      </c>
    </row>
    <row r="43" spans="1:34" s="3" customFormat="1" ht="12.75" customHeight="1" x14ac:dyDescent="0.2">
      <c r="A43" s="3" t="s">
        <v>23</v>
      </c>
      <c r="B43" s="4"/>
      <c r="C43" s="5">
        <v>33074.769</v>
      </c>
      <c r="D43" s="5"/>
      <c r="E43" s="3">
        <f>+(C43-C$7)/C$8</f>
        <v>-7625.0958269115845</v>
      </c>
      <c r="F43" s="3">
        <f>ROUND(2*E43,0)/2</f>
        <v>-7625</v>
      </c>
      <c r="G43" s="3">
        <f>+C43-(C$7+F43*C$8)</f>
        <v>-0.25187500000174623</v>
      </c>
      <c r="I43" s="3">
        <f>+G43</f>
        <v>-0.25187500000174623</v>
      </c>
      <c r="P43" s="3">
        <f ca="1">+D$11+D$12*$F43</f>
        <v>-0.53464082702098392</v>
      </c>
      <c r="Q43" s="6">
        <f>+C43-15018.5</f>
        <v>18056.269</v>
      </c>
      <c r="R43" s="3">
        <f>G43</f>
        <v>-0.25187500000174623</v>
      </c>
      <c r="AB43" s="4">
        <v>0</v>
      </c>
      <c r="AC43" s="3" t="s">
        <v>26</v>
      </c>
      <c r="AH43" s="3" t="s">
        <v>24</v>
      </c>
    </row>
    <row r="44" spans="1:34" s="3" customFormat="1" ht="12.75" customHeight="1" x14ac:dyDescent="0.2">
      <c r="A44" s="3" t="s">
        <v>23</v>
      </c>
      <c r="B44" s="4"/>
      <c r="C44" s="5">
        <v>33075.828999999998</v>
      </c>
      <c r="D44" s="5"/>
      <c r="E44" s="3">
        <f>+(C44-C$7)/C$8</f>
        <v>-7624.692545417678</v>
      </c>
      <c r="F44" s="3">
        <f>ROUND(2*E44,0)/2</f>
        <v>-7624.5</v>
      </c>
      <c r="G44" s="3">
        <f>+C44-(C$7+F44*C$8)</f>
        <v>-0.5060935000074096</v>
      </c>
      <c r="I44" s="3">
        <f>+G44</f>
        <v>-0.5060935000074096</v>
      </c>
      <c r="P44" s="3">
        <f ca="1">+D$11+D$12*$F44</f>
        <v>-0.53461686573787937</v>
      </c>
      <c r="Q44" s="6">
        <f>+C44-15018.5</f>
        <v>18057.328999999998</v>
      </c>
      <c r="S44" s="3">
        <f>G44</f>
        <v>-0.5060935000074096</v>
      </c>
      <c r="AB44" s="4">
        <v>6</v>
      </c>
      <c r="AC44" s="3" t="s">
        <v>26</v>
      </c>
      <c r="AH44" s="3" t="s">
        <v>24</v>
      </c>
    </row>
    <row r="45" spans="1:34" s="3" customFormat="1" ht="12.75" customHeight="1" x14ac:dyDescent="0.2">
      <c r="A45" s="3" t="s">
        <v>28</v>
      </c>
      <c r="B45" s="4"/>
      <c r="C45" s="5">
        <v>40889.235999999997</v>
      </c>
      <c r="D45" s="5"/>
      <c r="E45" s="3">
        <f>+(C45-C$7)/C$8</f>
        <v>-4652.0487270571848</v>
      </c>
      <c r="F45" s="3">
        <f>ROUND(2*E45,0)/2</f>
        <v>-4652</v>
      </c>
      <c r="G45" s="3">
        <f>+C45-(C$7+F45*C$8)</f>
        <v>-0.12807600000815</v>
      </c>
      <c r="I45" s="3">
        <f>+G45</f>
        <v>-0.12807600000815</v>
      </c>
      <c r="O45" s="3">
        <f ca="1">+C$11+C$12*$F45</f>
        <v>-0.1204120002526598</v>
      </c>
      <c r="P45" s="3">
        <f ca="1">+D$11+D$12*$F45</f>
        <v>-0.39216703768171624</v>
      </c>
      <c r="Q45" s="6">
        <f>+C45-15018.5</f>
        <v>25870.735999999997</v>
      </c>
      <c r="R45" s="3">
        <f>G45</f>
        <v>-0.12807600000815</v>
      </c>
      <c r="AB45" s="4">
        <v>0</v>
      </c>
      <c r="AD45" s="3">
        <v>16</v>
      </c>
      <c r="AF45" s="3" t="s">
        <v>27</v>
      </c>
      <c r="AH45" s="3" t="s">
        <v>29</v>
      </c>
    </row>
    <row r="46" spans="1:34" s="3" customFormat="1" ht="12.75" customHeight="1" x14ac:dyDescent="0.2">
      <c r="A46" s="3" t="s">
        <v>28</v>
      </c>
      <c r="B46" s="4" t="s">
        <v>43</v>
      </c>
      <c r="C46" s="5">
        <v>40890.254999999997</v>
      </c>
      <c r="D46" s="5"/>
      <c r="E46" s="3">
        <f>+(C46-C$7)/C$8</f>
        <v>-4651.6610441870989</v>
      </c>
      <c r="F46" s="3">
        <f>ROUND(2*E46,0)/2</f>
        <v>-4651.5</v>
      </c>
      <c r="G46" s="3">
        <f>+C46-(C$7+F46*C$8)</f>
        <v>-0.42329450000397628</v>
      </c>
      <c r="I46" s="3">
        <f>+G46</f>
        <v>-0.42329450000397628</v>
      </c>
      <c r="O46" s="3">
        <f ca="1">+C$11+C$12*$F46</f>
        <v>-0.12040328943902634</v>
      </c>
      <c r="P46" s="3">
        <f ca="1">+D$11+D$12*$F46</f>
        <v>-0.39214307639861179</v>
      </c>
      <c r="Q46" s="6">
        <f>+C46-15018.5</f>
        <v>25871.754999999997</v>
      </c>
      <c r="S46" s="3">
        <f>G46</f>
        <v>-0.42329450000397628</v>
      </c>
      <c r="AB46" s="4" t="s">
        <v>30</v>
      </c>
      <c r="AD46" s="3">
        <v>8</v>
      </c>
      <c r="AF46" s="3" t="s">
        <v>27</v>
      </c>
      <c r="AH46" s="3" t="s">
        <v>29</v>
      </c>
    </row>
    <row r="47" spans="1:34" s="3" customFormat="1" ht="12.75" customHeight="1" x14ac:dyDescent="0.2">
      <c r="A47" s="3" t="s">
        <v>31</v>
      </c>
      <c r="B47" s="4"/>
      <c r="C47" s="5">
        <v>41070.584999999999</v>
      </c>
      <c r="D47" s="5"/>
      <c r="E47" s="3">
        <f>+(C47-C$7)/C$8</f>
        <v>-4583.0537311717972</v>
      </c>
      <c r="F47" s="3">
        <f>ROUND(2*E47,0)/2</f>
        <v>-4583</v>
      </c>
      <c r="G47" s="3">
        <f>+C47-(C$7+F47*C$8)</f>
        <v>-0.14122900000802474</v>
      </c>
      <c r="I47" s="3">
        <f>+G47</f>
        <v>-0.14122900000802474</v>
      </c>
      <c r="O47" s="3">
        <f ca="1">+C$11+C$12*$F47</f>
        <v>-0.1192099079712431</v>
      </c>
      <c r="P47" s="3">
        <f ca="1">+D$11+D$12*$F47</f>
        <v>-0.38886038061329731</v>
      </c>
      <c r="Q47" s="6">
        <f>+C47-15018.5</f>
        <v>26052.084999999999</v>
      </c>
      <c r="R47" s="3">
        <f>G47</f>
        <v>-0.14122900000802474</v>
      </c>
      <c r="AB47" s="4">
        <v>0</v>
      </c>
      <c r="AD47" s="3">
        <v>11</v>
      </c>
      <c r="AF47" s="3" t="s">
        <v>27</v>
      </c>
      <c r="AH47" s="3" t="s">
        <v>29</v>
      </c>
    </row>
    <row r="48" spans="1:34" s="3" customFormat="1" ht="12.75" customHeight="1" x14ac:dyDescent="0.2">
      <c r="A48" s="3" t="s">
        <v>32</v>
      </c>
      <c r="B48" s="4"/>
      <c r="C48" s="5">
        <v>41178.368000000002</v>
      </c>
      <c r="D48" s="5"/>
      <c r="E48" s="3">
        <f>+(C48-C$7)/C$8</f>
        <v>-4542.0472318720213</v>
      </c>
      <c r="F48" s="3">
        <f>ROUND(2*E48,0)/2</f>
        <v>-4542</v>
      </c>
      <c r="G48" s="3">
        <f>+C48-(C$7+F48*C$8)</f>
        <v>-0.12414600000192877</v>
      </c>
      <c r="I48" s="3">
        <f>+G48</f>
        <v>-0.12414600000192877</v>
      </c>
      <c r="O48" s="3">
        <f ca="1">+C$11+C$12*$F48</f>
        <v>-0.11849562125329985</v>
      </c>
      <c r="P48" s="3">
        <f ca="1">+D$11+D$12*$F48</f>
        <v>-0.38689555539872955</v>
      </c>
      <c r="Q48" s="6">
        <f>+C48-15018.5</f>
        <v>26159.868000000002</v>
      </c>
      <c r="R48" s="3">
        <f>G48</f>
        <v>-0.12414600000192877</v>
      </c>
      <c r="AC48" s="3" t="s">
        <v>22</v>
      </c>
      <c r="AH48" s="3" t="s">
        <v>24</v>
      </c>
    </row>
    <row r="49" spans="1:34" s="3" customFormat="1" ht="12.75" customHeight="1" x14ac:dyDescent="0.2">
      <c r="A49" s="3" t="s">
        <v>33</v>
      </c>
      <c r="B49" s="4"/>
      <c r="C49" s="5">
        <v>41178.368000000002</v>
      </c>
      <c r="D49" s="5"/>
      <c r="E49" s="3">
        <f>+(C49-C$7)/C$8</f>
        <v>-4542.0472318720213</v>
      </c>
      <c r="F49" s="3">
        <f>ROUND(2*E49,0)/2</f>
        <v>-4542</v>
      </c>
      <c r="G49" s="3">
        <f>+C49-(C$7+F49*C$8)</f>
        <v>-0.12414600000192877</v>
      </c>
      <c r="I49" s="3">
        <f>+G49</f>
        <v>-0.12414600000192877</v>
      </c>
      <c r="O49" s="3">
        <f ca="1">+C$11+C$12*$F49</f>
        <v>-0.11849562125329985</v>
      </c>
      <c r="P49" s="3">
        <f ca="1">+D$11+D$12*$F49</f>
        <v>-0.38689555539872955</v>
      </c>
      <c r="Q49" s="6">
        <f>+C49-15018.5</f>
        <v>26159.868000000002</v>
      </c>
      <c r="R49" s="3">
        <f>G49</f>
        <v>-0.12414600000192877</v>
      </c>
      <c r="AB49" s="3">
        <v>0</v>
      </c>
      <c r="AD49" s="3">
        <v>18</v>
      </c>
      <c r="AF49" s="3" t="s">
        <v>27</v>
      </c>
      <c r="AH49" s="3" t="s">
        <v>29</v>
      </c>
    </row>
    <row r="50" spans="1:34" s="3" customFormat="1" ht="12.75" customHeight="1" x14ac:dyDescent="0.2">
      <c r="A50" s="3" t="s">
        <v>35</v>
      </c>
      <c r="B50" s="4" t="s">
        <v>43</v>
      </c>
      <c r="C50" s="5">
        <v>41208.338000000003</v>
      </c>
      <c r="D50" s="5"/>
      <c r="E50" s="3">
        <f>+(C50-C$7)/C$8</f>
        <v>-4530.6450183131647</v>
      </c>
      <c r="F50" s="3">
        <f>ROUND(2*E50,0)/2</f>
        <v>-4530.5</v>
      </c>
      <c r="G50" s="3">
        <f>+C50-(C$7+F50*C$8)</f>
        <v>-0.3811714999974356</v>
      </c>
      <c r="I50" s="3">
        <f>+G50</f>
        <v>-0.3811714999974356</v>
      </c>
      <c r="O50" s="3">
        <f ca="1">+C$11+C$12*$F50</f>
        <v>-0.11829527253973039</v>
      </c>
      <c r="P50" s="3">
        <f ca="1">+D$11+D$12*$F50</f>
        <v>-0.38634444588732642</v>
      </c>
      <c r="Q50" s="6">
        <f>+C50-15018.5</f>
        <v>26189.838000000003</v>
      </c>
      <c r="S50" s="3">
        <f>G50</f>
        <v>-0.3811714999974356</v>
      </c>
      <c r="AB50" s="3" t="s">
        <v>34</v>
      </c>
      <c r="AC50" s="3" t="s">
        <v>22</v>
      </c>
      <c r="AH50" s="3" t="s">
        <v>24</v>
      </c>
    </row>
    <row r="51" spans="1:34" s="3" customFormat="1" ht="12.75" customHeight="1" x14ac:dyDescent="0.2">
      <c r="A51" s="3" t="s">
        <v>36</v>
      </c>
      <c r="B51" s="4" t="s">
        <v>43</v>
      </c>
      <c r="C51" s="5">
        <v>41208.338000000003</v>
      </c>
      <c r="D51" s="5"/>
      <c r="E51" s="3">
        <f>+(C51-C$7)/C$8</f>
        <v>-4530.6450183131647</v>
      </c>
      <c r="F51" s="3">
        <f>ROUND(2*E51,0)/2</f>
        <v>-4530.5</v>
      </c>
      <c r="G51" s="3">
        <f>+C51-(C$7+F51*C$8)</f>
        <v>-0.3811714999974356</v>
      </c>
      <c r="I51" s="3">
        <f>+G51</f>
        <v>-0.3811714999974356</v>
      </c>
      <c r="O51" s="3">
        <f ca="1">+C$11+C$12*$F51</f>
        <v>-0.11829527253973039</v>
      </c>
      <c r="P51" s="3">
        <f ca="1">+D$11+D$12*$F51</f>
        <v>-0.38634444588732642</v>
      </c>
      <c r="Q51" s="6">
        <f>+C51-15018.5</f>
        <v>26189.838000000003</v>
      </c>
      <c r="S51" s="3">
        <f>G51</f>
        <v>-0.3811714999974356</v>
      </c>
      <c r="AB51" s="3" t="s">
        <v>30</v>
      </c>
      <c r="AD51" s="3">
        <v>6</v>
      </c>
      <c r="AF51" s="3" t="s">
        <v>27</v>
      </c>
      <c r="AH51" s="3" t="s">
        <v>29</v>
      </c>
    </row>
    <row r="52" spans="1:34" s="3" customFormat="1" ht="12.75" customHeight="1" x14ac:dyDescent="0.2">
      <c r="A52" s="3" t="s">
        <v>37</v>
      </c>
      <c r="B52" s="4"/>
      <c r="C52" s="5">
        <v>41596.279000000002</v>
      </c>
      <c r="D52" s="5"/>
      <c r="E52" s="3">
        <f>+(C52-C$7)/C$8</f>
        <v>-4383.0512201738147</v>
      </c>
      <c r="F52" s="3">
        <f>ROUND(2*E52,0)/2</f>
        <v>-4383</v>
      </c>
      <c r="G52" s="3">
        <f>+C52-(C$7+F52*C$8)</f>
        <v>-0.13462900000013178</v>
      </c>
      <c r="I52" s="3">
        <f>+G52</f>
        <v>-0.13462900000013178</v>
      </c>
      <c r="O52" s="3">
        <f ca="1">+C$11+C$12*$F52</f>
        <v>-0.11572558251786136</v>
      </c>
      <c r="P52" s="3">
        <f ca="1">+D$11+D$12*$F52</f>
        <v>-0.37927586737150332</v>
      </c>
      <c r="Q52" s="6">
        <f>+C52-15018.5</f>
        <v>26577.779000000002</v>
      </c>
      <c r="R52" s="3">
        <f>G52</f>
        <v>-0.13462900000013178</v>
      </c>
      <c r="AC52" s="3" t="s">
        <v>22</v>
      </c>
      <c r="AD52" s="3">
        <v>6</v>
      </c>
      <c r="AF52" s="3" t="s">
        <v>27</v>
      </c>
      <c r="AH52" s="3" t="s">
        <v>29</v>
      </c>
    </row>
    <row r="53" spans="1:34" s="3" customFormat="1" ht="12.75" customHeight="1" x14ac:dyDescent="0.2">
      <c r="A53" s="3" t="s">
        <v>23</v>
      </c>
      <c r="B53" s="4"/>
      <c r="C53" s="5">
        <v>41861.762999999999</v>
      </c>
      <c r="D53" s="5"/>
      <c r="E53" s="3">
        <f>+(C53-C$7)/C$8</f>
        <v>-4282.0467068451726</v>
      </c>
      <c r="F53" s="3">
        <f>ROUND(2*E53,0)/2</f>
        <v>-4282</v>
      </c>
      <c r="G53" s="3">
        <f>+C53-(C$7+F53*C$8)</f>
        <v>-0.12276600000768667</v>
      </c>
      <c r="I53" s="3">
        <f>+G53</f>
        <v>-0.12276600000768667</v>
      </c>
      <c r="O53" s="3">
        <f ca="1">+C$11+C$12*$F53</f>
        <v>-0.11396599816390358</v>
      </c>
      <c r="P53" s="3">
        <f ca="1">+D$11+D$12*$F53</f>
        <v>-0.37443568818439738</v>
      </c>
      <c r="Q53" s="6">
        <f>+C53-15018.5</f>
        <v>26843.262999999999</v>
      </c>
      <c r="R53" s="3">
        <f>G53</f>
        <v>-0.12276600000768667</v>
      </c>
      <c r="AC53" s="3" t="s">
        <v>22</v>
      </c>
      <c r="AH53" s="3" t="s">
        <v>24</v>
      </c>
    </row>
    <row r="54" spans="1:34" s="3" customFormat="1" ht="12.75" customHeight="1" x14ac:dyDescent="0.2">
      <c r="A54" s="3" t="s">
        <v>23</v>
      </c>
      <c r="B54" s="4"/>
      <c r="C54" s="5">
        <v>41862.821000000004</v>
      </c>
      <c r="D54" s="5"/>
      <c r="E54" s="3">
        <f>+(C54-C$7)/C$8</f>
        <v>-4281.644186259743</v>
      </c>
      <c r="F54" s="3">
        <f>ROUND(2*E54,0)/2</f>
        <v>-4281.5</v>
      </c>
      <c r="G54" s="3">
        <f>+C54-(C$7+F54*C$8)</f>
        <v>-0.37898449999920558</v>
      </c>
      <c r="I54" s="3">
        <f>+G54</f>
        <v>-0.37898449999920558</v>
      </c>
      <c r="O54" s="3">
        <f ca="1">+C$11+C$12*$F54</f>
        <v>-0.11395728735027014</v>
      </c>
      <c r="P54" s="3">
        <f ca="1">+D$11+D$12*$F54</f>
        <v>-0.37441172690129287</v>
      </c>
      <c r="Q54" s="6">
        <f>+C54-15018.5</f>
        <v>26844.321000000004</v>
      </c>
      <c r="S54" s="3">
        <f>G54</f>
        <v>-0.37898449999920558</v>
      </c>
      <c r="AC54" s="3" t="s">
        <v>22</v>
      </c>
      <c r="AH54" s="3" t="s">
        <v>24</v>
      </c>
    </row>
    <row r="55" spans="1:34" s="3" customFormat="1" ht="12.75" customHeight="1" x14ac:dyDescent="0.2">
      <c r="A55" s="3" t="s">
        <v>39</v>
      </c>
      <c r="B55" s="4"/>
      <c r="C55" s="5">
        <v>42303.353999999999</v>
      </c>
      <c r="D55" s="5"/>
      <c r="E55" s="3">
        <f>+(C55-C$7)/C$8</f>
        <v>-4114.0415387547828</v>
      </c>
      <c r="F55" s="3">
        <f>ROUND(2*E55,0)/2</f>
        <v>-4114</v>
      </c>
      <c r="G55" s="3">
        <f>+C55-(C$7+F55*C$8)</f>
        <v>-0.10918200000742218</v>
      </c>
      <c r="I55" s="3">
        <f>+G55</f>
        <v>-0.10918200000742218</v>
      </c>
      <c r="O55" s="3">
        <f ca="1">+C$11+C$12*$F55</f>
        <v>-0.11103916478306293</v>
      </c>
      <c r="P55" s="3">
        <f ca="1">+D$11+D$12*$F55</f>
        <v>-0.3663846970612904</v>
      </c>
      <c r="Q55" s="6">
        <f>+C55-15018.5</f>
        <v>27284.853999999999</v>
      </c>
      <c r="R55" s="3">
        <f>G55</f>
        <v>-0.10918200000742218</v>
      </c>
      <c r="AC55" s="3" t="s">
        <v>22</v>
      </c>
      <c r="AD55" s="3">
        <v>8</v>
      </c>
      <c r="AF55" s="3" t="s">
        <v>38</v>
      </c>
      <c r="AH55" s="3" t="s">
        <v>29</v>
      </c>
    </row>
    <row r="56" spans="1:34" s="3" customFormat="1" ht="12.75" customHeight="1" x14ac:dyDescent="0.2">
      <c r="A56" s="3" t="s">
        <v>23</v>
      </c>
      <c r="B56" s="4"/>
      <c r="C56" s="5">
        <v>47382.635999999999</v>
      </c>
      <c r="D56" s="5"/>
      <c r="E56" s="3">
        <f>+(C56-C$7)/C$8</f>
        <v>-2181.6071680622381</v>
      </c>
      <c r="F56" s="3">
        <f>ROUND(2*E56,0)/2</f>
        <v>-2181.5</v>
      </c>
      <c r="G56" s="3">
        <f>+C56-(C$7+F56*C$8)</f>
        <v>-0.28168450000521261</v>
      </c>
      <c r="I56" s="3">
        <f>+G56</f>
        <v>-0.28168450000521261</v>
      </c>
      <c r="O56" s="3">
        <f ca="1">+C$11+C$12*$F56</f>
        <v>-7.7371870089761902E-2</v>
      </c>
      <c r="P56" s="3">
        <f ca="1">+D$11+D$12*$F56</f>
        <v>-0.27377433786245603</v>
      </c>
      <c r="Q56" s="6">
        <f>+C56-15018.5</f>
        <v>32364.135999999999</v>
      </c>
      <c r="S56" s="3">
        <f>G56</f>
        <v>-0.28168450000521261</v>
      </c>
      <c r="AB56" s="3">
        <v>5</v>
      </c>
      <c r="AC56" s="3" t="s">
        <v>26</v>
      </c>
      <c r="AH56" s="3" t="s">
        <v>24</v>
      </c>
    </row>
    <row r="57" spans="1:34" s="3" customFormat="1" ht="12.75" customHeight="1" x14ac:dyDescent="0.2">
      <c r="A57" s="3" t="s">
        <v>23</v>
      </c>
      <c r="B57" s="4"/>
      <c r="C57" s="5">
        <v>47742.737000000001</v>
      </c>
      <c r="D57" s="5"/>
      <c r="E57" s="3">
        <f>+(C57-C$7)/C$8</f>
        <v>-2044.6052159515339</v>
      </c>
      <c r="F57" s="3">
        <f>ROUND(2*E57,0)/2</f>
        <v>-2044.5</v>
      </c>
      <c r="G57" s="3">
        <f>+C57-(C$7+F57*C$8)</f>
        <v>-0.27655349999986356</v>
      </c>
      <c r="I57" s="3">
        <f>+G57</f>
        <v>-0.27655349999986356</v>
      </c>
      <c r="O57" s="3">
        <f ca="1">+C$11+C$12*$F57</f>
        <v>-7.4985107154195429E-2</v>
      </c>
      <c r="P57" s="3">
        <f ca="1">+D$11+D$12*$F57</f>
        <v>-0.26720894629182712</v>
      </c>
      <c r="Q57" s="6">
        <f>+C57-15018.5</f>
        <v>32724.237000000001</v>
      </c>
      <c r="S57" s="3">
        <f>G57</f>
        <v>-0.27655349999986356</v>
      </c>
      <c r="AB57" s="3">
        <v>4</v>
      </c>
      <c r="AC57" s="3" t="s">
        <v>26</v>
      </c>
      <c r="AH57" s="3" t="s">
        <v>24</v>
      </c>
    </row>
    <row r="58" spans="1:34" s="3" customFormat="1" ht="12.75" customHeight="1" x14ac:dyDescent="0.2">
      <c r="A58" s="3" t="s">
        <v>23</v>
      </c>
      <c r="B58" s="4"/>
      <c r="C58" s="5">
        <v>48059.688000000002</v>
      </c>
      <c r="D58" s="5"/>
      <c r="E58" s="3">
        <f>+(C58-C$7)/C$8</f>
        <v>-1924.019864276755</v>
      </c>
      <c r="F58" s="3">
        <f>ROUND(2*E58,0)/2</f>
        <v>-1924</v>
      </c>
      <c r="G58" s="3">
        <f>+C58-(C$7+F58*C$8)</f>
        <v>-5.2212000002327841E-2</v>
      </c>
      <c r="I58" s="3">
        <f>+G58</f>
        <v>-5.2212000002327841E-2</v>
      </c>
      <c r="O58" s="3">
        <f ca="1">+C$11+C$12*$F58</f>
        <v>-7.2885801068532929E-2</v>
      </c>
      <c r="P58" s="3">
        <f ca="1">+D$11+D$12*$F58</f>
        <v>-0.2614342770636463</v>
      </c>
      <c r="Q58" s="6">
        <f>+C58-15018.5</f>
        <v>33041.188000000002</v>
      </c>
      <c r="R58" s="3">
        <f>G58</f>
        <v>-5.2212000002327841E-2</v>
      </c>
      <c r="AB58" s="3">
        <v>0</v>
      </c>
      <c r="AC58" s="3" t="s">
        <v>26</v>
      </c>
      <c r="AH58" s="3" t="s">
        <v>24</v>
      </c>
    </row>
    <row r="59" spans="1:34" s="3" customFormat="1" ht="12.75" customHeight="1" x14ac:dyDescent="0.2">
      <c r="A59" s="3" t="s">
        <v>23</v>
      </c>
      <c r="B59" s="4"/>
      <c r="C59" s="5">
        <v>48060.784</v>
      </c>
      <c r="D59" s="5"/>
      <c r="E59" s="3">
        <f>+(C59-C$7)/C$8</f>
        <v>-1923.6028864302257</v>
      </c>
      <c r="F59" s="3">
        <f>ROUND(2*E59,0)/2</f>
        <v>-1923.5</v>
      </c>
      <c r="G59" s="3">
        <f>+C59-(C$7+F59*C$8)</f>
        <v>-0.27043050000065705</v>
      </c>
      <c r="I59" s="3">
        <f>+G59</f>
        <v>-0.27043050000065705</v>
      </c>
      <c r="O59" s="3">
        <f ca="1">+C$11+C$12*$F59</f>
        <v>-7.2877090254899468E-2</v>
      </c>
      <c r="P59" s="3">
        <f ca="1">+D$11+D$12*$F59</f>
        <v>-0.2614103157805418</v>
      </c>
      <c r="Q59" s="6">
        <f>+C59-15018.5</f>
        <v>33042.284</v>
      </c>
      <c r="S59" s="3">
        <f>G59</f>
        <v>-0.27043050000065705</v>
      </c>
      <c r="AB59" s="3">
        <v>5</v>
      </c>
      <c r="AC59" s="3" t="s">
        <v>26</v>
      </c>
      <c r="AH59" s="3" t="s">
        <v>24</v>
      </c>
    </row>
    <row r="60" spans="1:34" s="3" customFormat="1" ht="12.75" customHeight="1" x14ac:dyDescent="0.2">
      <c r="A60" s="3" t="s">
        <v>23</v>
      </c>
      <c r="B60" s="4"/>
      <c r="C60" s="5">
        <v>48067.572999999997</v>
      </c>
      <c r="D60" s="5"/>
      <c r="E60" s="3">
        <f>+(C60-C$7)/C$8</f>
        <v>-1921.0199825980255</v>
      </c>
      <c r="F60" s="3">
        <f>ROUND(2*E60,0)/2</f>
        <v>-1921</v>
      </c>
      <c r="G60" s="3">
        <f>+C60-(C$7+F60*C$8)</f>
        <v>-5.2523000005749054E-2</v>
      </c>
      <c r="I60" s="3">
        <f>+G60</f>
        <v>-5.2523000005749054E-2</v>
      </c>
      <c r="O60" s="3">
        <f ca="1">+C$11+C$12*$F60</f>
        <v>-7.2833536186732203E-2</v>
      </c>
      <c r="P60" s="3">
        <f ca="1">+D$11+D$12*$F60</f>
        <v>-0.26129050936501935</v>
      </c>
      <c r="Q60" s="6">
        <f>+C60-15018.5</f>
        <v>33049.072999999997</v>
      </c>
      <c r="R60" s="3">
        <f>G60</f>
        <v>-5.2523000005749054E-2</v>
      </c>
      <c r="AB60" s="3">
        <v>0</v>
      </c>
      <c r="AC60" s="3" t="s">
        <v>26</v>
      </c>
      <c r="AH60" s="3" t="s">
        <v>24</v>
      </c>
    </row>
    <row r="61" spans="1:34" s="3" customFormat="1" ht="12.75" customHeight="1" x14ac:dyDescent="0.2">
      <c r="A61" s="3" t="s">
        <v>42</v>
      </c>
      <c r="B61" s="4"/>
      <c r="C61" s="5">
        <v>48853.487000000001</v>
      </c>
      <c r="D61" s="5">
        <v>8.0000000000000002E-3</v>
      </c>
      <c r="E61" s="3">
        <f>+(C61-C$7)/C$8</f>
        <v>-1622.0156693883102</v>
      </c>
      <c r="F61" s="3">
        <f>ROUND(2*E61,0)/2</f>
        <v>-1622</v>
      </c>
      <c r="G61" s="3">
        <f>+C61-(C$7+F61*C$8)</f>
        <v>-4.1186000002198853E-2</v>
      </c>
      <c r="J61" s="3">
        <f>+G61</f>
        <v>-4.1186000002198853E-2</v>
      </c>
      <c r="O61" s="3">
        <f ca="1">+C$11+C$12*$F61</f>
        <v>-6.7624469633926515E-2</v>
      </c>
      <c r="P61" s="3">
        <f ca="1">+D$11+D$12*$F61</f>
        <v>-0.24696166206853737</v>
      </c>
      <c r="Q61" s="6">
        <f>+C61-15018.5</f>
        <v>33834.987000000001</v>
      </c>
      <c r="R61" s="3">
        <f>G61</f>
        <v>-4.1186000002198853E-2</v>
      </c>
      <c r="AB61" s="3" t="s">
        <v>40</v>
      </c>
      <c r="AC61" s="3" t="s">
        <v>22</v>
      </c>
      <c r="AD61" s="3">
        <v>35</v>
      </c>
      <c r="AF61" s="3" t="s">
        <v>41</v>
      </c>
      <c r="AH61" s="3" t="s">
        <v>29</v>
      </c>
    </row>
    <row r="62" spans="1:34" s="3" customFormat="1" ht="12.75" customHeight="1" x14ac:dyDescent="0.2">
      <c r="A62" s="17" t="s">
        <v>75</v>
      </c>
      <c r="B62" s="18" t="s">
        <v>58</v>
      </c>
      <c r="C62" s="17">
        <v>52839.384899999997</v>
      </c>
      <c r="D62" s="17">
        <v>2.0000000000000001E-4</v>
      </c>
      <c r="E62" s="12">
        <f>+(C62-C$7)/C$8</f>
        <v>-105.5639149806541</v>
      </c>
      <c r="F62" s="3">
        <f>ROUND(2*E62,0)/2</f>
        <v>-105.5</v>
      </c>
      <c r="G62" s="3">
        <f>+C62-(C$7+F62*C$8)</f>
        <v>-0.16799650000757538</v>
      </c>
      <c r="K62" s="3">
        <f>G62</f>
        <v>-0.16799650000757538</v>
      </c>
      <c r="O62" s="3">
        <f ca="1">+C$11+C$12*$F62</f>
        <v>-4.1204571883659495E-2</v>
      </c>
      <c r="P62" s="3">
        <f ca="1">+D$11+D$12*$F62</f>
        <v>-0.17428709041263446</v>
      </c>
      <c r="Q62" s="6">
        <f>+C62-15018.5</f>
        <v>37820.884899999997</v>
      </c>
      <c r="S62" s="3">
        <f>G62</f>
        <v>-0.16799650000757538</v>
      </c>
    </row>
    <row r="63" spans="1:34" s="3" customFormat="1" ht="12.75" customHeight="1" x14ac:dyDescent="0.2">
      <c r="A63" s="3" t="s">
        <v>89</v>
      </c>
      <c r="B63" s="4"/>
      <c r="C63" s="5">
        <v>53116.853000000003</v>
      </c>
      <c r="D63" s="5"/>
      <c r="E63" s="12">
        <f>+(C63-C$7)/C$8</f>
        <v>0</v>
      </c>
      <c r="F63" s="3">
        <f>ROUND(2*E63,0)/2</f>
        <v>0</v>
      </c>
      <c r="G63" s="3">
        <f>+C63-(C$7+F63*C$8)</f>
        <v>0</v>
      </c>
      <c r="K63" s="3">
        <f>G63</f>
        <v>0</v>
      </c>
      <c r="O63" s="3">
        <f ca="1">+C$11+C$12*$F63</f>
        <v>-3.9366590207000632E-2</v>
      </c>
      <c r="P63" s="3">
        <f ca="1">+D$11+D$12*$F63</f>
        <v>-0.16923125967758812</v>
      </c>
      <c r="Q63" s="6">
        <f>+C63-15018.5</f>
        <v>38098.353000000003</v>
      </c>
      <c r="R63" s="3">
        <v>-2.1440499964228366E-2</v>
      </c>
    </row>
    <row r="64" spans="1:34" s="3" customFormat="1" ht="12.75" customHeight="1" x14ac:dyDescent="0.2">
      <c r="A64" s="9" t="s">
        <v>60</v>
      </c>
      <c r="B64" s="7" t="s">
        <v>43</v>
      </c>
      <c r="C64" s="9">
        <v>53546.439740000002</v>
      </c>
      <c r="D64" s="9" t="s">
        <v>61</v>
      </c>
      <c r="E64" s="3">
        <f>+(C64-C$7)/C$8</f>
        <v>163.43809648091198</v>
      </c>
      <c r="F64" s="3">
        <f>ROUND(2*E64,0)/2</f>
        <v>163.5</v>
      </c>
      <c r="G64" s="3">
        <f>+C64-(C$7+F64*C$8)</f>
        <v>-0.16270950000034645</v>
      </c>
      <c r="K64" s="3">
        <f>G64</f>
        <v>-0.16270950000034645</v>
      </c>
      <c r="O64" s="3">
        <f ca="1">+C$11+C$12*$F64</f>
        <v>-3.6518154148861059E-2</v>
      </c>
      <c r="P64" s="3">
        <f ca="1">+D$11+D$12*$F64</f>
        <v>-0.16139592010242154</v>
      </c>
      <c r="Q64" s="6">
        <f>+C64-15018.5</f>
        <v>38527.939740000002</v>
      </c>
      <c r="S64" s="3">
        <f>G64</f>
        <v>-0.16270950000034645</v>
      </c>
    </row>
    <row r="65" spans="1:19" s="3" customFormat="1" ht="12.75" customHeight="1" x14ac:dyDescent="0.2">
      <c r="A65" s="9" t="s">
        <v>60</v>
      </c>
      <c r="B65" s="7" t="s">
        <v>43</v>
      </c>
      <c r="C65" s="9">
        <v>53546.439740000002</v>
      </c>
      <c r="D65" s="9" t="s">
        <v>62</v>
      </c>
      <c r="E65" s="3">
        <f>+(C65-C$7)/C$8</f>
        <v>163.43809648091198</v>
      </c>
      <c r="F65" s="3">
        <f>ROUND(2*E65,0)/2</f>
        <v>163.5</v>
      </c>
      <c r="G65" s="3">
        <f>+C65-(C$7+F65*C$8)</f>
        <v>-0.16270950000034645</v>
      </c>
      <c r="K65" s="3">
        <f>G65</f>
        <v>-0.16270950000034645</v>
      </c>
      <c r="O65" s="3">
        <f ca="1">+C$11+C$12*$F65</f>
        <v>-3.6518154148861059E-2</v>
      </c>
      <c r="P65" s="3">
        <f ca="1">+D$11+D$12*$F65</f>
        <v>-0.16139592010242154</v>
      </c>
      <c r="Q65" s="6">
        <f>+C65-15018.5</f>
        <v>38527.939740000002</v>
      </c>
      <c r="S65" s="3">
        <f>G65</f>
        <v>-0.16270950000034645</v>
      </c>
    </row>
    <row r="66" spans="1:19" s="3" customFormat="1" ht="12.75" customHeight="1" x14ac:dyDescent="0.2">
      <c r="A66" s="9" t="s">
        <v>60</v>
      </c>
      <c r="B66" s="7" t="s">
        <v>43</v>
      </c>
      <c r="C66" s="9">
        <v>53546.439740000002</v>
      </c>
      <c r="D66" s="9" t="s">
        <v>63</v>
      </c>
      <c r="E66" s="3">
        <f>+(C66-C$7)/C$8</f>
        <v>163.43809648091198</v>
      </c>
      <c r="F66" s="3">
        <f>ROUND(2*E66,0)/2</f>
        <v>163.5</v>
      </c>
      <c r="G66" s="3">
        <f>+C66-(C$7+F66*C$8)</f>
        <v>-0.16270950000034645</v>
      </c>
      <c r="K66" s="3">
        <f>G66</f>
        <v>-0.16270950000034645</v>
      </c>
      <c r="O66" s="3">
        <f ca="1">+C$11+C$12*$F66</f>
        <v>-3.6518154148861059E-2</v>
      </c>
      <c r="P66" s="3">
        <f ca="1">+D$11+D$12*$F66</f>
        <v>-0.16139592010242154</v>
      </c>
      <c r="Q66" s="6">
        <f>+C66-15018.5</f>
        <v>38527.939740000002</v>
      </c>
      <c r="S66" s="3">
        <f>G66</f>
        <v>-0.16270950000034645</v>
      </c>
    </row>
    <row r="67" spans="1:19" s="3" customFormat="1" ht="12.75" customHeight="1" x14ac:dyDescent="0.2">
      <c r="A67" s="8" t="s">
        <v>55</v>
      </c>
      <c r="B67" s="7" t="s">
        <v>43</v>
      </c>
      <c r="C67" s="9">
        <v>53940.7137</v>
      </c>
      <c r="D67" s="9">
        <v>5.0000000000000001E-4</v>
      </c>
      <c r="E67" s="3">
        <f>+(C67-C$7)/C$8</f>
        <v>313.44129610106597</v>
      </c>
      <c r="F67" s="3">
        <f>ROUND(2*E67,0)/2</f>
        <v>313.5</v>
      </c>
      <c r="G67" s="3">
        <f>+C67-(C$7+F67*C$8)</f>
        <v>-0.15429950000543613</v>
      </c>
      <c r="K67" s="3">
        <f>G67</f>
        <v>-0.15429950000543613</v>
      </c>
      <c r="O67" s="3">
        <f ca="1">+C$11+C$12*$F67</f>
        <v>-3.3904910058824761E-2</v>
      </c>
      <c r="P67" s="3">
        <f ca="1">+D$11+D$12*$F67</f>
        <v>-0.15420753517107605</v>
      </c>
      <c r="Q67" s="6">
        <f>+C67-15018.5</f>
        <v>38922.2137</v>
      </c>
      <c r="S67" s="3">
        <f>G67</f>
        <v>-0.15429950000543613</v>
      </c>
    </row>
    <row r="68" spans="1:19" s="3" customFormat="1" ht="12.75" customHeight="1" x14ac:dyDescent="0.2">
      <c r="A68" s="10" t="s">
        <v>57</v>
      </c>
      <c r="B68" s="11" t="s">
        <v>58</v>
      </c>
      <c r="C68" s="10">
        <v>54236.569600000003</v>
      </c>
      <c r="D68" s="10">
        <v>1E-4</v>
      </c>
      <c r="E68" s="12">
        <f>+(C68-C$7)/C$8</f>
        <v>426.00092754743588</v>
      </c>
      <c r="F68" s="3">
        <f>ROUND(2*E68,0)/2</f>
        <v>426</v>
      </c>
      <c r="G68" s="3">
        <f>+C68-(C$7+F68*C$8)</f>
        <v>2.4380000031669624E-3</v>
      </c>
      <c r="K68" s="3">
        <f>G68</f>
        <v>2.4380000031669624E-3</v>
      </c>
      <c r="O68" s="3">
        <f ca="1">+C$11+C$12*$F68</f>
        <v>-3.1944976991297537E-2</v>
      </c>
      <c r="P68" s="3">
        <f ca="1">+D$11+D$12*$F68</f>
        <v>-0.14881624647256692</v>
      </c>
      <c r="Q68" s="6">
        <f>+C68-15018.5</f>
        <v>39218.069600000003</v>
      </c>
      <c r="R68" s="3">
        <f>G68</f>
        <v>2.4380000031669624E-3</v>
      </c>
    </row>
    <row r="69" spans="1:19" s="3" customFormat="1" ht="12.75" customHeight="1" x14ac:dyDescent="0.2">
      <c r="A69" s="9" t="s">
        <v>59</v>
      </c>
      <c r="B69" s="7" t="s">
        <v>58</v>
      </c>
      <c r="C69" s="9">
        <v>54265.483000000007</v>
      </c>
      <c r="D69" s="9">
        <v>0.01</v>
      </c>
      <c r="E69" s="12">
        <f>+(C69-C$7)/C$8</f>
        <v>437.00115315680182</v>
      </c>
      <c r="F69" s="3">
        <f>ROUND(2*E69,0)/2</f>
        <v>437</v>
      </c>
      <c r="G69" s="3">
        <f>+C69-(C$7+F69*C$8)</f>
        <v>3.0310000074678101E-3</v>
      </c>
      <c r="K69" s="3">
        <f>G69</f>
        <v>3.0310000074678101E-3</v>
      </c>
      <c r="O69" s="3">
        <f ca="1">+C$11+C$12*$F69</f>
        <v>-3.1753339091361542E-2</v>
      </c>
      <c r="P69" s="3">
        <f ca="1">+D$11+D$12*$F69</f>
        <v>-0.14828909824426825</v>
      </c>
      <c r="Q69" s="6">
        <f>+C69-15018.5</f>
        <v>39246.983000000007</v>
      </c>
      <c r="R69" s="3">
        <f>G69</f>
        <v>3.0310000074678101E-3</v>
      </c>
    </row>
    <row r="70" spans="1:19" s="3" customFormat="1" ht="12.75" customHeight="1" x14ac:dyDescent="0.2">
      <c r="A70" s="10" t="s">
        <v>57</v>
      </c>
      <c r="B70" s="11" t="s">
        <v>43</v>
      </c>
      <c r="C70" s="10">
        <v>54332.357300000003</v>
      </c>
      <c r="D70" s="10">
        <v>1E-4</v>
      </c>
      <c r="E70" s="12">
        <f>+(C70-C$7)/C$8</f>
        <v>462.44376410771901</v>
      </c>
      <c r="F70" s="3">
        <f>ROUND(2*E70,0)/2</f>
        <v>462.5</v>
      </c>
      <c r="G70" s="3">
        <f>+C70-(C$7+F70*C$8)</f>
        <v>-0.14781249999941792</v>
      </c>
      <c r="K70" s="3">
        <f>G70</f>
        <v>-0.14781249999941792</v>
      </c>
      <c r="O70" s="3">
        <f ca="1">+C$11+C$12*$F70</f>
        <v>-3.1309087596055371E-2</v>
      </c>
      <c r="P70" s="3">
        <f ca="1">+D$11+D$12*$F70</f>
        <v>-0.14706707280593953</v>
      </c>
      <c r="Q70" s="6">
        <f>+C70-15018.5</f>
        <v>39313.857300000003</v>
      </c>
      <c r="S70" s="3">
        <f>G70</f>
        <v>-0.14781249999941792</v>
      </c>
    </row>
    <row r="71" spans="1:19" s="3" customFormat="1" ht="12.75" customHeight="1" x14ac:dyDescent="0.2">
      <c r="A71" s="8" t="s">
        <v>70</v>
      </c>
      <c r="B71" s="13" t="s">
        <v>58</v>
      </c>
      <c r="C71" s="14">
        <v>54993.561000000002</v>
      </c>
      <c r="D71" s="14">
        <v>7.0000000000000001E-3</v>
      </c>
      <c r="E71" s="12">
        <f>+(C71-C$7)/C$8</f>
        <v>714.00151496878141</v>
      </c>
      <c r="F71" s="3">
        <f>ROUND(2*E71,0)/2</f>
        <v>714</v>
      </c>
      <c r="G71" s="3">
        <f>+C71-(C$7+F71*C$8)</f>
        <v>3.9820000019972213E-3</v>
      </c>
      <c r="K71" s="3">
        <f>G71</f>
        <v>3.9820000019972213E-3</v>
      </c>
      <c r="O71" s="3">
        <f ca="1">+C$11+C$12*$F71</f>
        <v>-2.6927548338427837E-2</v>
      </c>
      <c r="P71" s="3">
        <f ca="1">+D$11+D$12*$F71</f>
        <v>-0.13501454740438359</v>
      </c>
      <c r="Q71" s="6">
        <f>+C71-15018.5</f>
        <v>39975.061000000002</v>
      </c>
      <c r="R71" s="3">
        <f>G71</f>
        <v>3.9820000019972213E-3</v>
      </c>
    </row>
    <row r="72" spans="1:19" s="3" customFormat="1" ht="12.75" customHeight="1" x14ac:dyDescent="0.2">
      <c r="A72" s="8" t="s">
        <v>71</v>
      </c>
      <c r="B72" s="7" t="s">
        <v>43</v>
      </c>
      <c r="C72" s="9">
        <v>56164.413</v>
      </c>
      <c r="D72" s="8" t="s">
        <v>72</v>
      </c>
      <c r="E72" s="12">
        <f>+(C72-C$7)/C$8</f>
        <v>1159.4571222365223</v>
      </c>
      <c r="F72" s="3">
        <f>ROUND(2*E72,0)/2</f>
        <v>1159.5</v>
      </c>
      <c r="G72" s="3">
        <f>+C72-(C$7+F72*C$8)</f>
        <v>-0.11270150000200374</v>
      </c>
      <c r="K72" s="3">
        <f>G72</f>
        <v>-0.11270150000200374</v>
      </c>
      <c r="O72" s="3">
        <f ca="1">+C$11+C$12*$F72</f>
        <v>-1.916621339102002E-2</v>
      </c>
      <c r="P72" s="3">
        <f ca="1">+D$11+D$12*$F72</f>
        <v>-0.11366504415828749</v>
      </c>
      <c r="Q72" s="6">
        <f>+C72-15018.5</f>
        <v>41145.913</v>
      </c>
      <c r="S72" s="3">
        <f>G72</f>
        <v>-0.11270150000200374</v>
      </c>
    </row>
    <row r="73" spans="1:19" s="3" customFormat="1" ht="12.75" customHeight="1" x14ac:dyDescent="0.2">
      <c r="A73" s="8" t="s">
        <v>71</v>
      </c>
      <c r="B73" s="7" t="s">
        <v>58</v>
      </c>
      <c r="C73" s="9">
        <v>56176.372000000003</v>
      </c>
      <c r="D73" s="8" t="s">
        <v>73</v>
      </c>
      <c r="E73" s="12">
        <f>+(C73-C$7)/C$8</f>
        <v>1164.0069744871194</v>
      </c>
      <c r="F73" s="3">
        <f>ROUND(2*E73,0)/2</f>
        <v>1164</v>
      </c>
      <c r="G73" s="3">
        <f>+C73-(C$7+F73*C$8)</f>
        <v>1.8331999999645632E-2</v>
      </c>
      <c r="K73" s="3">
        <f>G73</f>
        <v>1.8331999999645632E-2</v>
      </c>
      <c r="O73" s="3">
        <f ca="1">+C$11+C$12*$F73</f>
        <v>-1.9087816068318931E-2</v>
      </c>
      <c r="P73" s="3">
        <f ca="1">+D$11+D$12*$F73</f>
        <v>-0.11344939261034712</v>
      </c>
      <c r="Q73" s="6">
        <f>+C73-15018.5</f>
        <v>41157.872000000003</v>
      </c>
      <c r="R73" s="3">
        <f>G73</f>
        <v>1.8331999999645632E-2</v>
      </c>
    </row>
    <row r="74" spans="1:19" s="3" customFormat="1" ht="12.75" customHeight="1" x14ac:dyDescent="0.2">
      <c r="A74" s="15" t="s">
        <v>74</v>
      </c>
      <c r="B74" s="16" t="s">
        <v>43</v>
      </c>
      <c r="C74" s="15">
        <v>56477.2091</v>
      </c>
      <c r="D74" s="15">
        <v>2.9999999999999997E-4</v>
      </c>
      <c r="E74" s="12">
        <f>+(C74-C$7)/C$8</f>
        <v>1278.4617245914578</v>
      </c>
      <c r="F74" s="3">
        <f>ROUND(2*E74,0)/2</f>
        <v>1278.5</v>
      </c>
      <c r="G74" s="3">
        <f>+C74-(C$7+F74*C$8)</f>
        <v>-0.10060450000310084</v>
      </c>
      <c r="K74" s="3">
        <f>G74</f>
        <v>-0.10060450000310084</v>
      </c>
      <c r="O74" s="3">
        <f ca="1">+C$11+C$12*$F74</f>
        <v>-1.709303974625789E-2</v>
      </c>
      <c r="P74" s="3">
        <f ca="1">+D$11+D$12*$F74</f>
        <v>-0.10796225877942006</v>
      </c>
      <c r="Q74" s="6">
        <f>+C74-15018.5</f>
        <v>41458.7091</v>
      </c>
      <c r="S74" s="3">
        <f>G74</f>
        <v>-0.10060450000310084</v>
      </c>
    </row>
    <row r="75" spans="1:19" s="3" customFormat="1" ht="12.75" customHeight="1" x14ac:dyDescent="0.2">
      <c r="A75" s="12" t="s">
        <v>44</v>
      </c>
      <c r="B75" s="7"/>
      <c r="C75" s="9">
        <v>57742.737399999998</v>
      </c>
      <c r="D75" s="9"/>
      <c r="E75" s="12">
        <f>+(C75-C$7)/C$8</f>
        <v>1759.9373315776622</v>
      </c>
      <c r="F75" s="3">
        <f>ROUND(2*E75,0)/2</f>
        <v>1760</v>
      </c>
      <c r="G75" s="3">
        <f>+C75-(C$7+F75*C$8)</f>
        <v>-0.16472000000067055</v>
      </c>
      <c r="K75" s="3">
        <f>G75</f>
        <v>-0.16472000000067055</v>
      </c>
      <c r="O75" s="3">
        <f ca="1">+C$11+C$12*$F75</f>
        <v>-8.7045262172413609E-3</v>
      </c>
      <c r="P75" s="3">
        <f ca="1">+D$11+D$12*$F75</f>
        <v>-8.4887543149801029E-2</v>
      </c>
      <c r="Q75" s="6">
        <f>+C75-15018.5</f>
        <v>42724.237399999998</v>
      </c>
      <c r="R75" s="3">
        <v>-0.16472000000067055</v>
      </c>
    </row>
    <row r="76" spans="1:19" s="3" customFormat="1" ht="12.75" customHeight="1" x14ac:dyDescent="0.2">
      <c r="A76" s="48" t="s">
        <v>84</v>
      </c>
      <c r="B76" s="49" t="s">
        <v>43</v>
      </c>
      <c r="C76" s="50">
        <v>60493.540000000037</v>
      </c>
      <c r="D76" s="48">
        <v>4.0000000000000001E-3</v>
      </c>
      <c r="E76" s="12">
        <f>+(C76-C$7)/C$8</f>
        <v>2806.4918428708907</v>
      </c>
      <c r="F76" s="3">
        <f>ROUND(2*E76,0)/2</f>
        <v>2806.5</v>
      </c>
      <c r="G76" s="3">
        <f>+C76-(C$7+F76*C$8)</f>
        <v>-2.1440499964228366E-2</v>
      </c>
      <c r="K76" s="3">
        <f>G76</f>
        <v>-2.1440499964228366E-2</v>
      </c>
      <c r="O76" s="3">
        <f ca="1">+C$11+C$12*$F76</f>
        <v>9.5272067175785694E-3</v>
      </c>
      <c r="P76" s="3">
        <f ca="1">+D$11+D$12*$F76</f>
        <v>-3.4736577612113989E-2</v>
      </c>
      <c r="Q76" s="6">
        <f>+C76-15018.5</f>
        <v>45475.040000000037</v>
      </c>
      <c r="S76" s="3">
        <v>-2.1440499964228366E-2</v>
      </c>
    </row>
    <row r="77" spans="1:19" s="3" customFormat="1" ht="12.75" customHeight="1" x14ac:dyDescent="0.2">
      <c r="B77" s="4"/>
      <c r="C77" s="5"/>
      <c r="D77" s="5"/>
      <c r="Q77" s="6"/>
    </row>
    <row r="78" spans="1:19" s="3" customFormat="1" ht="12.75" customHeight="1" x14ac:dyDescent="0.2">
      <c r="B78" s="4"/>
      <c r="C78" s="5"/>
      <c r="D78" s="5"/>
      <c r="Q78" s="6"/>
    </row>
    <row r="79" spans="1:19" s="3" customFormat="1" ht="12.75" customHeight="1" x14ac:dyDescent="0.2">
      <c r="B79" s="4"/>
      <c r="C79" s="5"/>
      <c r="D79" s="5"/>
      <c r="Q79" s="6"/>
    </row>
    <row r="80" spans="1:19" s="3" customFormat="1" ht="12.75" customHeight="1" x14ac:dyDescent="0.2">
      <c r="B80" s="4"/>
      <c r="C80" s="5"/>
      <c r="D80" s="5"/>
      <c r="Q80" s="6"/>
    </row>
    <row r="81" spans="2:17" s="3" customFormat="1" ht="12.75" customHeight="1" x14ac:dyDescent="0.2">
      <c r="B81" s="4"/>
      <c r="C81" s="5"/>
      <c r="D81" s="5"/>
      <c r="Q81" s="6"/>
    </row>
    <row r="82" spans="2:17" s="3" customFormat="1" ht="12.75" customHeight="1" x14ac:dyDescent="0.2">
      <c r="B82" s="4"/>
      <c r="C82" s="5"/>
      <c r="D82" s="5"/>
      <c r="Q82" s="6"/>
    </row>
    <row r="83" spans="2:17" s="3" customFormat="1" ht="12.75" customHeight="1" x14ac:dyDescent="0.2">
      <c r="B83" s="4"/>
      <c r="C83" s="5"/>
      <c r="D83" s="5"/>
      <c r="Q83" s="6"/>
    </row>
    <row r="84" spans="2:17" s="3" customFormat="1" ht="12.75" customHeight="1" x14ac:dyDescent="0.2">
      <c r="B84" s="4"/>
      <c r="C84" s="5"/>
      <c r="D84" s="5"/>
      <c r="Q84" s="6"/>
    </row>
    <row r="85" spans="2:17" s="3" customFormat="1" ht="12.75" customHeight="1" x14ac:dyDescent="0.2">
      <c r="B85" s="4"/>
      <c r="C85" s="5"/>
      <c r="D85" s="5"/>
      <c r="Q85" s="6"/>
    </row>
    <row r="86" spans="2:17" s="3" customFormat="1" ht="12.75" customHeight="1" x14ac:dyDescent="0.2">
      <c r="B86" s="4"/>
      <c r="C86" s="5"/>
      <c r="D86" s="5"/>
      <c r="Q86" s="6"/>
    </row>
    <row r="87" spans="2:17" s="3" customFormat="1" ht="12.75" customHeight="1" x14ac:dyDescent="0.2">
      <c r="B87" s="4"/>
      <c r="C87" s="5"/>
      <c r="D87" s="5"/>
      <c r="Q87" s="6"/>
    </row>
    <row r="88" spans="2:17" s="3" customFormat="1" ht="12.75" customHeight="1" x14ac:dyDescent="0.2">
      <c r="B88" s="4"/>
      <c r="C88" s="5"/>
      <c r="D88" s="5"/>
      <c r="Q88" s="6"/>
    </row>
    <row r="89" spans="2:17" s="3" customFormat="1" ht="12.75" customHeight="1" x14ac:dyDescent="0.2">
      <c r="B89" s="4"/>
      <c r="C89" s="5"/>
      <c r="D89" s="5"/>
      <c r="Q89" s="6"/>
    </row>
    <row r="90" spans="2:17" s="3" customFormat="1" ht="12.75" customHeight="1" x14ac:dyDescent="0.2">
      <c r="B90" s="4"/>
      <c r="C90" s="5"/>
      <c r="D90" s="5"/>
    </row>
    <row r="91" spans="2:17" s="3" customFormat="1" ht="12.75" customHeight="1" x14ac:dyDescent="0.2">
      <c r="B91" s="4"/>
      <c r="C91" s="5"/>
      <c r="D91" s="5"/>
    </row>
    <row r="92" spans="2:17" s="3" customFormat="1" ht="12.75" customHeight="1" x14ac:dyDescent="0.2">
      <c r="B92" s="4"/>
      <c r="C92" s="5"/>
      <c r="D92" s="5"/>
    </row>
    <row r="93" spans="2:17" s="3" customFormat="1" ht="12.75" customHeight="1" x14ac:dyDescent="0.2">
      <c r="B93" s="4"/>
      <c r="C93" s="5"/>
      <c r="D93" s="5"/>
    </row>
    <row r="94" spans="2:17" s="3" customFormat="1" ht="12.75" customHeight="1" x14ac:dyDescent="0.2">
      <c r="B94" s="4"/>
      <c r="C94" s="5"/>
      <c r="D94" s="5"/>
    </row>
    <row r="95" spans="2:17" s="3" customFormat="1" ht="12.75" customHeight="1" x14ac:dyDescent="0.2">
      <c r="B95" s="4"/>
      <c r="C95" s="5"/>
      <c r="D95" s="5"/>
    </row>
    <row r="96" spans="2:17" s="3" customFormat="1" ht="12.75" customHeight="1" x14ac:dyDescent="0.2">
      <c r="B96" s="4"/>
      <c r="C96" s="5"/>
      <c r="D96" s="5"/>
    </row>
    <row r="97" spans="2:4" s="3" customFormat="1" ht="12.75" customHeight="1" x14ac:dyDescent="0.2">
      <c r="B97" s="4"/>
      <c r="C97" s="5"/>
      <c r="D97" s="5"/>
    </row>
    <row r="98" spans="2:4" s="3" customFormat="1" ht="12.75" customHeight="1" x14ac:dyDescent="0.2">
      <c r="B98" s="4"/>
      <c r="C98" s="5"/>
      <c r="D98" s="5"/>
    </row>
    <row r="99" spans="2:4" s="3" customFormat="1" ht="12.75" customHeight="1" x14ac:dyDescent="0.2">
      <c r="B99" s="4"/>
      <c r="C99" s="5"/>
      <c r="D99" s="5"/>
    </row>
    <row r="100" spans="2:4" s="3" customFormat="1" ht="12.75" customHeight="1" x14ac:dyDescent="0.2">
      <c r="B100" s="4"/>
      <c r="C100" s="5"/>
      <c r="D100" s="5"/>
    </row>
    <row r="101" spans="2:4" s="3" customFormat="1" ht="12.75" customHeight="1" x14ac:dyDescent="0.2">
      <c r="B101" s="4"/>
      <c r="C101" s="5"/>
      <c r="D101" s="5"/>
    </row>
    <row r="102" spans="2:4" s="3" customFormat="1" ht="12.75" customHeight="1" x14ac:dyDescent="0.2">
      <c r="B102" s="4"/>
      <c r="C102" s="5"/>
      <c r="D102" s="5"/>
    </row>
    <row r="103" spans="2:4" s="3" customFormat="1" ht="12.75" customHeight="1" x14ac:dyDescent="0.2">
      <c r="B103" s="4"/>
      <c r="C103" s="5"/>
      <c r="D103" s="5"/>
    </row>
    <row r="104" spans="2:4" s="3" customFormat="1" ht="12.75" customHeight="1" x14ac:dyDescent="0.2">
      <c r="B104" s="4"/>
      <c r="C104" s="5"/>
      <c r="D104" s="5"/>
    </row>
    <row r="105" spans="2:4" s="3" customFormat="1" ht="12.75" customHeight="1" x14ac:dyDescent="0.2">
      <c r="B105" s="4"/>
      <c r="C105" s="5"/>
      <c r="D105" s="5"/>
    </row>
    <row r="106" spans="2:4" s="3" customFormat="1" ht="12.75" customHeight="1" x14ac:dyDescent="0.2">
      <c r="B106" s="4"/>
      <c r="C106" s="5"/>
      <c r="D106" s="5"/>
    </row>
    <row r="107" spans="2:4" s="3" customFormat="1" ht="12.75" customHeight="1" x14ac:dyDescent="0.2">
      <c r="B107" s="4"/>
      <c r="C107" s="5"/>
      <c r="D107" s="5"/>
    </row>
    <row r="108" spans="2:4" s="3" customFormat="1" ht="12.75" customHeight="1" x14ac:dyDescent="0.2">
      <c r="B108" s="4"/>
      <c r="C108" s="5"/>
      <c r="D108" s="5"/>
    </row>
    <row r="109" spans="2:4" s="3" customFormat="1" ht="12.75" customHeight="1" x14ac:dyDescent="0.2">
      <c r="B109" s="4"/>
      <c r="C109" s="5"/>
      <c r="D109" s="5"/>
    </row>
    <row r="110" spans="2:4" s="3" customFormat="1" ht="12.75" customHeight="1" x14ac:dyDescent="0.2">
      <c r="B110" s="4"/>
      <c r="C110" s="5"/>
      <c r="D110" s="5"/>
    </row>
    <row r="111" spans="2:4" s="3" customFormat="1" ht="12.75" customHeight="1" x14ac:dyDescent="0.2">
      <c r="B111" s="4"/>
      <c r="C111" s="5"/>
      <c r="D111" s="5"/>
    </row>
    <row r="112" spans="2:4" s="3" customFormat="1" ht="12.75" customHeight="1" x14ac:dyDescent="0.2">
      <c r="B112" s="4"/>
      <c r="C112" s="5"/>
      <c r="D112" s="5"/>
    </row>
    <row r="113" spans="2:4" s="3" customFormat="1" ht="12.75" customHeight="1" x14ac:dyDescent="0.2">
      <c r="B113" s="4"/>
      <c r="C113" s="5"/>
      <c r="D113" s="5"/>
    </row>
    <row r="114" spans="2:4" s="3" customFormat="1" ht="12.75" customHeight="1" x14ac:dyDescent="0.2">
      <c r="B114" s="4"/>
      <c r="C114" s="5"/>
      <c r="D114" s="5"/>
    </row>
    <row r="115" spans="2:4" s="3" customFormat="1" ht="12.75" customHeight="1" x14ac:dyDescent="0.2">
      <c r="B115" s="4"/>
      <c r="C115" s="5"/>
      <c r="D115" s="5"/>
    </row>
    <row r="116" spans="2:4" s="3" customFormat="1" ht="12.75" customHeight="1" x14ac:dyDescent="0.2">
      <c r="B116" s="4"/>
      <c r="C116" s="5"/>
      <c r="D116" s="5"/>
    </row>
    <row r="117" spans="2:4" s="3" customFormat="1" ht="12.75" customHeight="1" x14ac:dyDescent="0.2">
      <c r="B117" s="4"/>
      <c r="C117" s="5"/>
      <c r="D117" s="5"/>
    </row>
    <row r="118" spans="2:4" s="3" customFormat="1" ht="12.75" customHeight="1" x14ac:dyDescent="0.2">
      <c r="B118" s="4"/>
      <c r="C118" s="5"/>
      <c r="D118" s="5"/>
    </row>
    <row r="119" spans="2:4" s="3" customFormat="1" ht="12.75" customHeight="1" x14ac:dyDescent="0.2">
      <c r="B119" s="4"/>
      <c r="C119" s="5"/>
      <c r="D119" s="5"/>
    </row>
    <row r="120" spans="2:4" s="3" customFormat="1" ht="12.75" customHeight="1" x14ac:dyDescent="0.2">
      <c r="B120" s="4"/>
      <c r="C120" s="5"/>
      <c r="D120" s="5"/>
    </row>
    <row r="121" spans="2:4" s="3" customFormat="1" ht="12.75" customHeight="1" x14ac:dyDescent="0.2">
      <c r="B121" s="4"/>
      <c r="C121" s="5"/>
      <c r="D121" s="5"/>
    </row>
    <row r="122" spans="2:4" s="3" customFormat="1" ht="12.75" customHeight="1" x14ac:dyDescent="0.2">
      <c r="B122" s="4"/>
      <c r="C122" s="5"/>
      <c r="D122" s="5"/>
    </row>
    <row r="123" spans="2:4" s="3" customFormat="1" ht="12.75" customHeight="1" x14ac:dyDescent="0.2">
      <c r="B123" s="4"/>
      <c r="C123" s="5"/>
      <c r="D123" s="5"/>
    </row>
    <row r="124" spans="2:4" s="3" customFormat="1" ht="12.75" customHeight="1" x14ac:dyDescent="0.2">
      <c r="B124" s="4"/>
      <c r="C124" s="5"/>
      <c r="D124" s="5"/>
    </row>
    <row r="125" spans="2:4" s="3" customFormat="1" ht="12.75" customHeight="1" x14ac:dyDescent="0.2">
      <c r="B125" s="4"/>
      <c r="C125" s="5"/>
      <c r="D125" s="5"/>
    </row>
    <row r="126" spans="2:4" s="3" customFormat="1" ht="12.75" customHeight="1" x14ac:dyDescent="0.2">
      <c r="B126" s="4"/>
      <c r="C126" s="5"/>
      <c r="D126" s="5"/>
    </row>
    <row r="127" spans="2:4" s="3" customFormat="1" ht="12.75" customHeight="1" x14ac:dyDescent="0.2">
      <c r="B127" s="4"/>
      <c r="C127" s="5"/>
      <c r="D127" s="5"/>
    </row>
    <row r="128" spans="2:4" s="3" customFormat="1" ht="12.75" customHeight="1" x14ac:dyDescent="0.2">
      <c r="B128" s="4"/>
      <c r="C128" s="5"/>
      <c r="D128" s="5"/>
    </row>
    <row r="129" spans="2:4" s="3" customFormat="1" ht="12.75" customHeight="1" x14ac:dyDescent="0.2">
      <c r="B129" s="4"/>
      <c r="C129" s="5"/>
      <c r="D129" s="5"/>
    </row>
    <row r="130" spans="2:4" s="3" customFormat="1" ht="12.75" customHeight="1" x14ac:dyDescent="0.2">
      <c r="B130" s="4"/>
      <c r="C130" s="5"/>
      <c r="D130" s="5"/>
    </row>
    <row r="131" spans="2:4" s="3" customFormat="1" ht="12.75" customHeight="1" x14ac:dyDescent="0.2">
      <c r="B131" s="4"/>
      <c r="C131" s="5"/>
      <c r="D131" s="5"/>
    </row>
    <row r="132" spans="2:4" s="3" customFormat="1" ht="12.75" customHeight="1" x14ac:dyDescent="0.2">
      <c r="B132" s="4"/>
      <c r="C132" s="5"/>
      <c r="D132" s="5"/>
    </row>
    <row r="133" spans="2:4" s="3" customFormat="1" ht="12.75" customHeight="1" x14ac:dyDescent="0.2">
      <c r="B133" s="4"/>
      <c r="C133" s="5"/>
      <c r="D133" s="5"/>
    </row>
    <row r="134" spans="2:4" s="3" customFormat="1" ht="12.75" customHeight="1" x14ac:dyDescent="0.2">
      <c r="B134" s="4"/>
      <c r="C134" s="5"/>
      <c r="D134" s="5"/>
    </row>
    <row r="135" spans="2:4" s="3" customFormat="1" ht="12.75" customHeight="1" x14ac:dyDescent="0.2">
      <c r="B135" s="4"/>
      <c r="C135" s="5"/>
      <c r="D135" s="5"/>
    </row>
    <row r="136" spans="2:4" s="3" customFormat="1" ht="12.75" customHeight="1" x14ac:dyDescent="0.2">
      <c r="B136" s="4"/>
      <c r="C136" s="5"/>
      <c r="D136" s="5"/>
    </row>
    <row r="137" spans="2:4" s="3" customFormat="1" ht="12.75" customHeight="1" x14ac:dyDescent="0.2">
      <c r="B137" s="4"/>
      <c r="C137" s="5"/>
      <c r="D137" s="5"/>
    </row>
    <row r="138" spans="2:4" s="3" customFormat="1" ht="12.75" customHeight="1" x14ac:dyDescent="0.2">
      <c r="B138" s="4"/>
      <c r="C138" s="5"/>
      <c r="D138" s="5"/>
    </row>
    <row r="139" spans="2:4" s="3" customFormat="1" ht="12.75" customHeight="1" x14ac:dyDescent="0.2">
      <c r="B139" s="4"/>
      <c r="C139" s="5"/>
      <c r="D139" s="5"/>
    </row>
    <row r="140" spans="2:4" s="3" customFormat="1" ht="12.75" customHeight="1" x14ac:dyDescent="0.2">
      <c r="B140" s="4"/>
      <c r="C140" s="5"/>
      <c r="D140" s="5"/>
    </row>
    <row r="141" spans="2:4" s="3" customFormat="1" ht="12.75" customHeight="1" x14ac:dyDescent="0.2">
      <c r="B141" s="4"/>
      <c r="C141" s="5"/>
      <c r="D141" s="5"/>
    </row>
    <row r="142" spans="2:4" s="3" customFormat="1" ht="12.75" customHeight="1" x14ac:dyDescent="0.2">
      <c r="B142" s="4"/>
      <c r="C142" s="5"/>
      <c r="D142" s="5"/>
    </row>
    <row r="143" spans="2:4" s="3" customFormat="1" ht="12.75" customHeight="1" x14ac:dyDescent="0.2">
      <c r="B143" s="4"/>
      <c r="C143" s="5"/>
      <c r="D143" s="5"/>
    </row>
    <row r="144" spans="2:4" s="3" customFormat="1" ht="12.75" customHeight="1" x14ac:dyDescent="0.2">
      <c r="B144" s="4"/>
      <c r="C144" s="5"/>
      <c r="D144" s="5"/>
    </row>
    <row r="145" spans="2:4" s="3" customFormat="1" ht="12.75" customHeight="1" x14ac:dyDescent="0.2">
      <c r="B145" s="4"/>
      <c r="C145" s="5"/>
      <c r="D145" s="5"/>
    </row>
    <row r="146" spans="2:4" s="3" customFormat="1" ht="12.75" customHeight="1" x14ac:dyDescent="0.2">
      <c r="B146" s="4"/>
      <c r="C146" s="5"/>
      <c r="D146" s="5"/>
    </row>
    <row r="147" spans="2:4" s="3" customFormat="1" ht="12.75" customHeight="1" x14ac:dyDescent="0.2">
      <c r="B147" s="4"/>
      <c r="C147" s="5"/>
      <c r="D147" s="5"/>
    </row>
    <row r="148" spans="2:4" s="3" customFormat="1" ht="12.75" customHeight="1" x14ac:dyDescent="0.2">
      <c r="B148" s="4"/>
      <c r="C148" s="5"/>
      <c r="D148" s="5"/>
    </row>
    <row r="149" spans="2:4" s="3" customFormat="1" ht="12.75" customHeight="1" x14ac:dyDescent="0.2">
      <c r="B149" s="4"/>
      <c r="C149" s="5"/>
      <c r="D149" s="5"/>
    </row>
    <row r="150" spans="2:4" s="3" customFormat="1" ht="12.75" customHeight="1" x14ac:dyDescent="0.2">
      <c r="B150" s="4"/>
      <c r="C150" s="5"/>
      <c r="D150" s="5"/>
    </row>
    <row r="151" spans="2:4" s="3" customFormat="1" ht="12.75" customHeight="1" x14ac:dyDescent="0.2">
      <c r="B151" s="4"/>
      <c r="C151" s="5"/>
      <c r="D151" s="5"/>
    </row>
    <row r="152" spans="2:4" s="3" customFormat="1" ht="12.75" customHeight="1" x14ac:dyDescent="0.2">
      <c r="B152" s="4"/>
      <c r="C152" s="5"/>
      <c r="D152" s="5"/>
    </row>
    <row r="153" spans="2:4" s="3" customFormat="1" ht="12.75" customHeight="1" x14ac:dyDescent="0.2">
      <c r="B153" s="4"/>
      <c r="C153" s="5"/>
      <c r="D153" s="5"/>
    </row>
    <row r="154" spans="2:4" s="3" customFormat="1" ht="12.75" customHeight="1" x14ac:dyDescent="0.2">
      <c r="B154" s="4"/>
      <c r="C154" s="5"/>
      <c r="D154" s="5"/>
    </row>
    <row r="155" spans="2:4" s="3" customFormat="1" ht="12.75" customHeight="1" x14ac:dyDescent="0.2">
      <c r="B155" s="4"/>
      <c r="C155" s="5"/>
      <c r="D155" s="5"/>
    </row>
    <row r="156" spans="2:4" s="3" customFormat="1" ht="12.75" customHeight="1" x14ac:dyDescent="0.2">
      <c r="B156" s="4"/>
      <c r="C156" s="5"/>
      <c r="D156" s="5"/>
    </row>
    <row r="157" spans="2:4" s="3" customFormat="1" ht="12.75" customHeight="1" x14ac:dyDescent="0.2">
      <c r="B157" s="4"/>
      <c r="C157" s="5"/>
      <c r="D157" s="5"/>
    </row>
    <row r="158" spans="2:4" s="3" customFormat="1" ht="12.75" customHeight="1" x14ac:dyDescent="0.2">
      <c r="B158" s="4"/>
      <c r="C158" s="5"/>
      <c r="D158" s="5"/>
    </row>
    <row r="159" spans="2:4" s="3" customFormat="1" ht="12.75" customHeight="1" x14ac:dyDescent="0.2">
      <c r="B159" s="4"/>
      <c r="C159" s="5"/>
      <c r="D159" s="5"/>
    </row>
    <row r="160" spans="2:4" s="3" customFormat="1" ht="12.75" customHeight="1" x14ac:dyDescent="0.2">
      <c r="B160" s="4"/>
      <c r="C160" s="5"/>
      <c r="D160" s="5"/>
    </row>
    <row r="161" spans="2:4" s="3" customFormat="1" ht="12.75" customHeight="1" x14ac:dyDescent="0.2">
      <c r="B161" s="4"/>
      <c r="C161" s="5"/>
      <c r="D161" s="5"/>
    </row>
    <row r="162" spans="2:4" s="3" customFormat="1" ht="12.75" customHeight="1" x14ac:dyDescent="0.2">
      <c r="B162" s="4"/>
      <c r="C162" s="5"/>
      <c r="D162" s="5"/>
    </row>
    <row r="163" spans="2:4" s="3" customFormat="1" ht="12.75" customHeight="1" x14ac:dyDescent="0.2">
      <c r="B163" s="4"/>
      <c r="C163" s="5"/>
      <c r="D163" s="5"/>
    </row>
    <row r="164" spans="2:4" s="3" customFormat="1" ht="12.75" customHeight="1" x14ac:dyDescent="0.2">
      <c r="B164" s="4"/>
      <c r="C164" s="5"/>
      <c r="D164" s="5"/>
    </row>
    <row r="165" spans="2:4" s="3" customFormat="1" ht="12.75" customHeight="1" x14ac:dyDescent="0.2">
      <c r="B165" s="4"/>
      <c r="C165" s="5"/>
      <c r="D165" s="5"/>
    </row>
    <row r="166" spans="2:4" s="3" customFormat="1" ht="12.75" customHeight="1" x14ac:dyDescent="0.2">
      <c r="B166" s="4"/>
      <c r="C166" s="5"/>
      <c r="D166" s="5"/>
    </row>
    <row r="167" spans="2:4" s="3" customFormat="1" ht="12.75" customHeight="1" x14ac:dyDescent="0.2">
      <c r="B167" s="4"/>
      <c r="C167" s="5"/>
      <c r="D167" s="5"/>
    </row>
    <row r="168" spans="2:4" s="3" customFormat="1" ht="12.75" customHeight="1" x14ac:dyDescent="0.2">
      <c r="B168" s="4"/>
      <c r="C168" s="5"/>
      <c r="D168" s="5"/>
    </row>
    <row r="169" spans="2:4" s="3" customFormat="1" ht="12.75" customHeight="1" x14ac:dyDescent="0.2">
      <c r="B169" s="4"/>
      <c r="C169" s="5"/>
      <c r="D169" s="5"/>
    </row>
    <row r="170" spans="2:4" s="3" customFormat="1" ht="12.75" customHeight="1" x14ac:dyDescent="0.2">
      <c r="B170" s="4"/>
      <c r="C170" s="5"/>
      <c r="D170" s="5"/>
    </row>
    <row r="171" spans="2:4" s="3" customFormat="1" ht="12.75" customHeight="1" x14ac:dyDescent="0.2">
      <c r="B171" s="4"/>
      <c r="C171" s="5"/>
      <c r="D171" s="5"/>
    </row>
    <row r="172" spans="2:4" s="3" customFormat="1" ht="12.75" customHeight="1" x14ac:dyDescent="0.2">
      <c r="B172" s="4"/>
      <c r="C172" s="5"/>
      <c r="D172" s="5"/>
    </row>
    <row r="173" spans="2:4" s="3" customFormat="1" ht="12.75" customHeight="1" x14ac:dyDescent="0.2">
      <c r="B173" s="4"/>
      <c r="C173" s="5"/>
      <c r="D173" s="5"/>
    </row>
    <row r="174" spans="2:4" s="3" customFormat="1" ht="12.75" customHeight="1" x14ac:dyDescent="0.2">
      <c r="B174" s="4"/>
      <c r="C174" s="5"/>
      <c r="D174" s="5"/>
    </row>
    <row r="175" spans="2:4" s="3" customFormat="1" ht="12.75" customHeight="1" x14ac:dyDescent="0.2">
      <c r="B175" s="4"/>
      <c r="C175" s="5"/>
      <c r="D175" s="5"/>
    </row>
    <row r="176" spans="2:4" s="3" customFormat="1" ht="12.75" customHeight="1" x14ac:dyDescent="0.2">
      <c r="B176" s="4"/>
      <c r="C176" s="5"/>
      <c r="D176" s="5"/>
    </row>
    <row r="177" spans="2:4" s="3" customFormat="1" ht="12.75" customHeight="1" x14ac:dyDescent="0.2">
      <c r="B177" s="4"/>
      <c r="C177" s="5"/>
      <c r="D177" s="5"/>
    </row>
    <row r="178" spans="2:4" s="3" customFormat="1" ht="12.75" customHeight="1" x14ac:dyDescent="0.2">
      <c r="B178" s="4"/>
      <c r="C178" s="5"/>
      <c r="D178" s="5"/>
    </row>
    <row r="179" spans="2:4" s="3" customFormat="1" ht="12.75" customHeight="1" x14ac:dyDescent="0.2">
      <c r="B179" s="4"/>
      <c r="C179" s="5"/>
      <c r="D179" s="5"/>
    </row>
    <row r="180" spans="2:4" s="3" customFormat="1" ht="12.75" customHeight="1" x14ac:dyDescent="0.2">
      <c r="B180" s="4"/>
      <c r="C180" s="5"/>
      <c r="D180" s="5"/>
    </row>
    <row r="181" spans="2:4" s="3" customFormat="1" ht="12.75" customHeight="1" x14ac:dyDescent="0.2">
      <c r="B181" s="4"/>
      <c r="C181" s="5"/>
      <c r="D181" s="5"/>
    </row>
    <row r="182" spans="2:4" s="3" customFormat="1" ht="12.75" customHeight="1" x14ac:dyDescent="0.2">
      <c r="B182" s="4"/>
      <c r="C182" s="5"/>
      <c r="D182" s="5"/>
    </row>
    <row r="183" spans="2:4" s="3" customFormat="1" ht="12.75" customHeight="1" x14ac:dyDescent="0.2">
      <c r="B183" s="4"/>
      <c r="C183" s="5"/>
      <c r="D183" s="5"/>
    </row>
    <row r="184" spans="2:4" s="3" customFormat="1" ht="12.75" customHeight="1" x14ac:dyDescent="0.2">
      <c r="B184" s="4"/>
      <c r="C184" s="5"/>
      <c r="D184" s="5"/>
    </row>
    <row r="185" spans="2:4" s="3" customFormat="1" ht="12.75" customHeight="1" x14ac:dyDescent="0.2">
      <c r="B185" s="4"/>
      <c r="C185" s="5"/>
      <c r="D185" s="5"/>
    </row>
    <row r="186" spans="2:4" s="3" customFormat="1" ht="12.75" customHeight="1" x14ac:dyDescent="0.2">
      <c r="B186" s="4"/>
      <c r="C186" s="5"/>
      <c r="D186" s="5"/>
    </row>
    <row r="187" spans="2:4" s="3" customFormat="1" ht="12.75" customHeight="1" x14ac:dyDescent="0.2">
      <c r="B187" s="4"/>
      <c r="C187" s="5"/>
      <c r="D187" s="5"/>
    </row>
    <row r="188" spans="2:4" s="3" customFormat="1" ht="12.75" customHeight="1" x14ac:dyDescent="0.2">
      <c r="B188" s="4"/>
      <c r="C188" s="5"/>
      <c r="D188" s="5"/>
    </row>
    <row r="189" spans="2:4" s="3" customFormat="1" ht="12.75" customHeight="1" x14ac:dyDescent="0.2">
      <c r="B189" s="4"/>
      <c r="C189" s="5"/>
      <c r="D189" s="5"/>
    </row>
    <row r="190" spans="2:4" s="3" customFormat="1" ht="12.75" customHeight="1" x14ac:dyDescent="0.2">
      <c r="B190" s="4"/>
      <c r="C190" s="5"/>
      <c r="D190" s="5"/>
    </row>
    <row r="191" spans="2:4" s="3" customFormat="1" ht="12.75" customHeight="1" x14ac:dyDescent="0.2">
      <c r="B191" s="4"/>
      <c r="C191" s="5"/>
      <c r="D191" s="5"/>
    </row>
    <row r="192" spans="2:4" s="3" customFormat="1" ht="12.75" customHeight="1" x14ac:dyDescent="0.2">
      <c r="B192" s="4"/>
      <c r="C192" s="5"/>
      <c r="D192" s="5"/>
    </row>
    <row r="193" spans="2:4" s="3" customFormat="1" ht="12.75" customHeight="1" x14ac:dyDescent="0.2">
      <c r="B193" s="4"/>
      <c r="C193" s="5"/>
      <c r="D193" s="5"/>
    </row>
    <row r="194" spans="2:4" s="3" customFormat="1" ht="12.75" customHeight="1" x14ac:dyDescent="0.2">
      <c r="B194" s="4"/>
      <c r="C194" s="5"/>
      <c r="D194" s="5"/>
    </row>
    <row r="195" spans="2:4" s="3" customFormat="1" ht="12.75" customHeight="1" x14ac:dyDescent="0.2">
      <c r="B195" s="4"/>
      <c r="C195" s="5"/>
      <c r="D195" s="5"/>
    </row>
    <row r="196" spans="2:4" s="3" customFormat="1" ht="12.75" customHeight="1" x14ac:dyDescent="0.2">
      <c r="B196" s="4"/>
      <c r="C196" s="5"/>
      <c r="D196" s="5"/>
    </row>
    <row r="197" spans="2:4" s="3" customFormat="1" ht="12.75" customHeight="1" x14ac:dyDescent="0.2">
      <c r="B197" s="4"/>
      <c r="C197" s="5"/>
      <c r="D197" s="5"/>
    </row>
    <row r="198" spans="2:4" s="3" customFormat="1" ht="12.75" customHeight="1" x14ac:dyDescent="0.2">
      <c r="B198" s="4"/>
      <c r="C198" s="5"/>
      <c r="D198" s="5"/>
    </row>
    <row r="199" spans="2:4" s="3" customFormat="1" ht="12.75" customHeight="1" x14ac:dyDescent="0.2">
      <c r="B199" s="4"/>
      <c r="C199" s="5"/>
      <c r="D199" s="5"/>
    </row>
    <row r="200" spans="2:4" s="3" customFormat="1" ht="12.75" customHeight="1" x14ac:dyDescent="0.2">
      <c r="B200" s="4"/>
      <c r="C200" s="5"/>
      <c r="D200" s="5"/>
    </row>
    <row r="201" spans="2:4" s="3" customFormat="1" ht="12.75" customHeight="1" x14ac:dyDescent="0.2">
      <c r="B201" s="4"/>
      <c r="C201" s="5"/>
      <c r="D201" s="5"/>
    </row>
    <row r="202" spans="2:4" s="3" customFormat="1" ht="12.75" customHeight="1" x14ac:dyDescent="0.2">
      <c r="B202" s="4"/>
      <c r="C202" s="5"/>
      <c r="D202" s="5"/>
    </row>
    <row r="203" spans="2:4" s="3" customFormat="1" ht="12.75" customHeight="1" x14ac:dyDescent="0.2">
      <c r="B203" s="4"/>
      <c r="C203" s="5"/>
      <c r="D203" s="5"/>
    </row>
    <row r="204" spans="2:4" s="3" customFormat="1" ht="12.75" customHeight="1" x14ac:dyDescent="0.2">
      <c r="B204" s="4"/>
      <c r="C204" s="5"/>
      <c r="D204" s="5"/>
    </row>
    <row r="205" spans="2:4" s="3" customFormat="1" ht="12.75" customHeight="1" x14ac:dyDescent="0.2">
      <c r="B205" s="4"/>
      <c r="C205" s="5"/>
      <c r="D205" s="5"/>
    </row>
    <row r="206" spans="2:4" s="3" customFormat="1" ht="12.75" customHeight="1" x14ac:dyDescent="0.2">
      <c r="B206" s="4"/>
      <c r="C206" s="5"/>
      <c r="D206" s="5"/>
    </row>
    <row r="207" spans="2:4" s="3" customFormat="1" ht="12.75" customHeight="1" x14ac:dyDescent="0.2">
      <c r="B207" s="4"/>
      <c r="C207" s="5"/>
      <c r="D207" s="5"/>
    </row>
    <row r="208" spans="2:4" s="3" customFormat="1" ht="12.75" customHeight="1" x14ac:dyDescent="0.2">
      <c r="B208" s="4"/>
      <c r="C208" s="5"/>
      <c r="D208" s="5"/>
    </row>
    <row r="209" spans="2:4" s="3" customFormat="1" ht="12.75" customHeight="1" x14ac:dyDescent="0.2">
      <c r="B209" s="4"/>
      <c r="C209" s="5"/>
      <c r="D209" s="5"/>
    </row>
    <row r="210" spans="2:4" s="3" customFormat="1" ht="12.75" customHeight="1" x14ac:dyDescent="0.2">
      <c r="B210" s="4"/>
      <c r="C210" s="5"/>
      <c r="D210" s="5"/>
    </row>
    <row r="211" spans="2:4" s="3" customFormat="1" ht="12.75" customHeight="1" x14ac:dyDescent="0.2">
      <c r="B211" s="4"/>
      <c r="C211" s="5"/>
      <c r="D211" s="5"/>
    </row>
    <row r="212" spans="2:4" s="3" customFormat="1" ht="12.75" customHeight="1" x14ac:dyDescent="0.2">
      <c r="B212" s="4"/>
      <c r="C212" s="5"/>
      <c r="D212" s="5"/>
    </row>
    <row r="213" spans="2:4" s="3" customFormat="1" ht="12.75" customHeight="1" x14ac:dyDescent="0.2">
      <c r="B213" s="4"/>
      <c r="C213" s="5"/>
      <c r="D213" s="5"/>
    </row>
    <row r="214" spans="2:4" s="3" customFormat="1" ht="12.75" customHeight="1" x14ac:dyDescent="0.2">
      <c r="B214" s="4"/>
      <c r="C214" s="5"/>
      <c r="D214" s="5"/>
    </row>
    <row r="215" spans="2:4" s="3" customFormat="1" ht="12.75" customHeight="1" x14ac:dyDescent="0.2">
      <c r="B215" s="4"/>
      <c r="C215" s="5"/>
      <c r="D215" s="5"/>
    </row>
    <row r="216" spans="2:4" s="3" customFormat="1" ht="12.75" customHeight="1" x14ac:dyDescent="0.2">
      <c r="B216" s="4"/>
      <c r="C216" s="5"/>
      <c r="D216" s="5"/>
    </row>
    <row r="217" spans="2:4" s="3" customFormat="1" ht="12.75" customHeight="1" x14ac:dyDescent="0.2">
      <c r="B217" s="4"/>
      <c r="C217" s="5"/>
      <c r="D217" s="5"/>
    </row>
    <row r="218" spans="2:4" x14ac:dyDescent="0.2">
      <c r="C218" s="2"/>
      <c r="D218" s="2"/>
    </row>
    <row r="219" spans="2:4" x14ac:dyDescent="0.2">
      <c r="C219" s="2"/>
      <c r="D219" s="2"/>
    </row>
    <row r="220" spans="2:4" x14ac:dyDescent="0.2">
      <c r="C220" s="2"/>
      <c r="D220" s="2"/>
    </row>
    <row r="221" spans="2:4" x14ac:dyDescent="0.2">
      <c r="C221" s="2"/>
      <c r="D221" s="2"/>
    </row>
    <row r="222" spans="2:4" x14ac:dyDescent="0.2">
      <c r="C222" s="2"/>
      <c r="D222" s="2"/>
    </row>
    <row r="223" spans="2:4" x14ac:dyDescent="0.2">
      <c r="C223" s="2"/>
      <c r="D223" s="2"/>
    </row>
    <row r="224" spans="2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</sheetData>
  <sortState xmlns:xlrd2="http://schemas.microsoft.com/office/spreadsheetml/2017/richdata2" ref="A21:Z85">
    <sortCondition ref="C21:C85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2025-01-08T06:30:01Z</dcterms:modified>
</cp:coreProperties>
</file>