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680386D-ACBB-4DC3-BE29-F8A83DE521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>Active!$E$11:$E$13</definedName>
    <definedName name="solver_cvg" localSheetId="0">0.001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Active!$F$16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30" i="1" l="1"/>
  <c r="F330" i="1"/>
  <c r="G330" i="1" s="1"/>
  <c r="K330" i="1" s="1"/>
  <c r="Q330" i="1"/>
  <c r="F14" i="1"/>
  <c r="E328" i="1"/>
  <c r="F328" i="1" s="1"/>
  <c r="G328" i="1" s="1"/>
  <c r="K328" i="1" s="1"/>
  <c r="Q328" i="1"/>
  <c r="E329" i="1"/>
  <c r="F329" i="1" s="1"/>
  <c r="G329" i="1" s="1"/>
  <c r="K329" i="1" s="1"/>
  <c r="Q329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/>
  <c r="G325" i="1"/>
  <c r="K325" i="1" s="1"/>
  <c r="Q325" i="1"/>
  <c r="E326" i="1"/>
  <c r="F326" i="1"/>
  <c r="G326" i="1" s="1"/>
  <c r="K326" i="1" s="1"/>
  <c r="Q326" i="1"/>
  <c r="E327" i="1"/>
  <c r="F327" i="1" s="1"/>
  <c r="G327" i="1" s="1"/>
  <c r="K327" i="1" s="1"/>
  <c r="Q327" i="1"/>
  <c r="C9" i="1"/>
  <c r="D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K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K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K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K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188" i="1"/>
  <c r="F188" i="1"/>
  <c r="E21" i="1"/>
  <c r="F21" i="1"/>
  <c r="E22" i="1"/>
  <c r="F22" i="1"/>
  <c r="E23" i="1"/>
  <c r="F23" i="1"/>
  <c r="E24" i="1"/>
  <c r="F24" i="1"/>
  <c r="E25" i="1"/>
  <c r="F25" i="1"/>
  <c r="G25" i="1"/>
  <c r="H25" i="1"/>
  <c r="E26" i="1"/>
  <c r="F26" i="1"/>
  <c r="G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G33" i="1"/>
  <c r="H33" i="1"/>
  <c r="E34" i="1"/>
  <c r="F34" i="1"/>
  <c r="G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G41" i="1"/>
  <c r="I41" i="1"/>
  <c r="E42" i="1"/>
  <c r="F42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G49" i="1"/>
  <c r="I49" i="1"/>
  <c r="E50" i="1"/>
  <c r="F50" i="1"/>
  <c r="G50" i="1"/>
  <c r="I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G57" i="1"/>
  <c r="I57" i="1"/>
  <c r="E58" i="1"/>
  <c r="F58" i="1"/>
  <c r="G58" i="1"/>
  <c r="I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G66" i="1"/>
  <c r="I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G91" i="1"/>
  <c r="J91" i="1"/>
  <c r="E92" i="1"/>
  <c r="F92" i="1"/>
  <c r="E93" i="1"/>
  <c r="F93" i="1"/>
  <c r="E94" i="1"/>
  <c r="F94" i="1"/>
  <c r="E95" i="1"/>
  <c r="F95" i="1"/>
  <c r="G95" i="1"/>
  <c r="J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C17" i="1"/>
  <c r="Q21" i="1"/>
  <c r="G22" i="1"/>
  <c r="H22" i="1"/>
  <c r="Q22" i="1"/>
  <c r="G23" i="1"/>
  <c r="H23" i="1"/>
  <c r="Q23" i="1"/>
  <c r="G24" i="1"/>
  <c r="H24" i="1"/>
  <c r="Q24" i="1"/>
  <c r="Q25" i="1"/>
  <c r="H26" i="1"/>
  <c r="Q26" i="1"/>
  <c r="G27" i="1"/>
  <c r="H27" i="1"/>
  <c r="Q27" i="1"/>
  <c r="G28" i="1"/>
  <c r="H28" i="1"/>
  <c r="Q28" i="1"/>
  <c r="G29" i="1"/>
  <c r="H29" i="1"/>
  <c r="Q29" i="1"/>
  <c r="G30" i="1"/>
  <c r="H30" i="1"/>
  <c r="Q30" i="1"/>
  <c r="G31" i="1"/>
  <c r="H31" i="1"/>
  <c r="Q31" i="1"/>
  <c r="G32" i="1"/>
  <c r="H32" i="1"/>
  <c r="Q32" i="1"/>
  <c r="Q33" i="1"/>
  <c r="H34" i="1"/>
  <c r="Q34" i="1"/>
  <c r="G35" i="1"/>
  <c r="H35" i="1"/>
  <c r="Q35" i="1"/>
  <c r="G36" i="1"/>
  <c r="I36" i="1"/>
  <c r="Q36" i="1"/>
  <c r="G37" i="1"/>
  <c r="I37" i="1"/>
  <c r="Q37" i="1"/>
  <c r="G38" i="1"/>
  <c r="I38" i="1"/>
  <c r="Q38" i="1"/>
  <c r="G39" i="1"/>
  <c r="I39" i="1"/>
  <c r="Q39" i="1"/>
  <c r="G40" i="1"/>
  <c r="I40" i="1"/>
  <c r="Q40" i="1"/>
  <c r="Q41" i="1"/>
  <c r="I42" i="1"/>
  <c r="Q42" i="1"/>
  <c r="G43" i="1"/>
  <c r="I43" i="1"/>
  <c r="Q43" i="1"/>
  <c r="G44" i="1"/>
  <c r="I44" i="1"/>
  <c r="Q44" i="1"/>
  <c r="G45" i="1"/>
  <c r="K45" i="1"/>
  <c r="Q45" i="1"/>
  <c r="G46" i="1"/>
  <c r="J46" i="1"/>
  <c r="Q46" i="1"/>
  <c r="G47" i="1"/>
  <c r="I47" i="1"/>
  <c r="Q47" i="1"/>
  <c r="G48" i="1"/>
  <c r="J48" i="1"/>
  <c r="Q48" i="1"/>
  <c r="Q49" i="1"/>
  <c r="Q50" i="1"/>
  <c r="G51" i="1"/>
  <c r="I51" i="1"/>
  <c r="Q51" i="1"/>
  <c r="G52" i="1"/>
  <c r="I52" i="1"/>
  <c r="Q52" i="1"/>
  <c r="G53" i="1"/>
  <c r="I53" i="1"/>
  <c r="Q53" i="1"/>
  <c r="G54" i="1"/>
  <c r="I54" i="1"/>
  <c r="Q54" i="1"/>
  <c r="G55" i="1"/>
  <c r="I55" i="1"/>
  <c r="Q55" i="1"/>
  <c r="G56" i="1"/>
  <c r="I56" i="1"/>
  <c r="Q56" i="1"/>
  <c r="Q57" i="1"/>
  <c r="Q58" i="1"/>
  <c r="G59" i="1"/>
  <c r="I59" i="1"/>
  <c r="Q59" i="1"/>
  <c r="G60" i="1"/>
  <c r="I60" i="1"/>
  <c r="Q60" i="1"/>
  <c r="G61" i="1"/>
  <c r="J61" i="1"/>
  <c r="Q61" i="1"/>
  <c r="G62" i="1"/>
  <c r="J62" i="1"/>
  <c r="Q62" i="1"/>
  <c r="G63" i="1"/>
  <c r="I63" i="1"/>
  <c r="Q63" i="1"/>
  <c r="G64" i="1"/>
  <c r="I64" i="1"/>
  <c r="Q64" i="1"/>
  <c r="G65" i="1"/>
  <c r="J65" i="1"/>
  <c r="Q65" i="1"/>
  <c r="Q66" i="1"/>
  <c r="G67" i="1"/>
  <c r="I67" i="1"/>
  <c r="Q67" i="1"/>
  <c r="G68" i="1"/>
  <c r="I68" i="1"/>
  <c r="Q68" i="1"/>
  <c r="G69" i="1"/>
  <c r="I69" i="1"/>
  <c r="Q69" i="1"/>
  <c r="G70" i="1"/>
  <c r="I70" i="1"/>
  <c r="Q70" i="1"/>
  <c r="G71" i="1"/>
  <c r="I71" i="1"/>
  <c r="Q71" i="1"/>
  <c r="G72" i="1"/>
  <c r="I72" i="1"/>
  <c r="Q72" i="1"/>
  <c r="G73" i="1"/>
  <c r="I73" i="1"/>
  <c r="Q73" i="1"/>
  <c r="G74" i="1"/>
  <c r="I74" i="1"/>
  <c r="Q74" i="1"/>
  <c r="G75" i="1"/>
  <c r="I75" i="1"/>
  <c r="Q75" i="1"/>
  <c r="G76" i="1"/>
  <c r="I76" i="1"/>
  <c r="Q76" i="1"/>
  <c r="G77" i="1"/>
  <c r="I77" i="1"/>
  <c r="Q77" i="1"/>
  <c r="G78" i="1"/>
  <c r="I78" i="1"/>
  <c r="Q78" i="1"/>
  <c r="G79" i="1"/>
  <c r="I79" i="1"/>
  <c r="Q79" i="1"/>
  <c r="G80" i="1"/>
  <c r="I80" i="1"/>
  <c r="Q80" i="1"/>
  <c r="G81" i="1"/>
  <c r="I81" i="1"/>
  <c r="Q81" i="1"/>
  <c r="G82" i="1"/>
  <c r="I82" i="1"/>
  <c r="Q82" i="1"/>
  <c r="G83" i="1"/>
  <c r="I83" i="1"/>
  <c r="Q83" i="1"/>
  <c r="G84" i="1"/>
  <c r="I84" i="1"/>
  <c r="Q84" i="1"/>
  <c r="G85" i="1"/>
  <c r="I85" i="1"/>
  <c r="Q85" i="1"/>
  <c r="G86" i="1"/>
  <c r="I86" i="1"/>
  <c r="Q86" i="1"/>
  <c r="G87" i="1"/>
  <c r="I87" i="1"/>
  <c r="Q87" i="1"/>
  <c r="G88" i="1"/>
  <c r="J88" i="1"/>
  <c r="Q88" i="1"/>
  <c r="G89" i="1"/>
  <c r="J89" i="1"/>
  <c r="Q89" i="1"/>
  <c r="G90" i="1"/>
  <c r="J90" i="1"/>
  <c r="Q90" i="1"/>
  <c r="Q91" i="1"/>
  <c r="G92" i="1"/>
  <c r="J92" i="1"/>
  <c r="Q92" i="1"/>
  <c r="G93" i="1"/>
  <c r="J93" i="1"/>
  <c r="Q93" i="1"/>
  <c r="G94" i="1"/>
  <c r="J94" i="1"/>
  <c r="Q94" i="1"/>
  <c r="Q95" i="1"/>
  <c r="G96" i="1"/>
  <c r="I96" i="1"/>
  <c r="Q96" i="1"/>
  <c r="G97" i="1"/>
  <c r="I97" i="1"/>
  <c r="Q97" i="1"/>
  <c r="G98" i="1"/>
  <c r="I98" i="1"/>
  <c r="Q98" i="1"/>
  <c r="G99" i="1"/>
  <c r="I99" i="1"/>
  <c r="Q99" i="1"/>
  <c r="G100" i="1"/>
  <c r="I100" i="1"/>
  <c r="Q100" i="1"/>
  <c r="G101" i="1"/>
  <c r="I101" i="1"/>
  <c r="Q101" i="1"/>
  <c r="G102" i="1"/>
  <c r="I102" i="1"/>
  <c r="Q102" i="1"/>
  <c r="G103" i="1"/>
  <c r="I103" i="1"/>
  <c r="Q103" i="1"/>
  <c r="G104" i="1"/>
  <c r="I104" i="1"/>
  <c r="Q104" i="1"/>
  <c r="G105" i="1"/>
  <c r="I105" i="1"/>
  <c r="Q105" i="1"/>
  <c r="G106" i="1"/>
  <c r="I106" i="1"/>
  <c r="Q106" i="1"/>
  <c r="G107" i="1"/>
  <c r="I107" i="1"/>
  <c r="Q107" i="1"/>
  <c r="G108" i="1"/>
  <c r="I108" i="1"/>
  <c r="Q108" i="1"/>
  <c r="G109" i="1"/>
  <c r="I109" i="1"/>
  <c r="Q109" i="1"/>
  <c r="G110" i="1"/>
  <c r="I110" i="1"/>
  <c r="Q110" i="1"/>
  <c r="G111" i="1"/>
  <c r="I111" i="1"/>
  <c r="Q111" i="1"/>
  <c r="G112" i="1"/>
  <c r="I112" i="1"/>
  <c r="Q112" i="1"/>
  <c r="G113" i="1"/>
  <c r="I113" i="1"/>
  <c r="Q113" i="1"/>
  <c r="G114" i="1"/>
  <c r="I114" i="1"/>
  <c r="Q114" i="1"/>
  <c r="G115" i="1"/>
  <c r="I115" i="1"/>
  <c r="Q115" i="1"/>
  <c r="G116" i="1"/>
  <c r="I116" i="1"/>
  <c r="Q116" i="1"/>
  <c r="G117" i="1"/>
  <c r="I117" i="1"/>
  <c r="Q117" i="1"/>
  <c r="G118" i="1"/>
  <c r="I118" i="1"/>
  <c r="Q118" i="1"/>
  <c r="G119" i="1"/>
  <c r="I119" i="1"/>
  <c r="Q119" i="1"/>
  <c r="G120" i="1"/>
  <c r="I120" i="1"/>
  <c r="Q120" i="1"/>
  <c r="G121" i="1"/>
  <c r="I121" i="1"/>
  <c r="Q121" i="1"/>
  <c r="G122" i="1"/>
  <c r="I122" i="1"/>
  <c r="Q122" i="1"/>
  <c r="G123" i="1"/>
  <c r="I123" i="1"/>
  <c r="Q123" i="1"/>
  <c r="G124" i="1"/>
  <c r="I124" i="1"/>
  <c r="Q124" i="1"/>
  <c r="G125" i="1"/>
  <c r="I125" i="1"/>
  <c r="Q125" i="1"/>
  <c r="G126" i="1"/>
  <c r="I126" i="1"/>
  <c r="Q126" i="1"/>
  <c r="G127" i="1"/>
  <c r="I127" i="1"/>
  <c r="Q127" i="1"/>
  <c r="G128" i="1"/>
  <c r="I128" i="1"/>
  <c r="Q128" i="1"/>
  <c r="G129" i="1"/>
  <c r="I129" i="1"/>
  <c r="Q129" i="1"/>
  <c r="G130" i="1"/>
  <c r="I130" i="1"/>
  <c r="Q130" i="1"/>
  <c r="G131" i="1"/>
  <c r="I131" i="1"/>
  <c r="Q131" i="1"/>
  <c r="G132" i="1"/>
  <c r="I132" i="1"/>
  <c r="Q132" i="1"/>
  <c r="G133" i="1"/>
  <c r="I133" i="1"/>
  <c r="Q133" i="1"/>
  <c r="G134" i="1"/>
  <c r="I134" i="1"/>
  <c r="Q134" i="1"/>
  <c r="G135" i="1"/>
  <c r="I135" i="1"/>
  <c r="Q135" i="1"/>
  <c r="G136" i="1"/>
  <c r="I136" i="1"/>
  <c r="Q136" i="1"/>
  <c r="G137" i="1"/>
  <c r="I137" i="1"/>
  <c r="Q137" i="1"/>
  <c r="G138" i="1"/>
  <c r="I138" i="1"/>
  <c r="Q138" i="1"/>
  <c r="G139" i="1"/>
  <c r="I139" i="1"/>
  <c r="Q139" i="1"/>
  <c r="G140" i="1"/>
  <c r="I140" i="1"/>
  <c r="Q140" i="1"/>
  <c r="G141" i="1"/>
  <c r="I141" i="1"/>
  <c r="Q141" i="1"/>
  <c r="G142" i="1"/>
  <c r="I142" i="1"/>
  <c r="Q142" i="1"/>
  <c r="G143" i="1"/>
  <c r="I143" i="1"/>
  <c r="Q143" i="1"/>
  <c r="G144" i="1"/>
  <c r="I144" i="1"/>
  <c r="Q144" i="1"/>
  <c r="G145" i="1"/>
  <c r="I145" i="1"/>
  <c r="Q145" i="1"/>
  <c r="G146" i="1"/>
  <c r="I146" i="1"/>
  <c r="Q146" i="1"/>
  <c r="G147" i="1"/>
  <c r="I147" i="1"/>
  <c r="Q147" i="1"/>
  <c r="G148" i="1"/>
  <c r="I148" i="1"/>
  <c r="Q148" i="1"/>
  <c r="G149" i="1"/>
  <c r="I149" i="1"/>
  <c r="Q149" i="1"/>
  <c r="G150" i="1"/>
  <c r="I150" i="1"/>
  <c r="Q150" i="1"/>
  <c r="G151" i="1"/>
  <c r="I151" i="1"/>
  <c r="Q151" i="1"/>
  <c r="G152" i="1"/>
  <c r="I152" i="1"/>
  <c r="Q152" i="1"/>
  <c r="G153" i="1"/>
  <c r="I153" i="1"/>
  <c r="Q153" i="1"/>
  <c r="G154" i="1"/>
  <c r="I154" i="1"/>
  <c r="Q154" i="1"/>
  <c r="G155" i="1"/>
  <c r="I155" i="1"/>
  <c r="Q155" i="1"/>
  <c r="G156" i="1"/>
  <c r="I156" i="1"/>
  <c r="Q156" i="1"/>
  <c r="G157" i="1"/>
  <c r="I157" i="1"/>
  <c r="Q157" i="1"/>
  <c r="G158" i="1"/>
  <c r="I158" i="1"/>
  <c r="Q158" i="1"/>
  <c r="G159" i="1"/>
  <c r="I159" i="1"/>
  <c r="Q159" i="1"/>
  <c r="I160" i="1"/>
  <c r="Q160" i="1"/>
  <c r="I161" i="1"/>
  <c r="Q161" i="1"/>
  <c r="I162" i="1"/>
  <c r="Q162" i="1"/>
  <c r="I163" i="1"/>
  <c r="Q163" i="1"/>
  <c r="K164" i="1"/>
  <c r="Q164" i="1"/>
  <c r="I165" i="1"/>
  <c r="Q165" i="1"/>
  <c r="I166" i="1"/>
  <c r="Q166" i="1"/>
  <c r="K167" i="1"/>
  <c r="Q167" i="1"/>
  <c r="K168" i="1"/>
  <c r="Q168" i="1"/>
  <c r="J169" i="1"/>
  <c r="Q169" i="1"/>
  <c r="I170" i="1"/>
  <c r="Q170" i="1"/>
  <c r="J171" i="1"/>
  <c r="Q171" i="1"/>
  <c r="J172" i="1"/>
  <c r="Q172" i="1"/>
  <c r="K173" i="1"/>
  <c r="Q173" i="1"/>
  <c r="I174" i="1"/>
  <c r="Q174" i="1"/>
  <c r="K175" i="1"/>
  <c r="Q175" i="1"/>
  <c r="K176" i="1"/>
  <c r="Q176" i="1"/>
  <c r="K177" i="1"/>
  <c r="Q177" i="1"/>
  <c r="J178" i="1"/>
  <c r="Q178" i="1"/>
  <c r="I179" i="1"/>
  <c r="Q179" i="1"/>
  <c r="K180" i="1"/>
  <c r="Q180" i="1"/>
  <c r="K181" i="1"/>
  <c r="Q181" i="1"/>
  <c r="K182" i="1"/>
  <c r="Q182" i="1"/>
  <c r="K183" i="1"/>
  <c r="Q183" i="1"/>
  <c r="I184" i="1"/>
  <c r="Q184" i="1"/>
  <c r="K185" i="1"/>
  <c r="Q185" i="1"/>
  <c r="J186" i="1"/>
  <c r="Q186" i="1"/>
  <c r="J187" i="1"/>
  <c r="Q187" i="1"/>
  <c r="Q188" i="1"/>
  <c r="U188" i="1"/>
  <c r="K189" i="1"/>
  <c r="Q189" i="1"/>
  <c r="K190" i="1"/>
  <c r="Q190" i="1"/>
  <c r="K191" i="1"/>
  <c r="Q191" i="1"/>
  <c r="J192" i="1"/>
  <c r="Q192" i="1"/>
  <c r="K193" i="1"/>
  <c r="Q193" i="1"/>
  <c r="K194" i="1"/>
  <c r="Q194" i="1"/>
  <c r="K195" i="1"/>
  <c r="Q195" i="1"/>
  <c r="K196" i="1"/>
  <c r="Q196" i="1"/>
  <c r="J197" i="1"/>
  <c r="Q197" i="1"/>
  <c r="K198" i="1"/>
  <c r="Q198" i="1"/>
  <c r="K199" i="1"/>
  <c r="Q199" i="1"/>
  <c r="K200" i="1"/>
  <c r="Q200" i="1"/>
  <c r="J201" i="1"/>
  <c r="Q201" i="1"/>
  <c r="K202" i="1"/>
  <c r="Q202" i="1"/>
  <c r="K203" i="1"/>
  <c r="Q203" i="1"/>
  <c r="K204" i="1"/>
  <c r="Q204" i="1"/>
  <c r="K205" i="1"/>
  <c r="Q205" i="1"/>
  <c r="J206" i="1"/>
  <c r="Q206" i="1"/>
  <c r="K207" i="1"/>
  <c r="Q207" i="1"/>
  <c r="K208" i="1"/>
  <c r="Q208" i="1"/>
  <c r="K209" i="1"/>
  <c r="Q209" i="1"/>
  <c r="I210" i="1"/>
  <c r="Q210" i="1"/>
  <c r="J211" i="1"/>
  <c r="Q211" i="1"/>
  <c r="K212" i="1"/>
  <c r="Q212" i="1"/>
  <c r="K213" i="1"/>
  <c r="Q213" i="1"/>
  <c r="J214" i="1"/>
  <c r="Q214" i="1"/>
  <c r="J215" i="1"/>
  <c r="Q215" i="1"/>
  <c r="J216" i="1"/>
  <c r="Q216" i="1"/>
  <c r="J217" i="1"/>
  <c r="Q217" i="1"/>
  <c r="J218" i="1"/>
  <c r="Q218" i="1"/>
  <c r="J219" i="1"/>
  <c r="Q219" i="1"/>
  <c r="I220" i="1"/>
  <c r="Q220" i="1"/>
  <c r="K221" i="1"/>
  <c r="Q221" i="1"/>
  <c r="K222" i="1"/>
  <c r="Q222" i="1"/>
  <c r="K223" i="1"/>
  <c r="Q223" i="1"/>
  <c r="K224" i="1"/>
  <c r="Q224" i="1"/>
  <c r="K225" i="1"/>
  <c r="Q225" i="1"/>
  <c r="K226" i="1"/>
  <c r="Q226" i="1"/>
  <c r="K227" i="1"/>
  <c r="Q227" i="1"/>
  <c r="K228" i="1"/>
  <c r="Q228" i="1"/>
  <c r="K229" i="1"/>
  <c r="Q229" i="1"/>
  <c r="K230" i="1"/>
  <c r="Q230" i="1"/>
  <c r="J231" i="1"/>
  <c r="Q231" i="1"/>
  <c r="K232" i="1"/>
  <c r="Q232" i="1"/>
  <c r="K233" i="1"/>
  <c r="Q233" i="1"/>
  <c r="J234" i="1"/>
  <c r="Q234" i="1"/>
  <c r="K235" i="1"/>
  <c r="Q235" i="1"/>
  <c r="K236" i="1"/>
  <c r="Q236" i="1"/>
  <c r="K237" i="1"/>
  <c r="Q237" i="1"/>
  <c r="J238" i="1"/>
  <c r="Q238" i="1"/>
  <c r="K239" i="1"/>
  <c r="Q239" i="1"/>
  <c r="K240" i="1"/>
  <c r="Q240" i="1"/>
  <c r="K241" i="1"/>
  <c r="Q241" i="1"/>
  <c r="K242" i="1"/>
  <c r="Q242" i="1"/>
  <c r="K243" i="1"/>
  <c r="Q243" i="1"/>
  <c r="K244" i="1"/>
  <c r="Q244" i="1"/>
  <c r="K245" i="1"/>
  <c r="Q245" i="1"/>
  <c r="K246" i="1"/>
  <c r="Q246" i="1"/>
  <c r="K247" i="1"/>
  <c r="Q247" i="1"/>
  <c r="K248" i="1"/>
  <c r="Q248" i="1"/>
  <c r="K249" i="1"/>
  <c r="Q249" i="1"/>
  <c r="K250" i="1"/>
  <c r="Q250" i="1"/>
  <c r="K251" i="1"/>
  <c r="Q251" i="1"/>
  <c r="K252" i="1"/>
  <c r="Q252" i="1"/>
  <c r="K253" i="1"/>
  <c r="Q253" i="1"/>
  <c r="K254" i="1"/>
  <c r="Q254" i="1"/>
  <c r="K255" i="1"/>
  <c r="Q255" i="1"/>
  <c r="K256" i="1"/>
  <c r="Q256" i="1"/>
  <c r="K257" i="1"/>
  <c r="Q257" i="1"/>
  <c r="K258" i="1"/>
  <c r="Q258" i="1"/>
  <c r="K259" i="1"/>
  <c r="Q259" i="1"/>
  <c r="K260" i="1"/>
  <c r="Q260" i="1"/>
  <c r="K261" i="1"/>
  <c r="Q261" i="1"/>
  <c r="K262" i="1"/>
  <c r="Q262" i="1"/>
  <c r="K263" i="1"/>
  <c r="Q263" i="1"/>
  <c r="K264" i="1"/>
  <c r="Q264" i="1"/>
  <c r="K265" i="1"/>
  <c r="Q265" i="1"/>
  <c r="K266" i="1"/>
  <c r="Q266" i="1"/>
  <c r="K267" i="1"/>
  <c r="Q267" i="1"/>
  <c r="K268" i="1"/>
  <c r="Q268" i="1"/>
  <c r="K269" i="1"/>
  <c r="Q269" i="1"/>
  <c r="K270" i="1"/>
  <c r="Q270" i="1"/>
  <c r="K271" i="1"/>
  <c r="Q271" i="1"/>
  <c r="K272" i="1"/>
  <c r="Q272" i="1"/>
  <c r="K273" i="1"/>
  <c r="Q273" i="1"/>
  <c r="K274" i="1"/>
  <c r="Q274" i="1"/>
  <c r="Q275" i="1"/>
  <c r="K276" i="1"/>
  <c r="Q276" i="1"/>
  <c r="K277" i="1"/>
  <c r="Q277" i="1"/>
  <c r="K278" i="1"/>
  <c r="Q278" i="1"/>
  <c r="K279" i="1"/>
  <c r="Q279" i="1"/>
  <c r="K280" i="1"/>
  <c r="Q280" i="1"/>
  <c r="K281" i="1"/>
  <c r="Q281" i="1"/>
  <c r="K282" i="1"/>
  <c r="Q282" i="1"/>
  <c r="K283" i="1"/>
  <c r="Q283" i="1"/>
  <c r="Q284" i="1"/>
  <c r="K285" i="1"/>
  <c r="Q285" i="1"/>
  <c r="K286" i="1"/>
  <c r="Q286" i="1"/>
  <c r="K287" i="1"/>
  <c r="Q287" i="1"/>
  <c r="K288" i="1"/>
  <c r="Q288" i="1"/>
  <c r="K289" i="1"/>
  <c r="Q289" i="1"/>
  <c r="K290" i="1"/>
  <c r="Q290" i="1"/>
  <c r="K291" i="1"/>
  <c r="Q291" i="1"/>
  <c r="J292" i="1"/>
  <c r="Q292" i="1"/>
  <c r="K293" i="1"/>
  <c r="Q293" i="1"/>
  <c r="K294" i="1"/>
  <c r="Q294" i="1"/>
  <c r="K295" i="1"/>
  <c r="Q295" i="1"/>
  <c r="K296" i="1"/>
  <c r="Q296" i="1"/>
  <c r="K297" i="1"/>
  <c r="Q297" i="1"/>
  <c r="K298" i="1"/>
  <c r="Q298" i="1"/>
  <c r="K299" i="1"/>
  <c r="Q299" i="1"/>
  <c r="Q300" i="1"/>
  <c r="K301" i="1"/>
  <c r="Q301" i="1"/>
  <c r="K302" i="1"/>
  <c r="Q302" i="1"/>
  <c r="K303" i="1"/>
  <c r="Q303" i="1"/>
  <c r="K304" i="1"/>
  <c r="Q304" i="1"/>
  <c r="K305" i="1"/>
  <c r="Q305" i="1"/>
  <c r="K306" i="1"/>
  <c r="Q306" i="1"/>
  <c r="K307" i="1"/>
  <c r="Q307" i="1"/>
  <c r="K308" i="1"/>
  <c r="Q308" i="1"/>
  <c r="K309" i="1"/>
  <c r="Q309" i="1"/>
  <c r="K310" i="1"/>
  <c r="Q310" i="1"/>
  <c r="K311" i="1"/>
  <c r="Q311" i="1"/>
  <c r="K312" i="1"/>
  <c r="Q312" i="1"/>
  <c r="K313" i="1"/>
  <c r="Q313" i="1"/>
  <c r="K314" i="1"/>
  <c r="Q314" i="1"/>
  <c r="K315" i="1"/>
  <c r="Q315" i="1"/>
  <c r="Q316" i="1"/>
  <c r="K317" i="1"/>
  <c r="Q317" i="1"/>
  <c r="K318" i="1"/>
  <c r="Q318" i="1"/>
  <c r="K319" i="1"/>
  <c r="Q319" i="1"/>
  <c r="K320" i="1"/>
  <c r="Q320" i="1"/>
  <c r="K321" i="1"/>
  <c r="Q321" i="1"/>
  <c r="K322" i="1"/>
  <c r="Q322" i="1"/>
  <c r="A11" i="2"/>
  <c r="H11" i="2"/>
  <c r="B11" i="2"/>
  <c r="G11" i="2"/>
  <c r="C11" i="2"/>
  <c r="E11" i="2"/>
  <c r="D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E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D19" i="2"/>
  <c r="E19" i="2"/>
  <c r="A20" i="2"/>
  <c r="H20" i="2"/>
  <c r="B20" i="2"/>
  <c r="G20" i="2"/>
  <c r="C20" i="2"/>
  <c r="E20" i="2"/>
  <c r="D20" i="2"/>
  <c r="A21" i="2"/>
  <c r="H21" i="2"/>
  <c r="B21" i="2"/>
  <c r="G21" i="2"/>
  <c r="C21" i="2"/>
  <c r="D21" i="2"/>
  <c r="E21" i="2"/>
  <c r="A22" i="2"/>
  <c r="H22" i="2"/>
  <c r="B22" i="2"/>
  <c r="G22" i="2"/>
  <c r="C22" i="2"/>
  <c r="E22" i="2"/>
  <c r="D22" i="2"/>
  <c r="A23" i="2"/>
  <c r="H23" i="2"/>
  <c r="B23" i="2"/>
  <c r="G23" i="2"/>
  <c r="C23" i="2"/>
  <c r="D23" i="2"/>
  <c r="E23" i="2"/>
  <c r="A24" i="2"/>
  <c r="H24" i="2"/>
  <c r="B24" i="2"/>
  <c r="G24" i="2"/>
  <c r="C24" i="2"/>
  <c r="E24" i="2"/>
  <c r="D24" i="2"/>
  <c r="A25" i="2"/>
  <c r="H25" i="2"/>
  <c r="B25" i="2"/>
  <c r="G25" i="2"/>
  <c r="C25" i="2"/>
  <c r="E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D27" i="2"/>
  <c r="E27" i="2"/>
  <c r="A28" i="2"/>
  <c r="H28" i="2"/>
  <c r="B28" i="2"/>
  <c r="G28" i="2"/>
  <c r="C28" i="2"/>
  <c r="E28" i="2"/>
  <c r="D28" i="2"/>
  <c r="A29" i="2"/>
  <c r="H29" i="2"/>
  <c r="B29" i="2"/>
  <c r="G29" i="2"/>
  <c r="C29" i="2"/>
  <c r="D29" i="2"/>
  <c r="E29" i="2"/>
  <c r="A30" i="2"/>
  <c r="H30" i="2"/>
  <c r="B30" i="2"/>
  <c r="G30" i="2"/>
  <c r="C30" i="2"/>
  <c r="E30" i="2"/>
  <c r="D30" i="2"/>
  <c r="A31" i="2"/>
  <c r="H31" i="2"/>
  <c r="B31" i="2"/>
  <c r="G31" i="2"/>
  <c r="C31" i="2"/>
  <c r="D31" i="2"/>
  <c r="E31" i="2"/>
  <c r="A32" i="2"/>
  <c r="H32" i="2"/>
  <c r="B32" i="2"/>
  <c r="G32" i="2"/>
  <c r="C32" i="2"/>
  <c r="E32" i="2"/>
  <c r="D32" i="2"/>
  <c r="A33" i="2"/>
  <c r="H33" i="2"/>
  <c r="B33" i="2"/>
  <c r="G33" i="2"/>
  <c r="C33" i="2"/>
  <c r="E33" i="2"/>
  <c r="D33" i="2"/>
  <c r="A34" i="2"/>
  <c r="H34" i="2"/>
  <c r="B34" i="2"/>
  <c r="G34" i="2"/>
  <c r="C34" i="2"/>
  <c r="E34" i="2"/>
  <c r="D34" i="2"/>
  <c r="A35" i="2"/>
  <c r="H35" i="2"/>
  <c r="B35" i="2"/>
  <c r="G35" i="2"/>
  <c r="C35" i="2"/>
  <c r="D35" i="2"/>
  <c r="E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E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E39" i="2"/>
  <c r="A40" i="2"/>
  <c r="H40" i="2"/>
  <c r="B40" i="2"/>
  <c r="G40" i="2"/>
  <c r="C40" i="2"/>
  <c r="E40" i="2"/>
  <c r="D40" i="2"/>
  <c r="A41" i="2"/>
  <c r="H41" i="2"/>
  <c r="B41" i="2"/>
  <c r="G41" i="2"/>
  <c r="C41" i="2"/>
  <c r="D41" i="2"/>
  <c r="E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E43" i="2"/>
  <c r="A44" i="2"/>
  <c r="H44" i="2"/>
  <c r="B44" i="2"/>
  <c r="G44" i="2"/>
  <c r="C44" i="2"/>
  <c r="E44" i="2"/>
  <c r="D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A47" i="2"/>
  <c r="H47" i="2"/>
  <c r="B47" i="2"/>
  <c r="G47" i="2"/>
  <c r="C47" i="2"/>
  <c r="E47" i="2"/>
  <c r="D47" i="2"/>
  <c r="A48" i="2"/>
  <c r="H48" i="2"/>
  <c r="B48" i="2"/>
  <c r="G48" i="2"/>
  <c r="C48" i="2"/>
  <c r="D48" i="2"/>
  <c r="E48" i="2"/>
  <c r="A49" i="2"/>
  <c r="H49" i="2"/>
  <c r="B49" i="2"/>
  <c r="G49" i="2"/>
  <c r="C49" i="2"/>
  <c r="E49" i="2"/>
  <c r="D49" i="2"/>
  <c r="A50" i="2"/>
  <c r="H50" i="2"/>
  <c r="B50" i="2"/>
  <c r="G50" i="2"/>
  <c r="C50" i="2"/>
  <c r="E50" i="2"/>
  <c r="D50" i="2"/>
  <c r="A51" i="2"/>
  <c r="H51" i="2"/>
  <c r="B51" i="2"/>
  <c r="G51" i="2"/>
  <c r="C51" i="2"/>
  <c r="E51" i="2"/>
  <c r="D51" i="2"/>
  <c r="A52" i="2"/>
  <c r="H52" i="2"/>
  <c r="B52" i="2"/>
  <c r="G52" i="2"/>
  <c r="C52" i="2"/>
  <c r="E52" i="2"/>
  <c r="D52" i="2"/>
  <c r="A53" i="2"/>
  <c r="H53" i="2"/>
  <c r="B53" i="2"/>
  <c r="G53" i="2"/>
  <c r="C53" i="2"/>
  <c r="D53" i="2"/>
  <c r="E53" i="2"/>
  <c r="A54" i="2"/>
  <c r="H54" i="2"/>
  <c r="B54" i="2"/>
  <c r="G54" i="2"/>
  <c r="C54" i="2"/>
  <c r="E54" i="2"/>
  <c r="D54" i="2"/>
  <c r="A55" i="2"/>
  <c r="H55" i="2"/>
  <c r="B55" i="2"/>
  <c r="G55" i="2"/>
  <c r="C55" i="2"/>
  <c r="E55" i="2"/>
  <c r="D55" i="2"/>
  <c r="A56" i="2"/>
  <c r="H56" i="2"/>
  <c r="B56" i="2"/>
  <c r="G56" i="2"/>
  <c r="C56" i="2"/>
  <c r="D56" i="2"/>
  <c r="E56" i="2"/>
  <c r="A57" i="2"/>
  <c r="H57" i="2"/>
  <c r="B57" i="2"/>
  <c r="G57" i="2"/>
  <c r="C57" i="2"/>
  <c r="E57" i="2"/>
  <c r="D57" i="2"/>
  <c r="A58" i="2"/>
  <c r="H58" i="2"/>
  <c r="B58" i="2"/>
  <c r="G58" i="2"/>
  <c r="C58" i="2"/>
  <c r="E58" i="2"/>
  <c r="D58" i="2"/>
  <c r="A59" i="2"/>
  <c r="H59" i="2"/>
  <c r="B59" i="2"/>
  <c r="G59" i="2"/>
  <c r="C59" i="2"/>
  <c r="E59" i="2"/>
  <c r="D59" i="2"/>
  <c r="A60" i="2"/>
  <c r="H60" i="2"/>
  <c r="B60" i="2"/>
  <c r="G60" i="2"/>
  <c r="C60" i="2"/>
  <c r="D60" i="2"/>
  <c r="E60" i="2"/>
  <c r="A61" i="2"/>
  <c r="H61" i="2"/>
  <c r="B61" i="2"/>
  <c r="G61" i="2"/>
  <c r="C61" i="2"/>
  <c r="E61" i="2"/>
  <c r="D61" i="2"/>
  <c r="A62" i="2"/>
  <c r="H62" i="2"/>
  <c r="B62" i="2"/>
  <c r="G62" i="2"/>
  <c r="C62" i="2"/>
  <c r="E62" i="2"/>
  <c r="D62" i="2"/>
  <c r="A63" i="2"/>
  <c r="H63" i="2"/>
  <c r="B63" i="2"/>
  <c r="G63" i="2"/>
  <c r="C63" i="2"/>
  <c r="E63" i="2"/>
  <c r="D63" i="2"/>
  <c r="A64" i="2"/>
  <c r="H64" i="2"/>
  <c r="B64" i="2"/>
  <c r="G64" i="2"/>
  <c r="C64" i="2"/>
  <c r="D64" i="2"/>
  <c r="E64" i="2"/>
  <c r="A65" i="2"/>
  <c r="H65" i="2"/>
  <c r="B65" i="2"/>
  <c r="G65" i="2"/>
  <c r="C65" i="2"/>
  <c r="E65" i="2"/>
  <c r="D65" i="2"/>
  <c r="A66" i="2"/>
  <c r="H66" i="2"/>
  <c r="B66" i="2"/>
  <c r="G66" i="2"/>
  <c r="C66" i="2"/>
  <c r="E66" i="2"/>
  <c r="D66" i="2"/>
  <c r="A67" i="2"/>
  <c r="H67" i="2"/>
  <c r="B67" i="2"/>
  <c r="G67" i="2"/>
  <c r="C67" i="2"/>
  <c r="E67" i="2"/>
  <c r="D67" i="2"/>
  <c r="A68" i="2"/>
  <c r="H68" i="2"/>
  <c r="B68" i="2"/>
  <c r="G68" i="2"/>
  <c r="C68" i="2"/>
  <c r="D68" i="2"/>
  <c r="E68" i="2"/>
  <c r="A69" i="2"/>
  <c r="H69" i="2"/>
  <c r="B69" i="2"/>
  <c r="G69" i="2"/>
  <c r="C69" i="2"/>
  <c r="E69" i="2"/>
  <c r="D69" i="2"/>
  <c r="A70" i="2"/>
  <c r="H70" i="2"/>
  <c r="B70" i="2"/>
  <c r="G70" i="2"/>
  <c r="C70" i="2"/>
  <c r="E70" i="2"/>
  <c r="D70" i="2"/>
  <c r="A71" i="2"/>
  <c r="H71" i="2"/>
  <c r="B71" i="2"/>
  <c r="G71" i="2"/>
  <c r="C71" i="2"/>
  <c r="E71" i="2"/>
  <c r="D71" i="2"/>
  <c r="A72" i="2"/>
  <c r="H72" i="2"/>
  <c r="B72" i="2"/>
  <c r="G72" i="2"/>
  <c r="C72" i="2"/>
  <c r="D72" i="2"/>
  <c r="E72" i="2"/>
  <c r="A73" i="2"/>
  <c r="H73" i="2"/>
  <c r="B73" i="2"/>
  <c r="G73" i="2"/>
  <c r="C73" i="2"/>
  <c r="E73" i="2"/>
  <c r="D73" i="2"/>
  <c r="A74" i="2"/>
  <c r="H74" i="2"/>
  <c r="B74" i="2"/>
  <c r="G74" i="2"/>
  <c r="C74" i="2"/>
  <c r="E74" i="2"/>
  <c r="D74" i="2"/>
  <c r="A75" i="2"/>
  <c r="H75" i="2"/>
  <c r="B75" i="2"/>
  <c r="G75" i="2"/>
  <c r="C75" i="2"/>
  <c r="E75" i="2"/>
  <c r="D75" i="2"/>
  <c r="A76" i="2"/>
  <c r="H76" i="2"/>
  <c r="B76" i="2"/>
  <c r="G76" i="2"/>
  <c r="C76" i="2"/>
  <c r="D76" i="2"/>
  <c r="E76" i="2"/>
  <c r="A77" i="2"/>
  <c r="H77" i="2"/>
  <c r="B77" i="2"/>
  <c r="G77" i="2"/>
  <c r="C77" i="2"/>
  <c r="E77" i="2"/>
  <c r="D77" i="2"/>
  <c r="A78" i="2"/>
  <c r="H78" i="2"/>
  <c r="B78" i="2"/>
  <c r="G78" i="2"/>
  <c r="C78" i="2"/>
  <c r="E78" i="2"/>
  <c r="D78" i="2"/>
  <c r="A79" i="2"/>
  <c r="H79" i="2"/>
  <c r="B79" i="2"/>
  <c r="G79" i="2"/>
  <c r="C79" i="2"/>
  <c r="E79" i="2"/>
  <c r="D79" i="2"/>
  <c r="A80" i="2"/>
  <c r="H80" i="2"/>
  <c r="B80" i="2"/>
  <c r="G80" i="2"/>
  <c r="C80" i="2"/>
  <c r="D80" i="2"/>
  <c r="E80" i="2"/>
  <c r="A81" i="2"/>
  <c r="H81" i="2"/>
  <c r="B81" i="2"/>
  <c r="G81" i="2"/>
  <c r="C81" i="2"/>
  <c r="E81" i="2"/>
  <c r="D81" i="2"/>
  <c r="A82" i="2"/>
  <c r="H82" i="2"/>
  <c r="B82" i="2"/>
  <c r="G82" i="2"/>
  <c r="C82" i="2"/>
  <c r="E82" i="2"/>
  <c r="D82" i="2"/>
  <c r="A83" i="2"/>
  <c r="H83" i="2"/>
  <c r="B83" i="2"/>
  <c r="G83" i="2"/>
  <c r="C83" i="2"/>
  <c r="E83" i="2"/>
  <c r="D83" i="2"/>
  <c r="A84" i="2"/>
  <c r="H84" i="2"/>
  <c r="B84" i="2"/>
  <c r="G84" i="2"/>
  <c r="C84" i="2"/>
  <c r="D84" i="2"/>
  <c r="E84" i="2"/>
  <c r="A85" i="2"/>
  <c r="H85" i="2"/>
  <c r="B85" i="2"/>
  <c r="G85" i="2"/>
  <c r="C85" i="2"/>
  <c r="E85" i="2"/>
  <c r="D85" i="2"/>
  <c r="A86" i="2"/>
  <c r="H86" i="2"/>
  <c r="B86" i="2"/>
  <c r="G86" i="2"/>
  <c r="C86" i="2"/>
  <c r="E86" i="2"/>
  <c r="D86" i="2"/>
  <c r="A87" i="2"/>
  <c r="H87" i="2"/>
  <c r="B87" i="2"/>
  <c r="G87" i="2"/>
  <c r="C87" i="2"/>
  <c r="E87" i="2"/>
  <c r="D87" i="2"/>
  <c r="A88" i="2"/>
  <c r="H88" i="2"/>
  <c r="B88" i="2"/>
  <c r="G88" i="2"/>
  <c r="C88" i="2"/>
  <c r="D88" i="2"/>
  <c r="E88" i="2"/>
  <c r="A89" i="2"/>
  <c r="H89" i="2"/>
  <c r="B89" i="2"/>
  <c r="G89" i="2"/>
  <c r="C89" i="2"/>
  <c r="E89" i="2"/>
  <c r="D89" i="2"/>
  <c r="A90" i="2"/>
  <c r="H90" i="2"/>
  <c r="B90" i="2"/>
  <c r="G90" i="2"/>
  <c r="C90" i="2"/>
  <c r="E90" i="2"/>
  <c r="D90" i="2"/>
  <c r="A91" i="2"/>
  <c r="H91" i="2"/>
  <c r="B91" i="2"/>
  <c r="G91" i="2"/>
  <c r="C91" i="2"/>
  <c r="E91" i="2"/>
  <c r="D91" i="2"/>
  <c r="A92" i="2"/>
  <c r="H92" i="2"/>
  <c r="B92" i="2"/>
  <c r="G92" i="2"/>
  <c r="C92" i="2"/>
  <c r="D92" i="2"/>
  <c r="E92" i="2"/>
  <c r="A93" i="2"/>
  <c r="H93" i="2"/>
  <c r="B93" i="2"/>
  <c r="G93" i="2"/>
  <c r="C93" i="2"/>
  <c r="E93" i="2"/>
  <c r="D93" i="2"/>
  <c r="A94" i="2"/>
  <c r="H94" i="2"/>
  <c r="B94" i="2"/>
  <c r="G94" i="2"/>
  <c r="C94" i="2"/>
  <c r="E94" i="2"/>
  <c r="D94" i="2"/>
  <c r="A95" i="2"/>
  <c r="H95" i="2"/>
  <c r="B95" i="2"/>
  <c r="G95" i="2"/>
  <c r="C95" i="2"/>
  <c r="E95" i="2"/>
  <c r="D95" i="2"/>
  <c r="A96" i="2"/>
  <c r="H96" i="2"/>
  <c r="B96" i="2"/>
  <c r="G96" i="2"/>
  <c r="C96" i="2"/>
  <c r="D96" i="2"/>
  <c r="E96" i="2"/>
  <c r="A97" i="2"/>
  <c r="H97" i="2"/>
  <c r="B97" i="2"/>
  <c r="G97" i="2"/>
  <c r="C97" i="2"/>
  <c r="E97" i="2"/>
  <c r="D97" i="2"/>
  <c r="A98" i="2"/>
  <c r="H98" i="2"/>
  <c r="B98" i="2"/>
  <c r="G98" i="2"/>
  <c r="C98" i="2"/>
  <c r="E98" i="2"/>
  <c r="D98" i="2"/>
  <c r="A99" i="2"/>
  <c r="H99" i="2"/>
  <c r="B99" i="2"/>
  <c r="G99" i="2"/>
  <c r="C99" i="2"/>
  <c r="E99" i="2"/>
  <c r="D99" i="2"/>
  <c r="A100" i="2"/>
  <c r="H100" i="2"/>
  <c r="B100" i="2"/>
  <c r="G100" i="2"/>
  <c r="C100" i="2"/>
  <c r="D100" i="2"/>
  <c r="E100" i="2"/>
  <c r="A101" i="2"/>
  <c r="H101" i="2"/>
  <c r="B101" i="2"/>
  <c r="G101" i="2"/>
  <c r="C101" i="2"/>
  <c r="E101" i="2"/>
  <c r="D101" i="2"/>
  <c r="A102" i="2"/>
  <c r="H102" i="2"/>
  <c r="B102" i="2"/>
  <c r="G102" i="2"/>
  <c r="C102" i="2"/>
  <c r="E102" i="2"/>
  <c r="D102" i="2"/>
  <c r="A103" i="2"/>
  <c r="H103" i="2"/>
  <c r="B103" i="2"/>
  <c r="G103" i="2"/>
  <c r="C103" i="2"/>
  <c r="E103" i="2"/>
  <c r="D103" i="2"/>
  <c r="A104" i="2"/>
  <c r="H104" i="2"/>
  <c r="B104" i="2"/>
  <c r="G104" i="2"/>
  <c r="C104" i="2"/>
  <c r="D104" i="2"/>
  <c r="E104" i="2"/>
  <c r="A105" i="2"/>
  <c r="H105" i="2"/>
  <c r="B105" i="2"/>
  <c r="G105" i="2"/>
  <c r="C105" i="2"/>
  <c r="E105" i="2"/>
  <c r="D105" i="2"/>
  <c r="A106" i="2"/>
  <c r="H106" i="2"/>
  <c r="B106" i="2"/>
  <c r="G106" i="2"/>
  <c r="C106" i="2"/>
  <c r="E106" i="2"/>
  <c r="D106" i="2"/>
  <c r="A107" i="2"/>
  <c r="H107" i="2"/>
  <c r="B107" i="2"/>
  <c r="G107" i="2"/>
  <c r="C107" i="2"/>
  <c r="E107" i="2"/>
  <c r="D107" i="2"/>
  <c r="A108" i="2"/>
  <c r="H108" i="2"/>
  <c r="B108" i="2"/>
  <c r="G108" i="2"/>
  <c r="C108" i="2"/>
  <c r="D108" i="2"/>
  <c r="E108" i="2"/>
  <c r="A109" i="2"/>
  <c r="H109" i="2"/>
  <c r="B109" i="2"/>
  <c r="G109" i="2"/>
  <c r="C109" i="2"/>
  <c r="E109" i="2"/>
  <c r="D109" i="2"/>
  <c r="A110" i="2"/>
  <c r="H110" i="2"/>
  <c r="B110" i="2"/>
  <c r="G110" i="2"/>
  <c r="C110" i="2"/>
  <c r="E110" i="2"/>
  <c r="D110" i="2"/>
  <c r="A111" i="2"/>
  <c r="H111" i="2"/>
  <c r="B111" i="2"/>
  <c r="G111" i="2"/>
  <c r="C111" i="2"/>
  <c r="E111" i="2"/>
  <c r="D111" i="2"/>
  <c r="A112" i="2"/>
  <c r="H112" i="2"/>
  <c r="B112" i="2"/>
  <c r="G112" i="2"/>
  <c r="C112" i="2"/>
  <c r="D112" i="2"/>
  <c r="E112" i="2"/>
  <c r="A113" i="2"/>
  <c r="H113" i="2"/>
  <c r="B113" i="2"/>
  <c r="G113" i="2"/>
  <c r="C113" i="2"/>
  <c r="E113" i="2"/>
  <c r="D113" i="2"/>
  <c r="A114" i="2"/>
  <c r="H114" i="2"/>
  <c r="B114" i="2"/>
  <c r="G114" i="2"/>
  <c r="C114" i="2"/>
  <c r="E114" i="2"/>
  <c r="D114" i="2"/>
  <c r="A115" i="2"/>
  <c r="H115" i="2"/>
  <c r="B115" i="2"/>
  <c r="G115" i="2"/>
  <c r="C115" i="2"/>
  <c r="E115" i="2"/>
  <c r="D115" i="2"/>
  <c r="A116" i="2"/>
  <c r="H116" i="2"/>
  <c r="B116" i="2"/>
  <c r="G116" i="2"/>
  <c r="C116" i="2"/>
  <c r="D116" i="2"/>
  <c r="E116" i="2"/>
  <c r="A117" i="2"/>
  <c r="H117" i="2"/>
  <c r="B117" i="2"/>
  <c r="G117" i="2"/>
  <c r="C117" i="2"/>
  <c r="E117" i="2"/>
  <c r="D117" i="2"/>
  <c r="A118" i="2"/>
  <c r="H118" i="2"/>
  <c r="B118" i="2"/>
  <c r="G118" i="2"/>
  <c r="C118" i="2"/>
  <c r="E118" i="2"/>
  <c r="D118" i="2"/>
  <c r="A119" i="2"/>
  <c r="H119" i="2"/>
  <c r="B119" i="2"/>
  <c r="G119" i="2"/>
  <c r="C119" i="2"/>
  <c r="E119" i="2"/>
  <c r="D119" i="2"/>
  <c r="A120" i="2"/>
  <c r="H120" i="2"/>
  <c r="B120" i="2"/>
  <c r="G120" i="2"/>
  <c r="C120" i="2"/>
  <c r="D120" i="2"/>
  <c r="E120" i="2"/>
  <c r="A121" i="2"/>
  <c r="H121" i="2"/>
  <c r="B121" i="2"/>
  <c r="G121" i="2"/>
  <c r="C121" i="2"/>
  <c r="E121" i="2"/>
  <c r="D121" i="2"/>
  <c r="A122" i="2"/>
  <c r="H122" i="2"/>
  <c r="B122" i="2"/>
  <c r="G122" i="2"/>
  <c r="C122" i="2"/>
  <c r="E122" i="2"/>
  <c r="D122" i="2"/>
  <c r="A123" i="2"/>
  <c r="H123" i="2"/>
  <c r="B123" i="2"/>
  <c r="G123" i="2"/>
  <c r="C123" i="2"/>
  <c r="E123" i="2"/>
  <c r="D123" i="2"/>
  <c r="A124" i="2"/>
  <c r="H124" i="2"/>
  <c r="B124" i="2"/>
  <c r="G124" i="2"/>
  <c r="C124" i="2"/>
  <c r="D124" i="2"/>
  <c r="E124" i="2"/>
  <c r="A125" i="2"/>
  <c r="H125" i="2"/>
  <c r="B125" i="2"/>
  <c r="G125" i="2"/>
  <c r="C125" i="2"/>
  <c r="E125" i="2"/>
  <c r="D125" i="2"/>
  <c r="A126" i="2"/>
  <c r="H126" i="2"/>
  <c r="B126" i="2"/>
  <c r="G126" i="2"/>
  <c r="C126" i="2"/>
  <c r="E126" i="2"/>
  <c r="D126" i="2"/>
  <c r="A127" i="2"/>
  <c r="H127" i="2"/>
  <c r="B127" i="2"/>
  <c r="G127" i="2"/>
  <c r="C127" i="2"/>
  <c r="E127" i="2"/>
  <c r="D127" i="2"/>
  <c r="A128" i="2"/>
  <c r="H128" i="2"/>
  <c r="B128" i="2"/>
  <c r="G128" i="2"/>
  <c r="C128" i="2"/>
  <c r="D128" i="2"/>
  <c r="E128" i="2"/>
  <c r="A129" i="2"/>
  <c r="H129" i="2"/>
  <c r="B129" i="2"/>
  <c r="G129" i="2"/>
  <c r="C129" i="2"/>
  <c r="E129" i="2"/>
  <c r="D129" i="2"/>
  <c r="A130" i="2"/>
  <c r="H130" i="2"/>
  <c r="B130" i="2"/>
  <c r="G130" i="2"/>
  <c r="C130" i="2"/>
  <c r="E130" i="2"/>
  <c r="D130" i="2"/>
  <c r="A131" i="2"/>
  <c r="H131" i="2"/>
  <c r="B131" i="2"/>
  <c r="G131" i="2"/>
  <c r="C131" i="2"/>
  <c r="E131" i="2"/>
  <c r="D131" i="2"/>
  <c r="A132" i="2"/>
  <c r="H132" i="2"/>
  <c r="B132" i="2"/>
  <c r="G132" i="2"/>
  <c r="C132" i="2"/>
  <c r="D132" i="2"/>
  <c r="E132" i="2"/>
  <c r="A133" i="2"/>
  <c r="H133" i="2"/>
  <c r="B133" i="2"/>
  <c r="G133" i="2"/>
  <c r="C133" i="2"/>
  <c r="E133" i="2"/>
  <c r="D133" i="2"/>
  <c r="A134" i="2"/>
  <c r="H134" i="2"/>
  <c r="B134" i="2"/>
  <c r="G134" i="2"/>
  <c r="C134" i="2"/>
  <c r="E134" i="2"/>
  <c r="D134" i="2"/>
  <c r="A135" i="2"/>
  <c r="H135" i="2"/>
  <c r="B135" i="2"/>
  <c r="G135" i="2"/>
  <c r="C135" i="2"/>
  <c r="E135" i="2"/>
  <c r="D135" i="2"/>
  <c r="A136" i="2"/>
  <c r="H136" i="2"/>
  <c r="B136" i="2"/>
  <c r="G136" i="2"/>
  <c r="C136" i="2"/>
  <c r="D136" i="2"/>
  <c r="E136" i="2"/>
  <c r="A137" i="2"/>
  <c r="H137" i="2"/>
  <c r="B137" i="2"/>
  <c r="G137" i="2"/>
  <c r="C137" i="2"/>
  <c r="E137" i="2"/>
  <c r="D137" i="2"/>
  <c r="A138" i="2"/>
  <c r="H138" i="2"/>
  <c r="B138" i="2"/>
  <c r="G138" i="2"/>
  <c r="C138" i="2"/>
  <c r="E138" i="2"/>
  <c r="D138" i="2"/>
  <c r="A139" i="2"/>
  <c r="H139" i="2"/>
  <c r="B139" i="2"/>
  <c r="G139" i="2"/>
  <c r="C139" i="2"/>
  <c r="E139" i="2"/>
  <c r="D139" i="2"/>
  <c r="A140" i="2"/>
  <c r="H140" i="2"/>
  <c r="B140" i="2"/>
  <c r="G140" i="2"/>
  <c r="C140" i="2"/>
  <c r="D140" i="2"/>
  <c r="E140" i="2"/>
  <c r="A141" i="2"/>
  <c r="H141" i="2"/>
  <c r="B141" i="2"/>
  <c r="G141" i="2"/>
  <c r="C141" i="2"/>
  <c r="E141" i="2"/>
  <c r="D141" i="2"/>
  <c r="A142" i="2"/>
  <c r="H142" i="2"/>
  <c r="B142" i="2"/>
  <c r="G142" i="2"/>
  <c r="C142" i="2"/>
  <c r="E142" i="2"/>
  <c r="D142" i="2"/>
  <c r="A143" i="2"/>
  <c r="H143" i="2"/>
  <c r="B143" i="2"/>
  <c r="G143" i="2"/>
  <c r="C143" i="2"/>
  <c r="E143" i="2"/>
  <c r="D143" i="2"/>
  <c r="A144" i="2"/>
  <c r="H144" i="2"/>
  <c r="B144" i="2"/>
  <c r="G144" i="2"/>
  <c r="C144" i="2"/>
  <c r="D144" i="2"/>
  <c r="E144" i="2"/>
  <c r="A145" i="2"/>
  <c r="H145" i="2"/>
  <c r="B145" i="2"/>
  <c r="G145" i="2"/>
  <c r="C145" i="2"/>
  <c r="E145" i="2"/>
  <c r="D145" i="2"/>
  <c r="A146" i="2"/>
  <c r="H146" i="2"/>
  <c r="B146" i="2"/>
  <c r="G146" i="2"/>
  <c r="C146" i="2"/>
  <c r="E146" i="2"/>
  <c r="D146" i="2"/>
  <c r="A147" i="2"/>
  <c r="H147" i="2"/>
  <c r="B147" i="2"/>
  <c r="G147" i="2"/>
  <c r="C147" i="2"/>
  <c r="E147" i="2"/>
  <c r="D147" i="2"/>
  <c r="A148" i="2"/>
  <c r="H148" i="2"/>
  <c r="B148" i="2"/>
  <c r="G148" i="2"/>
  <c r="C148" i="2"/>
  <c r="D148" i="2"/>
  <c r="E148" i="2"/>
  <c r="A149" i="2"/>
  <c r="H149" i="2"/>
  <c r="B149" i="2"/>
  <c r="G149" i="2"/>
  <c r="C149" i="2"/>
  <c r="E149" i="2"/>
  <c r="D149" i="2"/>
  <c r="A150" i="2"/>
  <c r="H150" i="2"/>
  <c r="B150" i="2"/>
  <c r="G150" i="2"/>
  <c r="C150" i="2"/>
  <c r="E150" i="2"/>
  <c r="D150" i="2"/>
  <c r="A151" i="2"/>
  <c r="H151" i="2"/>
  <c r="B151" i="2"/>
  <c r="G151" i="2"/>
  <c r="C151" i="2"/>
  <c r="E151" i="2"/>
  <c r="D151" i="2"/>
  <c r="A152" i="2"/>
  <c r="H152" i="2"/>
  <c r="B152" i="2"/>
  <c r="G152" i="2"/>
  <c r="C152" i="2"/>
  <c r="D152" i="2"/>
  <c r="E152" i="2"/>
  <c r="A153" i="2"/>
  <c r="H153" i="2"/>
  <c r="B153" i="2"/>
  <c r="G153" i="2"/>
  <c r="C153" i="2"/>
  <c r="E153" i="2"/>
  <c r="D153" i="2"/>
  <c r="A154" i="2"/>
  <c r="H154" i="2"/>
  <c r="B154" i="2"/>
  <c r="G154" i="2"/>
  <c r="C154" i="2"/>
  <c r="E154" i="2"/>
  <c r="D154" i="2"/>
  <c r="A155" i="2"/>
  <c r="H155" i="2"/>
  <c r="B155" i="2"/>
  <c r="G155" i="2"/>
  <c r="C155" i="2"/>
  <c r="E155" i="2"/>
  <c r="D155" i="2"/>
  <c r="A156" i="2"/>
  <c r="H156" i="2"/>
  <c r="B156" i="2"/>
  <c r="G156" i="2"/>
  <c r="C156" i="2"/>
  <c r="D156" i="2"/>
  <c r="E156" i="2"/>
  <c r="A157" i="2"/>
  <c r="H157" i="2"/>
  <c r="B157" i="2"/>
  <c r="G157" i="2"/>
  <c r="C157" i="2"/>
  <c r="E157" i="2"/>
  <c r="D157" i="2"/>
  <c r="A158" i="2"/>
  <c r="H158" i="2"/>
  <c r="B158" i="2"/>
  <c r="G158" i="2"/>
  <c r="C158" i="2"/>
  <c r="E158" i="2"/>
  <c r="D158" i="2"/>
  <c r="A159" i="2"/>
  <c r="H159" i="2"/>
  <c r="B159" i="2"/>
  <c r="G159" i="2"/>
  <c r="C159" i="2"/>
  <c r="E159" i="2"/>
  <c r="D159" i="2"/>
  <c r="A160" i="2"/>
  <c r="H160" i="2"/>
  <c r="B160" i="2"/>
  <c r="G160" i="2"/>
  <c r="C160" i="2"/>
  <c r="D160" i="2"/>
  <c r="E160" i="2"/>
  <c r="A161" i="2"/>
  <c r="H161" i="2"/>
  <c r="B161" i="2"/>
  <c r="G161" i="2"/>
  <c r="C161" i="2"/>
  <c r="E161" i="2"/>
  <c r="D161" i="2"/>
  <c r="A162" i="2"/>
  <c r="H162" i="2"/>
  <c r="B162" i="2"/>
  <c r="G162" i="2"/>
  <c r="C162" i="2"/>
  <c r="E162" i="2"/>
  <c r="D162" i="2"/>
  <c r="A163" i="2"/>
  <c r="H163" i="2"/>
  <c r="B163" i="2"/>
  <c r="G163" i="2"/>
  <c r="C163" i="2"/>
  <c r="E163" i="2"/>
  <c r="D163" i="2"/>
  <c r="A164" i="2"/>
  <c r="H164" i="2"/>
  <c r="B164" i="2"/>
  <c r="G164" i="2"/>
  <c r="C164" i="2"/>
  <c r="D164" i="2"/>
  <c r="E164" i="2"/>
  <c r="A165" i="2"/>
  <c r="H165" i="2"/>
  <c r="B165" i="2"/>
  <c r="G165" i="2"/>
  <c r="C165" i="2"/>
  <c r="E165" i="2"/>
  <c r="D165" i="2"/>
  <c r="A166" i="2"/>
  <c r="H166" i="2"/>
  <c r="B166" i="2"/>
  <c r="G166" i="2"/>
  <c r="C166" i="2"/>
  <c r="E166" i="2"/>
  <c r="D166" i="2"/>
  <c r="A167" i="2"/>
  <c r="H167" i="2"/>
  <c r="B167" i="2"/>
  <c r="G167" i="2"/>
  <c r="C167" i="2"/>
  <c r="E167" i="2"/>
  <c r="D167" i="2"/>
  <c r="A168" i="2"/>
  <c r="H168" i="2"/>
  <c r="B168" i="2"/>
  <c r="G168" i="2"/>
  <c r="C168" i="2"/>
  <c r="D168" i="2"/>
  <c r="E168" i="2"/>
  <c r="A169" i="2"/>
  <c r="H169" i="2"/>
  <c r="B169" i="2"/>
  <c r="G169" i="2"/>
  <c r="C169" i="2"/>
  <c r="E169" i="2"/>
  <c r="D169" i="2"/>
  <c r="A170" i="2"/>
  <c r="H170" i="2"/>
  <c r="B170" i="2"/>
  <c r="G170" i="2"/>
  <c r="C170" i="2"/>
  <c r="E170" i="2"/>
  <c r="D170" i="2"/>
  <c r="A171" i="2"/>
  <c r="H171" i="2"/>
  <c r="B171" i="2"/>
  <c r="G171" i="2"/>
  <c r="C171" i="2"/>
  <c r="E171" i="2"/>
  <c r="D171" i="2"/>
  <c r="A172" i="2"/>
  <c r="H172" i="2"/>
  <c r="B172" i="2"/>
  <c r="G172" i="2"/>
  <c r="C172" i="2"/>
  <c r="D172" i="2"/>
  <c r="E172" i="2"/>
  <c r="A173" i="2"/>
  <c r="H173" i="2"/>
  <c r="B173" i="2"/>
  <c r="G173" i="2"/>
  <c r="C173" i="2"/>
  <c r="E173" i="2"/>
  <c r="D173" i="2"/>
  <c r="A174" i="2"/>
  <c r="H174" i="2"/>
  <c r="B174" i="2"/>
  <c r="G174" i="2"/>
  <c r="C174" i="2"/>
  <c r="E174" i="2"/>
  <c r="D174" i="2"/>
  <c r="A175" i="2"/>
  <c r="H175" i="2"/>
  <c r="B175" i="2"/>
  <c r="G175" i="2"/>
  <c r="C175" i="2"/>
  <c r="E175" i="2"/>
  <c r="D175" i="2"/>
  <c r="A176" i="2"/>
  <c r="H176" i="2"/>
  <c r="B176" i="2"/>
  <c r="G176" i="2"/>
  <c r="C176" i="2"/>
  <c r="D176" i="2"/>
  <c r="E176" i="2"/>
  <c r="A177" i="2"/>
  <c r="H177" i="2"/>
  <c r="B177" i="2"/>
  <c r="G177" i="2"/>
  <c r="C177" i="2"/>
  <c r="E177" i="2"/>
  <c r="D177" i="2"/>
  <c r="A178" i="2"/>
  <c r="H178" i="2"/>
  <c r="B178" i="2"/>
  <c r="G178" i="2"/>
  <c r="C178" i="2"/>
  <c r="E178" i="2"/>
  <c r="D178" i="2"/>
  <c r="A179" i="2"/>
  <c r="H179" i="2"/>
  <c r="B179" i="2"/>
  <c r="G179" i="2"/>
  <c r="C179" i="2"/>
  <c r="E179" i="2"/>
  <c r="D179" i="2"/>
  <c r="A180" i="2"/>
  <c r="H180" i="2"/>
  <c r="B180" i="2"/>
  <c r="G180" i="2"/>
  <c r="C180" i="2"/>
  <c r="D180" i="2"/>
  <c r="E180" i="2"/>
  <c r="A181" i="2"/>
  <c r="H181" i="2"/>
  <c r="B181" i="2"/>
  <c r="G181" i="2"/>
  <c r="C181" i="2"/>
  <c r="E181" i="2"/>
  <c r="D181" i="2"/>
  <c r="A182" i="2"/>
  <c r="H182" i="2"/>
  <c r="B182" i="2"/>
  <c r="G182" i="2"/>
  <c r="C182" i="2"/>
  <c r="E182" i="2"/>
  <c r="D182" i="2"/>
  <c r="A183" i="2"/>
  <c r="H183" i="2"/>
  <c r="B183" i="2"/>
  <c r="G183" i="2"/>
  <c r="C183" i="2"/>
  <c r="E183" i="2"/>
  <c r="D183" i="2"/>
  <c r="A184" i="2"/>
  <c r="H184" i="2"/>
  <c r="B184" i="2"/>
  <c r="G184" i="2"/>
  <c r="C184" i="2"/>
  <c r="D184" i="2"/>
  <c r="E184" i="2"/>
  <c r="A185" i="2"/>
  <c r="H185" i="2"/>
  <c r="B185" i="2"/>
  <c r="G185" i="2"/>
  <c r="C185" i="2"/>
  <c r="E185" i="2"/>
  <c r="D185" i="2"/>
  <c r="A186" i="2"/>
  <c r="H186" i="2"/>
  <c r="B186" i="2"/>
  <c r="G186" i="2"/>
  <c r="C186" i="2"/>
  <c r="E186" i="2"/>
  <c r="D186" i="2"/>
  <c r="A187" i="2"/>
  <c r="H187" i="2"/>
  <c r="B187" i="2"/>
  <c r="G187" i="2"/>
  <c r="C187" i="2"/>
  <c r="E187" i="2"/>
  <c r="D187" i="2"/>
  <c r="A188" i="2"/>
  <c r="H188" i="2"/>
  <c r="B188" i="2"/>
  <c r="G188" i="2"/>
  <c r="C188" i="2"/>
  <c r="D188" i="2"/>
  <c r="E188" i="2"/>
  <c r="A189" i="2"/>
  <c r="H189" i="2"/>
  <c r="B189" i="2"/>
  <c r="G189" i="2"/>
  <c r="C189" i="2"/>
  <c r="E189" i="2"/>
  <c r="D189" i="2"/>
  <c r="A190" i="2"/>
  <c r="H190" i="2"/>
  <c r="B190" i="2"/>
  <c r="G190" i="2"/>
  <c r="C190" i="2"/>
  <c r="E190" i="2"/>
  <c r="D190" i="2"/>
  <c r="A191" i="2"/>
  <c r="H191" i="2"/>
  <c r="B191" i="2"/>
  <c r="G191" i="2"/>
  <c r="C191" i="2"/>
  <c r="E191" i="2"/>
  <c r="D191" i="2"/>
  <c r="A192" i="2"/>
  <c r="H192" i="2"/>
  <c r="B192" i="2"/>
  <c r="G192" i="2"/>
  <c r="C192" i="2"/>
  <c r="D192" i="2"/>
  <c r="E192" i="2"/>
  <c r="A193" i="2"/>
  <c r="H193" i="2"/>
  <c r="B193" i="2"/>
  <c r="G193" i="2"/>
  <c r="C193" i="2"/>
  <c r="E193" i="2"/>
  <c r="D193" i="2"/>
  <c r="A194" i="2"/>
  <c r="H194" i="2"/>
  <c r="B194" i="2"/>
  <c r="G194" i="2"/>
  <c r="C194" i="2"/>
  <c r="E194" i="2"/>
  <c r="D194" i="2"/>
  <c r="A195" i="2"/>
  <c r="H195" i="2"/>
  <c r="B195" i="2"/>
  <c r="G195" i="2"/>
  <c r="C195" i="2"/>
  <c r="E195" i="2"/>
  <c r="D195" i="2"/>
  <c r="A196" i="2"/>
  <c r="H196" i="2"/>
  <c r="B196" i="2"/>
  <c r="G196" i="2"/>
  <c r="C196" i="2"/>
  <c r="D196" i="2"/>
  <c r="E196" i="2"/>
  <c r="A197" i="2"/>
  <c r="H197" i="2"/>
  <c r="B197" i="2"/>
  <c r="G197" i="2"/>
  <c r="C197" i="2"/>
  <c r="E197" i="2"/>
  <c r="D197" i="2"/>
  <c r="A198" i="2"/>
  <c r="H198" i="2"/>
  <c r="B198" i="2"/>
  <c r="G198" i="2"/>
  <c r="C198" i="2"/>
  <c r="E198" i="2"/>
  <c r="D198" i="2"/>
  <c r="A199" i="2"/>
  <c r="H199" i="2"/>
  <c r="B199" i="2"/>
  <c r="G199" i="2"/>
  <c r="C199" i="2"/>
  <c r="E199" i="2"/>
  <c r="D199" i="2"/>
  <c r="A200" i="2"/>
  <c r="H200" i="2"/>
  <c r="B200" i="2"/>
  <c r="G200" i="2"/>
  <c r="C200" i="2"/>
  <c r="D200" i="2"/>
  <c r="E200" i="2"/>
  <c r="A201" i="2"/>
  <c r="H201" i="2"/>
  <c r="B201" i="2"/>
  <c r="G201" i="2"/>
  <c r="C201" i="2"/>
  <c r="E201" i="2"/>
  <c r="D201" i="2"/>
  <c r="A202" i="2"/>
  <c r="H202" i="2"/>
  <c r="B202" i="2"/>
  <c r="G202" i="2"/>
  <c r="C202" i="2"/>
  <c r="E202" i="2"/>
  <c r="D202" i="2"/>
  <c r="A203" i="2"/>
  <c r="H203" i="2"/>
  <c r="B203" i="2"/>
  <c r="G203" i="2"/>
  <c r="C203" i="2"/>
  <c r="E203" i="2"/>
  <c r="D203" i="2"/>
  <c r="A204" i="2"/>
  <c r="H204" i="2"/>
  <c r="B204" i="2"/>
  <c r="G204" i="2"/>
  <c r="C204" i="2"/>
  <c r="D204" i="2"/>
  <c r="E204" i="2"/>
  <c r="A205" i="2"/>
  <c r="H205" i="2"/>
  <c r="B205" i="2"/>
  <c r="G205" i="2"/>
  <c r="C205" i="2"/>
  <c r="E205" i="2"/>
  <c r="D205" i="2"/>
  <c r="A206" i="2"/>
  <c r="H206" i="2"/>
  <c r="B206" i="2"/>
  <c r="G206" i="2"/>
  <c r="C206" i="2"/>
  <c r="E206" i="2"/>
  <c r="D206" i="2"/>
  <c r="A207" i="2"/>
  <c r="H207" i="2"/>
  <c r="B207" i="2"/>
  <c r="G207" i="2"/>
  <c r="C207" i="2"/>
  <c r="E207" i="2"/>
  <c r="D207" i="2"/>
  <c r="A208" i="2"/>
  <c r="H208" i="2"/>
  <c r="B208" i="2"/>
  <c r="G208" i="2"/>
  <c r="C208" i="2"/>
  <c r="D208" i="2"/>
  <c r="E208" i="2"/>
  <c r="A209" i="2"/>
  <c r="H209" i="2"/>
  <c r="B209" i="2"/>
  <c r="G209" i="2"/>
  <c r="C209" i="2"/>
  <c r="E209" i="2"/>
  <c r="D209" i="2"/>
  <c r="A210" i="2"/>
  <c r="H210" i="2"/>
  <c r="B210" i="2"/>
  <c r="G210" i="2"/>
  <c r="C210" i="2"/>
  <c r="E210" i="2"/>
  <c r="F210" i="2"/>
  <c r="D210" i="2"/>
  <c r="A211" i="2"/>
  <c r="H211" i="2"/>
  <c r="B211" i="2"/>
  <c r="G211" i="2"/>
  <c r="C211" i="2"/>
  <c r="E211" i="2"/>
  <c r="F211" i="2"/>
  <c r="D211" i="2"/>
  <c r="A212" i="2"/>
  <c r="H212" i="2"/>
  <c r="B212" i="2"/>
  <c r="G212" i="2"/>
  <c r="C212" i="2"/>
  <c r="E212" i="2"/>
  <c r="F212" i="2"/>
  <c r="D212" i="2"/>
  <c r="A213" i="2"/>
  <c r="H213" i="2"/>
  <c r="B213" i="2"/>
  <c r="G213" i="2"/>
  <c r="C213" i="2"/>
  <c r="E213" i="2"/>
  <c r="F213" i="2"/>
  <c r="D213" i="2"/>
  <c r="A214" i="2"/>
  <c r="H214" i="2"/>
  <c r="B214" i="2"/>
  <c r="G214" i="2"/>
  <c r="C214" i="2"/>
  <c r="E214" i="2"/>
  <c r="F214" i="2"/>
  <c r="D214" i="2"/>
  <c r="A215" i="2"/>
  <c r="H215" i="2"/>
  <c r="B215" i="2"/>
  <c r="G215" i="2"/>
  <c r="C215" i="2"/>
  <c r="E215" i="2"/>
  <c r="D215" i="2"/>
  <c r="A216" i="2"/>
  <c r="H216" i="2"/>
  <c r="B216" i="2"/>
  <c r="G216" i="2"/>
  <c r="C216" i="2"/>
  <c r="E216" i="2"/>
  <c r="D216" i="2"/>
  <c r="A217" i="2"/>
  <c r="H217" i="2"/>
  <c r="B217" i="2"/>
  <c r="G217" i="2"/>
  <c r="C217" i="2"/>
  <c r="D217" i="2"/>
  <c r="E217" i="2"/>
  <c r="A218" i="2"/>
  <c r="H218" i="2"/>
  <c r="B218" i="2"/>
  <c r="G218" i="2"/>
  <c r="C218" i="2"/>
  <c r="E218" i="2"/>
  <c r="D218" i="2"/>
  <c r="A219" i="2"/>
  <c r="H219" i="2"/>
  <c r="B219" i="2"/>
  <c r="G219" i="2"/>
  <c r="C219" i="2"/>
  <c r="E219" i="2"/>
  <c r="D219" i="2"/>
  <c r="A220" i="2"/>
  <c r="H220" i="2"/>
  <c r="B220" i="2"/>
  <c r="G220" i="2"/>
  <c r="C220" i="2"/>
  <c r="E220" i="2"/>
  <c r="D220" i="2"/>
  <c r="A221" i="2"/>
  <c r="H221" i="2"/>
  <c r="B221" i="2"/>
  <c r="G221" i="2"/>
  <c r="C221" i="2"/>
  <c r="D221" i="2"/>
  <c r="E221" i="2"/>
  <c r="A222" i="2"/>
  <c r="H222" i="2"/>
  <c r="B222" i="2"/>
  <c r="G222" i="2"/>
  <c r="C222" i="2"/>
  <c r="E222" i="2"/>
  <c r="D222" i="2"/>
  <c r="A223" i="2"/>
  <c r="H223" i="2"/>
  <c r="B223" i="2"/>
  <c r="G223" i="2"/>
  <c r="C223" i="2"/>
  <c r="E223" i="2"/>
  <c r="D223" i="2"/>
  <c r="A224" i="2"/>
  <c r="H224" i="2"/>
  <c r="B224" i="2"/>
  <c r="G224" i="2"/>
  <c r="C224" i="2"/>
  <c r="E224" i="2"/>
  <c r="D224" i="2"/>
  <c r="A225" i="2"/>
  <c r="H225" i="2"/>
  <c r="B225" i="2"/>
  <c r="G225" i="2"/>
  <c r="C225" i="2"/>
  <c r="D225" i="2"/>
  <c r="E225" i="2"/>
  <c r="A226" i="2"/>
  <c r="H226" i="2"/>
  <c r="B226" i="2"/>
  <c r="G226" i="2"/>
  <c r="C226" i="2"/>
  <c r="E226" i="2"/>
  <c r="D226" i="2"/>
  <c r="A227" i="2"/>
  <c r="H227" i="2"/>
  <c r="B227" i="2"/>
  <c r="G227" i="2"/>
  <c r="C227" i="2"/>
  <c r="E227" i="2"/>
  <c r="D227" i="2"/>
  <c r="A228" i="2"/>
  <c r="H228" i="2"/>
  <c r="B228" i="2"/>
  <c r="G228" i="2"/>
  <c r="C228" i="2"/>
  <c r="E228" i="2"/>
  <c r="D228" i="2"/>
  <c r="A229" i="2"/>
  <c r="H229" i="2"/>
  <c r="B229" i="2"/>
  <c r="G229" i="2"/>
  <c r="C229" i="2"/>
  <c r="D229" i="2"/>
  <c r="E229" i="2"/>
  <c r="A230" i="2"/>
  <c r="H230" i="2"/>
  <c r="B230" i="2"/>
  <c r="G230" i="2"/>
  <c r="C230" i="2"/>
  <c r="E230" i="2"/>
  <c r="D230" i="2"/>
  <c r="A231" i="2"/>
  <c r="H231" i="2"/>
  <c r="B231" i="2"/>
  <c r="G231" i="2"/>
  <c r="C231" i="2"/>
  <c r="E231" i="2"/>
  <c r="D231" i="2"/>
  <c r="A232" i="2"/>
  <c r="H232" i="2"/>
  <c r="B232" i="2"/>
  <c r="G232" i="2"/>
  <c r="C232" i="2"/>
  <c r="E232" i="2"/>
  <c r="D232" i="2"/>
  <c r="A233" i="2"/>
  <c r="H233" i="2"/>
  <c r="B233" i="2"/>
  <c r="G233" i="2"/>
  <c r="C233" i="2"/>
  <c r="D233" i="2"/>
  <c r="E233" i="2"/>
  <c r="A234" i="2"/>
  <c r="H234" i="2"/>
  <c r="B234" i="2"/>
  <c r="G234" i="2"/>
  <c r="C234" i="2"/>
  <c r="E234" i="2"/>
  <c r="D234" i="2"/>
  <c r="A235" i="2"/>
  <c r="H235" i="2"/>
  <c r="B235" i="2"/>
  <c r="G235" i="2"/>
  <c r="C235" i="2"/>
  <c r="E235" i="2"/>
  <c r="D235" i="2"/>
  <c r="A236" i="2"/>
  <c r="H236" i="2"/>
  <c r="B236" i="2"/>
  <c r="G236" i="2"/>
  <c r="C236" i="2"/>
  <c r="E236" i="2"/>
  <c r="D236" i="2"/>
  <c r="A237" i="2"/>
  <c r="H237" i="2"/>
  <c r="B237" i="2"/>
  <c r="G237" i="2"/>
  <c r="C237" i="2"/>
  <c r="D237" i="2"/>
  <c r="E237" i="2"/>
  <c r="A238" i="2"/>
  <c r="H238" i="2"/>
  <c r="B238" i="2"/>
  <c r="G238" i="2"/>
  <c r="C238" i="2"/>
  <c r="E238" i="2"/>
  <c r="D238" i="2"/>
  <c r="A239" i="2"/>
  <c r="H239" i="2"/>
  <c r="B239" i="2"/>
  <c r="G239" i="2"/>
  <c r="C239" i="2"/>
  <c r="E239" i="2"/>
  <c r="D239" i="2"/>
  <c r="A240" i="2"/>
  <c r="H240" i="2"/>
  <c r="B240" i="2"/>
  <c r="G240" i="2"/>
  <c r="C240" i="2"/>
  <c r="E240" i="2"/>
  <c r="D240" i="2"/>
  <c r="A241" i="2"/>
  <c r="H241" i="2"/>
  <c r="B241" i="2"/>
  <c r="G241" i="2"/>
  <c r="C241" i="2"/>
  <c r="D241" i="2"/>
  <c r="E241" i="2"/>
  <c r="A242" i="2"/>
  <c r="H242" i="2"/>
  <c r="B242" i="2"/>
  <c r="G242" i="2"/>
  <c r="C242" i="2"/>
  <c r="E242" i="2"/>
  <c r="D242" i="2"/>
  <c r="A243" i="2"/>
  <c r="H243" i="2"/>
  <c r="B243" i="2"/>
  <c r="G243" i="2"/>
  <c r="C243" i="2"/>
  <c r="E243" i="2"/>
  <c r="D243" i="2"/>
  <c r="A244" i="2"/>
  <c r="H244" i="2"/>
  <c r="B244" i="2"/>
  <c r="G244" i="2"/>
  <c r="C244" i="2"/>
  <c r="E244" i="2"/>
  <c r="D244" i="2"/>
  <c r="A245" i="2"/>
  <c r="H245" i="2"/>
  <c r="B245" i="2"/>
  <c r="G245" i="2"/>
  <c r="C245" i="2"/>
  <c r="D245" i="2"/>
  <c r="E245" i="2"/>
  <c r="A246" i="2"/>
  <c r="H246" i="2"/>
  <c r="B246" i="2"/>
  <c r="G246" i="2"/>
  <c r="C246" i="2"/>
  <c r="E246" i="2"/>
  <c r="D246" i="2"/>
  <c r="A247" i="2"/>
  <c r="H247" i="2"/>
  <c r="B247" i="2"/>
  <c r="G247" i="2"/>
  <c r="C247" i="2"/>
  <c r="E247" i="2"/>
  <c r="D247" i="2"/>
  <c r="A248" i="2"/>
  <c r="H248" i="2"/>
  <c r="B248" i="2"/>
  <c r="G248" i="2"/>
  <c r="C248" i="2"/>
  <c r="E248" i="2"/>
  <c r="D248" i="2"/>
  <c r="A249" i="2"/>
  <c r="H249" i="2"/>
  <c r="B249" i="2"/>
  <c r="G249" i="2"/>
  <c r="C249" i="2"/>
  <c r="D249" i="2"/>
  <c r="E249" i="2"/>
  <c r="A250" i="2"/>
  <c r="H250" i="2"/>
  <c r="B250" i="2"/>
  <c r="G250" i="2"/>
  <c r="C250" i="2"/>
  <c r="E250" i="2"/>
  <c r="D250" i="2"/>
  <c r="A251" i="2"/>
  <c r="H251" i="2"/>
  <c r="B251" i="2"/>
  <c r="G251" i="2"/>
  <c r="C251" i="2"/>
  <c r="E251" i="2"/>
  <c r="D251" i="2"/>
  <c r="A252" i="2"/>
  <c r="H252" i="2"/>
  <c r="B252" i="2"/>
  <c r="G252" i="2"/>
  <c r="C252" i="2"/>
  <c r="E252" i="2"/>
  <c r="D252" i="2"/>
  <c r="A253" i="2"/>
  <c r="H253" i="2"/>
  <c r="B253" i="2"/>
  <c r="G253" i="2"/>
  <c r="C253" i="2"/>
  <c r="D253" i="2"/>
  <c r="E253" i="2"/>
  <c r="A254" i="2"/>
  <c r="H254" i="2"/>
  <c r="B254" i="2"/>
  <c r="G254" i="2"/>
  <c r="C254" i="2"/>
  <c r="E254" i="2"/>
  <c r="D254" i="2"/>
  <c r="A255" i="2"/>
  <c r="H255" i="2"/>
  <c r="B255" i="2"/>
  <c r="G255" i="2"/>
  <c r="C255" i="2"/>
  <c r="E255" i="2"/>
  <c r="D255" i="2"/>
  <c r="A256" i="2"/>
  <c r="H256" i="2"/>
  <c r="B256" i="2"/>
  <c r="G256" i="2"/>
  <c r="C256" i="2"/>
  <c r="E256" i="2"/>
  <c r="D256" i="2"/>
  <c r="A257" i="2"/>
  <c r="H257" i="2"/>
  <c r="B257" i="2"/>
  <c r="G257" i="2"/>
  <c r="C257" i="2"/>
  <c r="D257" i="2"/>
  <c r="E257" i="2"/>
  <c r="A258" i="2"/>
  <c r="H258" i="2"/>
  <c r="B258" i="2"/>
  <c r="G258" i="2"/>
  <c r="C258" i="2"/>
  <c r="E258" i="2"/>
  <c r="D258" i="2"/>
  <c r="A259" i="2"/>
  <c r="H259" i="2"/>
  <c r="B259" i="2"/>
  <c r="G259" i="2"/>
  <c r="C259" i="2"/>
  <c r="E259" i="2"/>
  <c r="D259" i="2"/>
  <c r="C11" i="1"/>
  <c r="C12" i="1"/>
  <c r="N330" i="1" l="1"/>
  <c r="F15" i="1"/>
  <c r="N329" i="1"/>
  <c r="N328" i="1"/>
  <c r="N325" i="1"/>
  <c r="N324" i="1"/>
  <c r="N323" i="1"/>
  <c r="N327" i="1"/>
  <c r="N326" i="1"/>
  <c r="C16" i="1"/>
  <c r="D18" i="1" s="1"/>
  <c r="C15" i="1"/>
  <c r="N80" i="1"/>
  <c r="N104" i="1"/>
  <c r="N120" i="1"/>
  <c r="N136" i="1"/>
  <c r="N152" i="1"/>
  <c r="N232" i="1"/>
  <c r="N193" i="1"/>
  <c r="N262" i="1"/>
  <c r="N169" i="1"/>
  <c r="N227" i="1"/>
  <c r="N314" i="1"/>
  <c r="N276" i="1"/>
  <c r="N67" i="1"/>
  <c r="N83" i="1"/>
  <c r="N107" i="1"/>
  <c r="N123" i="1"/>
  <c r="N139" i="1"/>
  <c r="N155" i="1"/>
  <c r="N225" i="1"/>
  <c r="N296" i="1"/>
  <c r="N214" i="1"/>
  <c r="N307" i="1"/>
  <c r="N234" i="1"/>
  <c r="N318" i="1"/>
  <c r="N237" i="1"/>
  <c r="N313" i="1"/>
  <c r="N210" i="1"/>
  <c r="N274" i="1"/>
  <c r="N132" i="1"/>
  <c r="N213" i="1"/>
  <c r="N119" i="1"/>
  <c r="N203" i="1"/>
  <c r="N59" i="1"/>
  <c r="N82" i="1"/>
  <c r="N106" i="1"/>
  <c r="N122" i="1"/>
  <c r="N138" i="1"/>
  <c r="N154" i="1"/>
  <c r="N275" i="1"/>
  <c r="N204" i="1"/>
  <c r="N278" i="1"/>
  <c r="N172" i="1"/>
  <c r="N230" i="1"/>
  <c r="N322" i="1"/>
  <c r="N282" i="1"/>
  <c r="N69" i="1"/>
  <c r="N85" i="1"/>
  <c r="N109" i="1"/>
  <c r="N125" i="1"/>
  <c r="N141" i="1"/>
  <c r="N157" i="1"/>
  <c r="N236" i="1"/>
  <c r="N304" i="1"/>
  <c r="N222" i="1"/>
  <c r="N315" i="1"/>
  <c r="N249" i="1"/>
  <c r="N164" i="1"/>
  <c r="N240" i="1"/>
  <c r="N321" i="1"/>
  <c r="N195" i="1"/>
  <c r="N290" i="1"/>
  <c r="N257" i="1"/>
  <c r="N212" i="1"/>
  <c r="N100" i="1"/>
  <c r="N319" i="1"/>
  <c r="N103" i="1"/>
  <c r="N291" i="1"/>
  <c r="N68" i="1"/>
  <c r="N84" i="1"/>
  <c r="N108" i="1"/>
  <c r="N124" i="1"/>
  <c r="N140" i="1"/>
  <c r="N156" i="1"/>
  <c r="N281" i="1"/>
  <c r="N207" i="1"/>
  <c r="N287" i="1"/>
  <c r="N175" i="1"/>
  <c r="N241" i="1"/>
  <c r="N178" i="1"/>
  <c r="N285" i="1"/>
  <c r="N71" i="1"/>
  <c r="N87" i="1"/>
  <c r="N111" i="1"/>
  <c r="N127" i="1"/>
  <c r="N143" i="1"/>
  <c r="N159" i="1"/>
  <c r="N239" i="1"/>
  <c r="N312" i="1"/>
  <c r="N228" i="1"/>
  <c r="N63" i="1"/>
  <c r="N261" i="1"/>
  <c r="N171" i="1"/>
  <c r="N252" i="1"/>
  <c r="N277" i="1"/>
  <c r="N311" i="1"/>
  <c r="N200" i="1"/>
  <c r="N76" i="1"/>
  <c r="N198" i="1"/>
  <c r="N216" i="1"/>
  <c r="N208" i="1"/>
  <c r="N297" i="1"/>
  <c r="N70" i="1"/>
  <c r="N86" i="1"/>
  <c r="N110" i="1"/>
  <c r="N126" i="1"/>
  <c r="N142" i="1"/>
  <c r="N158" i="1"/>
  <c r="N284" i="1"/>
  <c r="N218" i="1"/>
  <c r="N295" i="1"/>
  <c r="N181" i="1"/>
  <c r="N253" i="1"/>
  <c r="N184" i="1"/>
  <c r="N293" i="1"/>
  <c r="N73" i="1"/>
  <c r="N97" i="1"/>
  <c r="N113" i="1"/>
  <c r="N129" i="1"/>
  <c r="N145" i="1"/>
  <c r="N188" i="1"/>
  <c r="N245" i="1"/>
  <c r="N320" i="1"/>
  <c r="N231" i="1"/>
  <c r="N185" i="1"/>
  <c r="N258" i="1"/>
  <c r="N202" i="1"/>
  <c r="N205" i="1"/>
  <c r="N148" i="1"/>
  <c r="N298" i="1"/>
  <c r="N135" i="1"/>
  <c r="N302" i="1"/>
  <c r="N72" i="1"/>
  <c r="N96" i="1"/>
  <c r="N112" i="1"/>
  <c r="N128" i="1"/>
  <c r="N144" i="1"/>
  <c r="N177" i="1"/>
  <c r="N292" i="1"/>
  <c r="N235" i="1"/>
  <c r="N303" i="1"/>
  <c r="N196" i="1"/>
  <c r="N269" i="1"/>
  <c r="N199" i="1"/>
  <c r="N301" i="1"/>
  <c r="N75" i="1"/>
  <c r="N99" i="1"/>
  <c r="N115" i="1"/>
  <c r="N131" i="1"/>
  <c r="N147" i="1"/>
  <c r="N194" i="1"/>
  <c r="N251" i="1"/>
  <c r="N173" i="1"/>
  <c r="N254" i="1"/>
  <c r="N192" i="1"/>
  <c r="N286" i="1"/>
  <c r="N209" i="1"/>
  <c r="N268" i="1"/>
  <c r="N74" i="1"/>
  <c r="N309" i="1"/>
  <c r="N101" i="1"/>
  <c r="N117" i="1"/>
  <c r="N133" i="1"/>
  <c r="N176" i="1"/>
  <c r="N289" i="1"/>
  <c r="N247" i="1"/>
  <c r="N79" i="1"/>
  <c r="N182" i="1"/>
  <c r="N98" i="1"/>
  <c r="N114" i="1"/>
  <c r="N130" i="1"/>
  <c r="N146" i="1"/>
  <c r="N183" i="1"/>
  <c r="N300" i="1"/>
  <c r="N77" i="1"/>
  <c r="N149" i="1"/>
  <c r="N294" i="1"/>
  <c r="N151" i="1"/>
  <c r="N78" i="1"/>
  <c r="N102" i="1"/>
  <c r="N118" i="1"/>
  <c r="N134" i="1"/>
  <c r="N150" i="1"/>
  <c r="N215" i="1"/>
  <c r="N316" i="1"/>
  <c r="N250" i="1"/>
  <c r="N64" i="1"/>
  <c r="N221" i="1"/>
  <c r="N306" i="1"/>
  <c r="N233" i="1"/>
  <c r="N60" i="1"/>
  <c r="N81" i="1"/>
  <c r="N105" i="1"/>
  <c r="N121" i="1"/>
  <c r="N137" i="1"/>
  <c r="N153" i="1"/>
  <c r="N219" i="1"/>
  <c r="N288" i="1"/>
  <c r="N197" i="1"/>
  <c r="N299" i="1"/>
  <c r="N217" i="1"/>
  <c r="N310" i="1"/>
  <c r="N226" i="1"/>
  <c r="N305" i="1"/>
  <c r="N244" i="1"/>
  <c r="N116" i="1"/>
  <c r="N308" i="1"/>
  <c r="N317" i="1"/>
  <c r="N267" i="1"/>
  <c r="N220" i="1"/>
  <c r="F16" i="1" l="1"/>
  <c r="F18" i="1" s="1"/>
  <c r="F19" i="1" s="1"/>
  <c r="C18" i="1"/>
  <c r="F17" i="1" l="1"/>
</calcChain>
</file>

<file path=xl/sharedStrings.xml><?xml version="1.0" encoding="utf-8"?>
<sst xmlns="http://schemas.openxmlformats.org/spreadsheetml/2006/main" count="2934" uniqueCount="1102">
  <si>
    <t>AH Tau / gsc 1804-2385</t>
  </si>
  <si>
    <t>AH Tau - Data from Bookmyer, B.B., 1971, PASP, 83, 211-212 - part 1</t>
  </si>
  <si>
    <t>System Type:</t>
  </si>
  <si>
    <t>EW</t>
  </si>
  <si>
    <t>GCVS 4 Eph.</t>
  </si>
  <si>
    <t>My time zone &gt;&gt;&gt;&gt;&gt;</t>
  </si>
  <si>
    <t>(PST=8, PDT=MDT=7, MDT=CST=6, etc.)</t>
  </si>
  <si>
    <t>--Working 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</si>
  <si>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</si>
  <si>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</si>
  <si>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</si>
  <si>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</si>
  <si>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</si>
  <si>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</si>
  <si>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</si>
  <si>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</si>
  <si>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</si>
  <si>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</si>
  <si>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</si>
  <si>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</si>
  <si>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</si>
  <si>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</si>
  <si>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</si>
  <si>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</si>
  <si>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</si>
  <si>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</si>
  <si>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</si>
  <si>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</si>
  <si>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</si>
  <si>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</si>
  <si>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</si>
  <si>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</si>
  <si>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</si>
  <si>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</si>
  <si>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</si>
  <si>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</si>
  <si>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</si>
  <si>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</si>
  <si>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Lin. Fit</t>
  </si>
  <si>
    <t>Q. fit</t>
  </si>
  <si>
    <t>Diff²</t>
  </si>
  <si>
    <t>Year</t>
  </si>
  <si>
    <t>BAD?</t>
  </si>
  <si>
    <t>GCVS 4</t>
  </si>
  <si>
    <t>Locher K</t>
  </si>
  <si>
    <t>Bull...11</t>
  </si>
  <si>
    <t>B</t>
  </si>
  <si>
    <t> BAN 11.212 </t>
  </si>
  <si>
    <t>I</t>
  </si>
  <si>
    <t>Diethelm R</t>
  </si>
  <si>
    <t>Bull.7</t>
  </si>
  <si>
    <t>Bull.8</t>
  </si>
  <si>
    <t>Bull.20</t>
  </si>
  <si>
    <t>Bull.21</t>
  </si>
  <si>
    <t>Bull.24</t>
  </si>
  <si>
    <t>Bull.25</t>
  </si>
  <si>
    <t>Bull.40</t>
  </si>
  <si>
    <t> MSAI 33.25 </t>
  </si>
  <si>
    <t>Bull.41</t>
  </si>
  <si>
    <t>Bull.42</t>
  </si>
  <si>
    <t>Bull.44</t>
  </si>
  <si>
    <t>Bull.46</t>
  </si>
  <si>
    <t>Bull.47</t>
  </si>
  <si>
    <t> PASP 83.212 </t>
  </si>
  <si>
    <t>Bull.52</t>
  </si>
  <si>
    <t>Bookmyer 1971</t>
  </si>
  <si>
    <t>??</t>
  </si>
  <si>
    <t>Bull.63</t>
  </si>
  <si>
    <t>BBSAG</t>
  </si>
  <si>
    <t>Germann R</t>
  </si>
  <si>
    <t>Bull.65</t>
  </si>
  <si>
    <t>Bull.69</t>
  </si>
  <si>
    <t>II</t>
  </si>
  <si>
    <t> BBS 19 </t>
  </si>
  <si>
    <t>Bull.70</t>
  </si>
  <si>
    <t>Bull.78</t>
  </si>
  <si>
    <t>Bull.79</t>
  </si>
  <si>
    <t>Bull.81</t>
  </si>
  <si>
    <t>Bull.82</t>
  </si>
  <si>
    <t>Blaettler E</t>
  </si>
  <si>
    <t>Bull.84</t>
  </si>
  <si>
    <t>Bull.85</t>
  </si>
  <si>
    <t> AAOB 53.27 </t>
  </si>
  <si>
    <t>Bull.86</t>
  </si>
  <si>
    <t>Bull.87</t>
  </si>
  <si>
    <t>Bull.88</t>
  </si>
  <si>
    <t> GEOS 13 </t>
  </si>
  <si>
    <t>Peter H</t>
  </si>
  <si>
    <t>Bull.89</t>
  </si>
  <si>
    <t>Bull.90</t>
  </si>
  <si>
    <t>Bull.91</t>
  </si>
  <si>
    <t>Bull.92</t>
  </si>
  <si>
    <t>Bull.93</t>
  </si>
  <si>
    <t>Bull.94</t>
  </si>
  <si>
    <t>Bull.96</t>
  </si>
  <si>
    <t>Bull.97</t>
  </si>
  <si>
    <t> AAS 11.44 </t>
  </si>
  <si>
    <t>Bull.98</t>
  </si>
  <si>
    <t>Bull.99</t>
  </si>
  <si>
    <t>Bull.100</t>
  </si>
  <si>
    <t>Bull.102</t>
  </si>
  <si>
    <t>Paschke A</t>
  </si>
  <si>
    <t>Bull.103</t>
  </si>
  <si>
    <t>Bull.104</t>
  </si>
  <si>
    <t>Bull.105</t>
  </si>
  <si>
    <t>Bull.106</t>
  </si>
  <si>
    <t>Bull.107</t>
  </si>
  <si>
    <t>Bull.108</t>
  </si>
  <si>
    <t>Bull.111</t>
  </si>
  <si>
    <t>Bull.113</t>
  </si>
  <si>
    <t>Bull.114</t>
  </si>
  <si>
    <t>Bull.115</t>
  </si>
  <si>
    <t>Bull.118</t>
  </si>
  <si>
    <t>Bull.116</t>
  </si>
  <si>
    <t>Bull.117</t>
  </si>
  <si>
    <t>Locher Kurt</t>
  </si>
  <si>
    <t> BBS 119 </t>
  </si>
  <si>
    <t> BBS 121 </t>
  </si>
  <si>
    <t> BBS 122 </t>
  </si>
  <si>
    <t> BBS 123 </t>
  </si>
  <si>
    <t>IBVS 5040</t>
  </si>
  <si>
    <t>IBVS 5040 </t>
  </si>
  <si>
    <t> BBS 124 </t>
  </si>
  <si>
    <t>IBVS 5296</t>
  </si>
  <si>
    <t>IBVS 5056 </t>
  </si>
  <si>
    <t>IBVS 5056</t>
  </si>
  <si>
    <t>IBVS 5583</t>
  </si>
  <si>
    <t> BBS 126 </t>
  </si>
  <si>
    <t>IBVS 5898</t>
  </si>
  <si>
    <t> BBS 127 </t>
  </si>
  <si>
    <t>IBVS 5230</t>
  </si>
  <si>
    <t>BBSAG 128</t>
  </si>
  <si>
    <t>IBVS 5438</t>
  </si>
  <si>
    <t> AOEB 12 </t>
  </si>
  <si>
    <t>IBVS 5399</t>
  </si>
  <si>
    <t>VSB 40 </t>
  </si>
  <si>
    <t>IBVS 5484</t>
  </si>
  <si>
    <t>IBVS 5543</t>
  </si>
  <si>
    <t>IBVS 5493</t>
  </si>
  <si>
    <t>IBVS 5668</t>
  </si>
  <si>
    <t>IBVS 5643</t>
  </si>
  <si>
    <t>IBVS 5694</t>
  </si>
  <si>
    <t>IBVS 5554</t>
  </si>
  <si>
    <t>OEJV 0003</t>
  </si>
  <si>
    <t>IBVS 5843</t>
  </si>
  <si>
    <t>IBVS 5657</t>
  </si>
  <si>
    <t xml:space="preserve">IBVS 5736 </t>
  </si>
  <si>
    <t>IBVS 5746</t>
  </si>
  <si>
    <t> NewA 14;121 </t>
  </si>
  <si>
    <t>OEJV 0074</t>
  </si>
  <si>
    <t>IBVS 5820</t>
  </si>
  <si>
    <t>IBVS 5814</t>
  </si>
  <si>
    <t>OEJV 0116</t>
  </si>
  <si>
    <t>VSB 46 </t>
  </si>
  <si>
    <t>IBVS 5874</t>
  </si>
  <si>
    <t>IBVS 5870</t>
  </si>
  <si>
    <t>IBVS 5917</t>
  </si>
  <si>
    <t>BAVM 203 </t>
  </si>
  <si>
    <t>IBVS 5894</t>
  </si>
  <si>
    <t>IBVS 5938</t>
  </si>
  <si>
    <t>IBVS 5980</t>
  </si>
  <si>
    <t>VSB 50 </t>
  </si>
  <si>
    <t>IBVS 5920</t>
  </si>
  <si>
    <t>OEJV 0137</t>
  </si>
  <si>
    <t>IBVS 5960</t>
  </si>
  <si>
    <t>VSB 51 </t>
  </si>
  <si>
    <t>VSB 53 </t>
  </si>
  <si>
    <t>IBVS 6044</t>
  </si>
  <si>
    <t>OEJV 0165</t>
  </si>
  <si>
    <t>9,00E-05</t>
  </si>
  <si>
    <t>OEJV 0160</t>
  </si>
  <si>
    <t>7,00E-05</t>
  </si>
  <si>
    <t>IBVS 6011</t>
  </si>
  <si>
    <t>VSB 55 </t>
  </si>
  <si>
    <t>IBVS 6042</t>
  </si>
  <si>
    <t>IBVS 6094</t>
  </si>
  <si>
    <t>i</t>
  </si>
  <si>
    <t>VSB 56 </t>
  </si>
  <si>
    <t>OEJV 0168</t>
  </si>
  <si>
    <t>IBVS 6118</t>
  </si>
  <si>
    <t>IBVS 6167</t>
  </si>
  <si>
    <t>IBVS 6195</t>
  </si>
  <si>
    <t>IBVS 6209</t>
  </si>
  <si>
    <t>OEJV 0179</t>
  </si>
  <si>
    <t>VSB 060</t>
  </si>
  <si>
    <t>V</t>
  </si>
  <si>
    <t>JAVSO..44…69</t>
  </si>
  <si>
    <t>VSB-064</t>
  </si>
  <si>
    <t>Rc</t>
  </si>
  <si>
    <t>OEJV 0203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</si>
  <si>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</si>
  <si>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</si>
  <si>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</si>
  <si>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</si>
  <si>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</si>
  <si>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</si>
  <si>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</si>
  <si>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2439876.417 </t>
  </si>
  <si>
    <t> 20.01.1968 22:00 </t>
  </si>
  <si>
    <t> 0.007 </t>
  </si>
  <si>
    <t>V </t>
  </si>
  <si>
    <t> K.Locher </t>
  </si>
  <si>
    <t> ORI 106 </t>
  </si>
  <si>
    <t>2441664.264 </t>
  </si>
  <si>
    <t> 12.12.1972 18:20 </t>
  </si>
  <si>
    <t> 0.056 </t>
  </si>
  <si>
    <t> R.Diethelm </t>
  </si>
  <si>
    <t> BBS 7 </t>
  </si>
  <si>
    <t>2441719.324 </t>
  </si>
  <si>
    <t> 05.02.1973 19:46 </t>
  </si>
  <si>
    <t> 0.058 </t>
  </si>
  <si>
    <t> BBS 8 </t>
  </si>
  <si>
    <t>2442433.349 </t>
  </si>
  <si>
    <t> 20.01.1975 20:22 </t>
  </si>
  <si>
    <t> -0.004 </t>
  </si>
  <si>
    <t> BBS 20 </t>
  </si>
  <si>
    <t>2442439.338 </t>
  </si>
  <si>
    <t> 26.01.1975 20:06 </t>
  </si>
  <si>
    <t> -0.003 </t>
  </si>
  <si>
    <t>2442446.332 </t>
  </si>
  <si>
    <t> 02.02.1975 19:58 </t>
  </si>
  <si>
    <t> 0.004 </t>
  </si>
  <si>
    <t> BBS 21 </t>
  </si>
  <si>
    <t>2442447.332 </t>
  </si>
  <si>
    <t> 03.02.1975 19:58 </t>
  </si>
  <si>
    <t> 0.006 </t>
  </si>
  <si>
    <t>2442448.317 </t>
  </si>
  <si>
    <t> 04.02.1975 19:36 </t>
  </si>
  <si>
    <t> -0.007 </t>
  </si>
  <si>
    <t>2442450.309 </t>
  </si>
  <si>
    <t> 06.02.1975 19:24 </t>
  </si>
  <si>
    <t> -0.011 </t>
  </si>
  <si>
    <t>2442450.312 </t>
  </si>
  <si>
    <t> 06.02.1975 19:29 </t>
  </si>
  <si>
    <t> -0.008 </t>
  </si>
  <si>
    <t>2442452.308 </t>
  </si>
  <si>
    <t> 08.02.1975 19:23 </t>
  </si>
  <si>
    <t>2442743.578 </t>
  </si>
  <si>
    <t> 27.11.1975 01:52 </t>
  </si>
  <si>
    <t> 0.005 </t>
  </si>
  <si>
    <t> BBS 24 </t>
  </si>
  <si>
    <t>2442772.340 </t>
  </si>
  <si>
    <t> 25.12.1975 20:09 </t>
  </si>
  <si>
    <t> -0.010 </t>
  </si>
  <si>
    <t> BBS 25 </t>
  </si>
  <si>
    <t>2442777.333 </t>
  </si>
  <si>
    <t> 30.12.1975 19:59 </t>
  </si>
  <si>
    <t>2443832.404 </t>
  </si>
  <si>
    <t> 19.11.1978 21:41 </t>
  </si>
  <si>
    <t> -0.016 </t>
  </si>
  <si>
    <t> BBS 40 </t>
  </si>
  <si>
    <t>2443848.532 </t>
  </si>
  <si>
    <t> 06.12.1978 00:46 </t>
  </si>
  <si>
    <t> -0.022 </t>
  </si>
  <si>
    <t> BBS 41 </t>
  </si>
  <si>
    <t>2443936.362 </t>
  </si>
  <si>
    <t> 03.03.1979 20:41 </t>
  </si>
  <si>
    <t> -0.019 </t>
  </si>
  <si>
    <t> BBS 42 </t>
  </si>
  <si>
    <t>2444116.644 </t>
  </si>
  <si>
    <t> 31.08.1979 03:27 </t>
  </si>
  <si>
    <t> -0.047 </t>
  </si>
  <si>
    <t> BBS 44 </t>
  </si>
  <si>
    <t>2444252.395 </t>
  </si>
  <si>
    <t> 13.01.1980 21:28 </t>
  </si>
  <si>
    <t> -0.027 </t>
  </si>
  <si>
    <t> BBS 46 </t>
  </si>
  <si>
    <t>2444291.326 </t>
  </si>
  <si>
    <t> 21.02.1980 19:49 </t>
  </si>
  <si>
    <t>2444295.308 </t>
  </si>
  <si>
    <t> 25.02.1980 19:23 </t>
  </si>
  <si>
    <t> -0.029 </t>
  </si>
  <si>
    <t>2444298.305 </t>
  </si>
  <si>
    <t> 28.02.1980 19:19 </t>
  </si>
  <si>
    <t>2444299.310 </t>
  </si>
  <si>
    <t> 29.02.1980 19:26 </t>
  </si>
  <si>
    <t> -0.020 </t>
  </si>
  <si>
    <t>2444304.301 </t>
  </si>
  <si>
    <t> 05.03.1980 19:13 </t>
  </si>
  <si>
    <t> BBS 47 </t>
  </si>
  <si>
    <t>2444628.323 </t>
  </si>
  <si>
    <t> 23.01.1981 19:45 </t>
  </si>
  <si>
    <t> -0.023 </t>
  </si>
  <si>
    <t> BBS 52 </t>
  </si>
  <si>
    <t>2445269.382 </t>
  </si>
  <si>
    <t> 26.10.1982 21:10 </t>
  </si>
  <si>
    <t> BBS 63 </t>
  </si>
  <si>
    <t>2445401.284 </t>
  </si>
  <si>
    <t> 07.03.1983 18:48 </t>
  </si>
  <si>
    <t> -0.033 </t>
  </si>
  <si>
    <t> R.Germann </t>
  </si>
  <si>
    <t> BBS 65 </t>
  </si>
  <si>
    <t>2445404.281 </t>
  </si>
  <si>
    <t> 10.03.1983 18:44 </t>
  </si>
  <si>
    <t> -0.030 </t>
  </si>
  <si>
    <t>2445635.322 </t>
  </si>
  <si>
    <t> 27.10.1983 19:43 </t>
  </si>
  <si>
    <t> -0.032 </t>
  </si>
  <si>
    <t> BBS 69 </t>
  </si>
  <si>
    <t>2445641.307 </t>
  </si>
  <si>
    <t> 02.11.1983 19:22 </t>
  </si>
  <si>
    <t> -0.035 </t>
  </si>
  <si>
    <t>2445647.290 </t>
  </si>
  <si>
    <t> 08.11.1983 18:57 </t>
  </si>
  <si>
    <t> -0.040 </t>
  </si>
  <si>
    <t>2445730.296 </t>
  </si>
  <si>
    <t> 30.01.1984 19:06 </t>
  </si>
  <si>
    <t> -0.037 </t>
  </si>
  <si>
    <t> BBS 70 </t>
  </si>
  <si>
    <t>2446321.630 </t>
  </si>
  <si>
    <t> 13.09.1985 03:07 </t>
  </si>
  <si>
    <t> BBS 78 </t>
  </si>
  <si>
    <t>2446413.287 </t>
  </si>
  <si>
    <t> 13.12.1985 18:53 </t>
  </si>
  <si>
    <t> -0.028 </t>
  </si>
  <si>
    <t> BBS 79 </t>
  </si>
  <si>
    <t>2446661.611 </t>
  </si>
  <si>
    <t> 19.08.1986 02:39 </t>
  </si>
  <si>
    <t> BBS 81 </t>
  </si>
  <si>
    <t>2446827.284 </t>
  </si>
  <si>
    <t> 31.01.1987 18:48 </t>
  </si>
  <si>
    <t> -0.046 </t>
  </si>
  <si>
    <t> BBS 82 </t>
  </si>
  <si>
    <t>2446862.378 </t>
  </si>
  <si>
    <t> 07.03.1987 21:04 </t>
  </si>
  <si>
    <t> -0.049 </t>
  </si>
  <si>
    <t> E.Blättler </t>
  </si>
  <si>
    <t> BBS 84 </t>
  </si>
  <si>
    <t>2446876.345 </t>
  </si>
  <si>
    <t> 21.03.1987 20:16 </t>
  </si>
  <si>
    <t> -0.055 </t>
  </si>
  <si>
    <t>2446892.317 </t>
  </si>
  <si>
    <t> 06.04.1987 19:36 </t>
  </si>
  <si>
    <t> -0.051 </t>
  </si>
  <si>
    <t>2447041.526 </t>
  </si>
  <si>
    <t> 03.09.1987 00:37 </t>
  </si>
  <si>
    <t> BBS 85 </t>
  </si>
  <si>
    <t>2447097.406 </t>
  </si>
  <si>
    <t> 28.10.1987 21:44 </t>
  </si>
  <si>
    <t> -0.056 </t>
  </si>
  <si>
    <t> BBS 86 </t>
  </si>
  <si>
    <t>2447151.313 </t>
  </si>
  <si>
    <t> 21.12.1987 19:30 </t>
  </si>
  <si>
    <t> -0.043 </t>
  </si>
  <si>
    <t> BBS 87 </t>
  </si>
  <si>
    <t>2447169.270 </t>
  </si>
  <si>
    <t> 08.01.1988 18:28 </t>
  </si>
  <si>
    <t> -0.050 </t>
  </si>
  <si>
    <t>2447174.260 </t>
  </si>
  <si>
    <t> 13.01.1988 18:14 </t>
  </si>
  <si>
    <t>2447205.371 </t>
  </si>
  <si>
    <t> 13.02.1988 20:54 </t>
  </si>
  <si>
    <t> -0.045 </t>
  </si>
  <si>
    <t> BBS 88 </t>
  </si>
  <si>
    <t>2447206.359 </t>
  </si>
  <si>
    <t> 14.02.1988 20:36 </t>
  </si>
  <si>
    <t> H.Peter </t>
  </si>
  <si>
    <t>2447209.348 </t>
  </si>
  <si>
    <t> 17.02.1988 20:21 </t>
  </si>
  <si>
    <t> -0.060 </t>
  </si>
  <si>
    <t>2447231.316 </t>
  </si>
  <si>
    <t> 10.03.1988 19:35 </t>
  </si>
  <si>
    <t> -0.048 </t>
  </si>
  <si>
    <t>2447415.610 </t>
  </si>
  <si>
    <t> 11.09.1988 02:38 </t>
  </si>
  <si>
    <t> BBS 89 </t>
  </si>
  <si>
    <t>2447526.395 </t>
  </si>
  <si>
    <t> 30.12.1988 21:28 </t>
  </si>
  <si>
    <t> -0.052 </t>
  </si>
  <si>
    <t> BBS 90 </t>
  </si>
  <si>
    <t>2447528.387 </t>
  </si>
  <si>
    <t> 01.01.1989 21:17 </t>
  </si>
  <si>
    <t> BBS 91 </t>
  </si>
  <si>
    <t>2447535.368 </t>
  </si>
  <si>
    <t> 08.01.1989 20:49 </t>
  </si>
  <si>
    <t> -0.062 </t>
  </si>
  <si>
    <t>2447555.330 </t>
  </si>
  <si>
    <t> 28.01.1989 19:55 </t>
  </si>
  <si>
    <t>2447566.303 </t>
  </si>
  <si>
    <t> 08.02.1989 19:16 </t>
  </si>
  <si>
    <t> -0.065 </t>
  </si>
  <si>
    <t>2447573.295 </t>
  </si>
  <si>
    <t> 15.02.1989 19:04 </t>
  </si>
  <si>
    <t>2447757.598 </t>
  </si>
  <si>
    <t> 19.08.1989 02:21 </t>
  </si>
  <si>
    <t> -0.059 </t>
  </si>
  <si>
    <t> BBS 92 </t>
  </si>
  <si>
    <t>2447840.591 </t>
  </si>
  <si>
    <t> 10.11.1989 02:11 </t>
  </si>
  <si>
    <t> -0.068 </t>
  </si>
  <si>
    <t> BBS 93 </t>
  </si>
  <si>
    <t>2447895.320 </t>
  </si>
  <si>
    <t> 03.01.1990 19:40 </t>
  </si>
  <si>
    <t> -0.064 </t>
  </si>
  <si>
    <t> BBS 94 </t>
  </si>
  <si>
    <t>2447912.289 </t>
  </si>
  <si>
    <t> 20.01.1990 18:56 </t>
  </si>
  <si>
    <t>2447918.438 </t>
  </si>
  <si>
    <t> 26.01.1990 22:30 </t>
  </si>
  <si>
    <t> -0.067 </t>
  </si>
  <si>
    <t>2447932.413 </t>
  </si>
  <si>
    <t> 09.02.1990 21:54 </t>
  </si>
  <si>
    <t>2447945.384 </t>
  </si>
  <si>
    <t> 22.02.1990 21:12 </t>
  </si>
  <si>
    <t>2447956.364 </t>
  </si>
  <si>
    <t> 05.03.1990 20:44 </t>
  </si>
  <si>
    <t> -0.066 </t>
  </si>
  <si>
    <t>2448153.642 </t>
  </si>
  <si>
    <t> 19.09.1990 03:24 </t>
  </si>
  <si>
    <t> BBS 96 </t>
  </si>
  <si>
    <t>2448179.427 </t>
  </si>
  <si>
    <t> 14.10.1990 22:14 </t>
  </si>
  <si>
    <t>2448205.369 </t>
  </si>
  <si>
    <t> 09.11.1990 20:51 </t>
  </si>
  <si>
    <t> -0.069 </t>
  </si>
  <si>
    <t> BBS 97 </t>
  </si>
  <si>
    <t>2448260.423 </t>
  </si>
  <si>
    <t> 03.01.1991 22:09 </t>
  </si>
  <si>
    <t> -0.073 </t>
  </si>
  <si>
    <t>2448290.370 </t>
  </si>
  <si>
    <t> 02.02.1991 20:52 </t>
  </si>
  <si>
    <t>2448329.287 </t>
  </si>
  <si>
    <t> 13.03.1991 18:53 </t>
  </si>
  <si>
    <t> -0.072 </t>
  </si>
  <si>
    <t>2448489.627 </t>
  </si>
  <si>
    <t> 21.08.1991 03:02 </t>
  </si>
  <si>
    <t> -0.082 </t>
  </si>
  <si>
    <t> BBS 98 </t>
  </si>
  <si>
    <t>2448571.315 </t>
  </si>
  <si>
    <t> 10.11.1991 19:33 </t>
  </si>
  <si>
    <t> BBS 99 </t>
  </si>
  <si>
    <t>2448625.374 </t>
  </si>
  <si>
    <t> 03.01.1992 20:58 </t>
  </si>
  <si>
    <t> BBS 100 </t>
  </si>
  <si>
    <t>2448867.555 </t>
  </si>
  <si>
    <t> 02.09.1992 01:19 </t>
  </si>
  <si>
    <t> BBS 102 </t>
  </si>
  <si>
    <t>2448968.522 </t>
  </si>
  <si>
    <t> 12.12.1992 00:31 </t>
  </si>
  <si>
    <t>E </t>
  </si>
  <si>
    <t>?</t>
  </si>
  <si>
    <t> A.Paschke </t>
  </si>
  <si>
    <t> BBS 103 </t>
  </si>
  <si>
    <t>2449001.292 </t>
  </si>
  <si>
    <t> 13.01.1993 19:00 </t>
  </si>
  <si>
    <t>2449002.296 </t>
  </si>
  <si>
    <t> 14.01.1993 19:06 </t>
  </si>
  <si>
    <t>2449056.352 </t>
  </si>
  <si>
    <t> 09.03.1993 20:26 </t>
  </si>
  <si>
    <t>2449057.345 </t>
  </si>
  <si>
    <t> 10.03.1993 20:16 </t>
  </si>
  <si>
    <t> -0.074 </t>
  </si>
  <si>
    <t>2449198.561 </t>
  </si>
  <si>
    <t> 30.07.1993 01:27 </t>
  </si>
  <si>
    <t> -0.079 </t>
  </si>
  <si>
    <t> BBS 104 </t>
  </si>
  <si>
    <t>2449340.267 </t>
  </si>
  <si>
    <t> 18.12.1993 18:24 </t>
  </si>
  <si>
    <t> -0.093 </t>
  </si>
  <si>
    <t> BBS 105 </t>
  </si>
  <si>
    <t>2449384.369 </t>
  </si>
  <si>
    <t> 31.01.1994 20:51 </t>
  </si>
  <si>
    <t> -0.070 </t>
  </si>
  <si>
    <t> BBS 106 </t>
  </si>
  <si>
    <t>2449393.344 </t>
  </si>
  <si>
    <t> 09.02.1994 20:15 </t>
  </si>
  <si>
    <t> -0.078 </t>
  </si>
  <si>
    <t>2449418.289 </t>
  </si>
  <si>
    <t> 06.03.1994 18:56 </t>
  </si>
  <si>
    <t> -0.083 </t>
  </si>
  <si>
    <t>2449615.567 </t>
  </si>
  <si>
    <t> 20.09.1994 01:36 </t>
  </si>
  <si>
    <t> BBS 107 </t>
  </si>
  <si>
    <t>2449631.372 </t>
  </si>
  <si>
    <t> 05.10.1994 20:55 </t>
  </si>
  <si>
    <t> BBS 108 </t>
  </si>
  <si>
    <t>2449694.237 </t>
  </si>
  <si>
    <t> 07.12.1994 17:41 </t>
  </si>
  <si>
    <t> -0.090 </t>
  </si>
  <si>
    <t>2449781.406 </t>
  </si>
  <si>
    <t> 04.03.1995 21:44 </t>
  </si>
  <si>
    <t>2450042.392 </t>
  </si>
  <si>
    <t> 20.11.1995 21:24 </t>
  </si>
  <si>
    <t> BBS 111 </t>
  </si>
  <si>
    <t>2450079.309 </t>
  </si>
  <si>
    <t> 27.12.1995 19:24 </t>
  </si>
  <si>
    <t> -0.089 </t>
  </si>
  <si>
    <t>2450279.570 </t>
  </si>
  <si>
    <t> 15.07.1996 01:40 </t>
  </si>
  <si>
    <t> -0.099 </t>
  </si>
  <si>
    <t> BBS 113 </t>
  </si>
  <si>
    <t>2450370.390 </t>
  </si>
  <si>
    <t> 13.10.1996 21:21 </t>
  </si>
  <si>
    <t>2450421.463 </t>
  </si>
  <si>
    <t> 03.12.1996 23:06 </t>
  </si>
  <si>
    <t> -0.092 </t>
  </si>
  <si>
    <t> BBS 114 </t>
  </si>
  <si>
    <t>2450422.300 </t>
  </si>
  <si>
    <t> 04.12.1996 19:12 </t>
  </si>
  <si>
    <t> -0.087 </t>
  </si>
  <si>
    <t>2450486.339 </t>
  </si>
  <si>
    <t> 06.02.1997 20:08 </t>
  </si>
  <si>
    <t> -0.088 </t>
  </si>
  <si>
    <t>2450691.597 </t>
  </si>
  <si>
    <t> 31.08.1997 02:19 </t>
  </si>
  <si>
    <t> BBS 115 </t>
  </si>
  <si>
    <t>2450754.466 </t>
  </si>
  <si>
    <t> 01.11.1997 23:11 </t>
  </si>
  <si>
    <t> -0.097 </t>
  </si>
  <si>
    <t> BBS 118 </t>
  </si>
  <si>
    <t>2450761.284 </t>
  </si>
  <si>
    <t> 08.11.1997 18:48 </t>
  </si>
  <si>
    <t> BBS 116 </t>
  </si>
  <si>
    <t>2450855.275 </t>
  </si>
  <si>
    <t> 10.02.1998 18:36 </t>
  </si>
  <si>
    <t> BBS 117 </t>
  </si>
  <si>
    <t>2451033.581 </t>
  </si>
  <si>
    <t> 08.08.1998 01:56 </t>
  </si>
  <si>
    <t>2451955.4131 </t>
  </si>
  <si>
    <t> 14.02.2001 21:54 </t>
  </si>
  <si>
    <t> -0.1081 </t>
  </si>
  <si>
    <t>o</t>
  </si>
  <si>
    <t> F.Agerer </t>
  </si>
  <si>
    <t>BAVM 152 </t>
  </si>
  <si>
    <t>2451956.2459 </t>
  </si>
  <si>
    <t> 15.02.2001 17:54 </t>
  </si>
  <si>
    <t> -0.1070 </t>
  </si>
  <si>
    <t> T.Pribulla et al. </t>
  </si>
  <si>
    <t>2452145.5354 </t>
  </si>
  <si>
    <t> 24.08.2001 00:50 </t>
  </si>
  <si>
    <t> -0.1098 </t>
  </si>
  <si>
    <t>R</t>
  </si>
  <si>
    <t> M.Zejda </t>
  </si>
  <si>
    <t>IBVS 5583 </t>
  </si>
  <si>
    <t>2452195.4372 </t>
  </si>
  <si>
    <t> 12.10.2001 22:29 </t>
  </si>
  <si>
    <t> -0.1093 </t>
  </si>
  <si>
    <t>U</t>
  </si>
  <si>
    <t> S.Parimucha et al. </t>
  </si>
  <si>
    <t>IBVS 5898 </t>
  </si>
  <si>
    <t>2452195.6032 </t>
  </si>
  <si>
    <t> 13.10.2001 02:28 </t>
  </si>
  <si>
    <t> -0.1097 </t>
  </si>
  <si>
    <t>2452203.4208 </t>
  </si>
  <si>
    <t> 20.10.2001 22:05 </t>
  </si>
  <si>
    <t> -0.1100 </t>
  </si>
  <si>
    <t>2452229.5353 </t>
  </si>
  <si>
    <t> 16.11.2001 00:50 </t>
  </si>
  <si>
    <t> -0.1105 </t>
  </si>
  <si>
    <t>2452278.2731 </t>
  </si>
  <si>
    <t> 03.01.2002 18:33 </t>
  </si>
  <si>
    <t> -0.1096 </t>
  </si>
  <si>
    <t>2452278.4389 </t>
  </si>
  <si>
    <t> 03.01.2002 22:32 </t>
  </si>
  <si>
    <t> -0.1102 </t>
  </si>
  <si>
    <t>2452501.499 </t>
  </si>
  <si>
    <t> 14.08.2002 23:58 </t>
  </si>
  <si>
    <t> -0.109 </t>
  </si>
  <si>
    <t> BBS 128 </t>
  </si>
  <si>
    <t>2452532.607 </t>
  </si>
  <si>
    <t> 15.09.2002 02:34 </t>
  </si>
  <si>
    <t> -0.106 </t>
  </si>
  <si>
    <t> BBS 129 </t>
  </si>
  <si>
    <t>2452689.2896 </t>
  </si>
  <si>
    <t> 18.02.2003 18:57 </t>
  </si>
  <si>
    <t> -0.1136 </t>
  </si>
  <si>
    <t>-I</t>
  </si>
  <si>
    <t>BAVM 158 </t>
  </si>
  <si>
    <t>2452876.595 </t>
  </si>
  <si>
    <t> 25.08.2003 02:16 </t>
  </si>
  <si>
    <t>65572</t>
  </si>
  <si>
    <t> -0.104 </t>
  </si>
  <si>
    <t> BBS 130 </t>
  </si>
  <si>
    <t>2452891.8882 </t>
  </si>
  <si>
    <t> 09.09.2003 09:19 </t>
  </si>
  <si>
    <t>65618</t>
  </si>
  <si>
    <t> -0.1143 </t>
  </si>
  <si>
    <t> R.Nelson </t>
  </si>
  <si>
    <t>IBVS 5493 </t>
  </si>
  <si>
    <t>2452904.5265 </t>
  </si>
  <si>
    <t> 22.09.2003 00:38 </t>
  </si>
  <si>
    <t>65656</t>
  </si>
  <si>
    <t> -0.1177 </t>
  </si>
  <si>
    <t>IBVS 5668 </t>
  </si>
  <si>
    <t>2452929.4800 </t>
  </si>
  <si>
    <t> 16.10.2003 23:31 </t>
  </si>
  <si>
    <t>65731</t>
  </si>
  <si>
    <t> -0.1148 </t>
  </si>
  <si>
    <t> K. &amp; M. Rätz </t>
  </si>
  <si>
    <t>BAVM 172 </t>
  </si>
  <si>
    <t>2452957.2588 </t>
  </si>
  <si>
    <t> 13.11.2003 18:12 </t>
  </si>
  <si>
    <t>65814.5</t>
  </si>
  <si>
    <t> -0.1144 </t>
  </si>
  <si>
    <t>2452957.4246 </t>
  </si>
  <si>
    <t> 13.11.2003 22:11 </t>
  </si>
  <si>
    <t>65815</t>
  </si>
  <si>
    <t> -0.1150 </t>
  </si>
  <si>
    <t>2452971.3916 </t>
  </si>
  <si>
    <t> 27.11.2003 21:23 </t>
  </si>
  <si>
    <t>65857</t>
  </si>
  <si>
    <t> -0.1203 </t>
  </si>
  <si>
    <t>2452972.2230 </t>
  </si>
  <si>
    <t> 28.11.2003 17:21 </t>
  </si>
  <si>
    <t>65859.5</t>
  </si>
  <si>
    <t> -0.1206 </t>
  </si>
  <si>
    <t>2452972.3895 </t>
  </si>
  <si>
    <t> 28.11.2003 21:20 </t>
  </si>
  <si>
    <t>65860</t>
  </si>
  <si>
    <t> -0.1204 </t>
  </si>
  <si>
    <t>2452997.6735 </t>
  </si>
  <si>
    <t> 24.12.2003 04:09 </t>
  </si>
  <si>
    <t>65936</t>
  </si>
  <si>
    <t> -0.1198 </t>
  </si>
  <si>
    <t> K.N.Byboth et al. </t>
  </si>
  <si>
    <t>IBVS 5554 </t>
  </si>
  <si>
    <t>2453004.8272 </t>
  </si>
  <si>
    <t> 31.12.2003 07:51 </t>
  </si>
  <si>
    <t>65957.5</t>
  </si>
  <si>
    <t> -0.1186 </t>
  </si>
  <si>
    <t>2453005.6595 </t>
  </si>
  <si>
    <t> 01.01.2004 03:49 </t>
  </si>
  <si>
    <t>65960</t>
  </si>
  <si>
    <t> -0.1180 </t>
  </si>
  <si>
    <t>2453298.581 </t>
  </si>
  <si>
    <t> 20.10.2004 01:56 </t>
  </si>
  <si>
    <t>66840.5</t>
  </si>
  <si>
    <t> -0.117 </t>
  </si>
  <si>
    <t>OEJV 0003 </t>
  </si>
  <si>
    <t>2453328.7072 </t>
  </si>
  <si>
    <t> 19.11.2004 04:58 </t>
  </si>
  <si>
    <t>66931</t>
  </si>
  <si>
    <t> -0.0981 </t>
  </si>
  <si>
    <t>C </t>
  </si>
  <si>
    <t> W.Ogloza et al. </t>
  </si>
  <si>
    <t>IBVS 5843 </t>
  </si>
  <si>
    <t>2453347.6456 </t>
  </si>
  <si>
    <t> 08.12.2004 03:29 </t>
  </si>
  <si>
    <t>66988</t>
  </si>
  <si>
    <t> -0.1222 </t>
  </si>
  <si>
    <t>2453349.3137 </t>
  </si>
  <si>
    <t> 09.12.2004 19:31 </t>
  </si>
  <si>
    <t>66993</t>
  </si>
  <si>
    <t> -0.1175 </t>
  </si>
  <si>
    <t>BAVM 173 </t>
  </si>
  <si>
    <t>2453349.4809 </t>
  </si>
  <si>
    <t> 09.12.2004 23:32 </t>
  </si>
  <si>
    <t>66993.5</t>
  </si>
  <si>
    <t> -0.1166 </t>
  </si>
  <si>
    <t>2453349.6461 </t>
  </si>
  <si>
    <t> 10.12.2004 03:30 </t>
  </si>
  <si>
    <t>66994</t>
  </si>
  <si>
    <t>2453360.2906 </t>
  </si>
  <si>
    <t> 20.12.2004 18:58 </t>
  </si>
  <si>
    <t>67026</t>
  </si>
  <si>
    <t> -0.1189 </t>
  </si>
  <si>
    <t>2453360.4589 </t>
  </si>
  <si>
    <t> 20.12.2004 23:00 </t>
  </si>
  <si>
    <t>67026.5</t>
  </si>
  <si>
    <t> -0.1169 </t>
  </si>
  <si>
    <t>2453360.6249 </t>
  </si>
  <si>
    <t> 21.12.2004 02:59 </t>
  </si>
  <si>
    <t>67027</t>
  </si>
  <si>
    <t> -0.1172 </t>
  </si>
  <si>
    <t>2453613.629 </t>
  </si>
  <si>
    <t> 31.08.2005 03:05 </t>
  </si>
  <si>
    <t>67787.5</t>
  </si>
  <si>
    <t> -0.113 </t>
  </si>
  <si>
    <t>2454057.4103 </t>
  </si>
  <si>
    <t> 17.11.2006 21:50 </t>
  </si>
  <si>
    <t>69121.5</t>
  </si>
  <si>
    <t> -0.1205 </t>
  </si>
  <si>
    <t> S. Dogru et al. </t>
  </si>
  <si>
    <t>IBVS 5746 </t>
  </si>
  <si>
    <t>2454116.29366 </t>
  </si>
  <si>
    <t> 15.01.2007 19:02 </t>
  </si>
  <si>
    <t>69298.5</t>
  </si>
  <si>
    <t> -0.12065 </t>
  </si>
  <si>
    <t> R.Ehrenberger </t>
  </si>
  <si>
    <t>OEJV 0074 </t>
  </si>
  <si>
    <t>2454126.6057 </t>
  </si>
  <si>
    <t> 26.01.2007 02:32 </t>
  </si>
  <si>
    <t>69329.5</t>
  </si>
  <si>
    <t> -0.1215 </t>
  </si>
  <si>
    <t>IBVS 5820 </t>
  </si>
  <si>
    <t>2454145.5677 </t>
  </si>
  <si>
    <t> 14.02.2007 01:37 </t>
  </si>
  <si>
    <t>69386.5</t>
  </si>
  <si>
    <t> -0.1220 </t>
  </si>
  <si>
    <t> S.Dvorak </t>
  </si>
  <si>
    <t>IBVS 5814 </t>
  </si>
  <si>
    <t>2454388.585 </t>
  </si>
  <si>
    <t> 15.10.2007 02:02 </t>
  </si>
  <si>
    <t>70117</t>
  </si>
  <si>
    <t> -0.124 </t>
  </si>
  <si>
    <t>OEJV 0116 </t>
  </si>
  <si>
    <t>2454434.4958 </t>
  </si>
  <si>
    <t> 29.11.2007 23:53 </t>
  </si>
  <si>
    <t>70255</t>
  </si>
  <si>
    <t> -0.1225 </t>
  </si>
  <si>
    <t>2454455.4535 </t>
  </si>
  <si>
    <t> 20.12.2007 22:53 </t>
  </si>
  <si>
    <t>70318</t>
  </si>
  <si>
    <t> -0.1234 </t>
  </si>
  <si>
    <t>BAVM 201 </t>
  </si>
  <si>
    <t>2454475.5807 </t>
  </si>
  <si>
    <t> 10.01.2008 01:56 </t>
  </si>
  <si>
    <t>70378.5</t>
  </si>
  <si>
    <t> -0.1230 </t>
  </si>
  <si>
    <t>IBVS 5870 </t>
  </si>
  <si>
    <t>2454475.7472 </t>
  </si>
  <si>
    <t> 10.01.2008 05:55 </t>
  </si>
  <si>
    <t>70379</t>
  </si>
  <si>
    <t> -0.1229 </t>
  </si>
  <si>
    <t>2454505.3542 </t>
  </si>
  <si>
    <t> 08.02.2008 20:30 </t>
  </si>
  <si>
    <t>70468</t>
  </si>
  <si>
    <t> -0.1240 </t>
  </si>
  <si>
    <t> M.Wischnewski </t>
  </si>
  <si>
    <t>2454513.3391 </t>
  </si>
  <si>
    <t> 16.02.2008 20:08 </t>
  </si>
  <si>
    <t>70492</t>
  </si>
  <si>
    <t> -0.1233 </t>
  </si>
  <si>
    <t>ns</t>
  </si>
  <si>
    <t> G.Marino et al. </t>
  </si>
  <si>
    <t>IBVS 5917 </t>
  </si>
  <si>
    <t>2454720.5937 </t>
  </si>
  <si>
    <t> 11.09.2008 02:14 </t>
  </si>
  <si>
    <t>71115</t>
  </si>
  <si>
    <t> -0.1255 </t>
  </si>
  <si>
    <t>2454736.8952 </t>
  </si>
  <si>
    <t> 27.09.2008 09:29 </t>
  </si>
  <si>
    <t>71164</t>
  </si>
  <si>
    <t> -0.1251 </t>
  </si>
  <si>
    <t>2454833.7012 </t>
  </si>
  <si>
    <t> 02.01.2009 04:49 </t>
  </si>
  <si>
    <t>71455</t>
  </si>
  <si>
    <t> -0.1276 </t>
  </si>
  <si>
    <t>IBVS 5894 </t>
  </si>
  <si>
    <t>2454848.6737 </t>
  </si>
  <si>
    <t> 17.01.2009 04:10 </t>
  </si>
  <si>
    <t>71500</t>
  </si>
  <si>
    <t>IBVS 5938 </t>
  </si>
  <si>
    <t>2455063.5793 </t>
  </si>
  <si>
    <t> 20.08.2009 01:54 </t>
  </si>
  <si>
    <t>72146</t>
  </si>
  <si>
    <t> -0.1282 </t>
  </si>
  <si>
    <t>IBVS 5980 </t>
  </si>
  <si>
    <t>2455192.6539 </t>
  </si>
  <si>
    <t> 27.12.2009 03:41 </t>
  </si>
  <si>
    <t>72534</t>
  </si>
  <si>
    <t> -0.1317 </t>
  </si>
  <si>
    <t>IBVS 5920 </t>
  </si>
  <si>
    <t>2455216.2765 </t>
  </si>
  <si>
    <t> 19.01.2010 18:38 </t>
  </si>
  <si>
    <t>72605</t>
  </si>
  <si>
    <t> -0.1290 </t>
  </si>
  <si>
    <t>2455478.5897 </t>
  </si>
  <si>
    <t> 09.10.2010 02:09 </t>
  </si>
  <si>
    <t>73393.5</t>
  </si>
  <si>
    <t> -0.1304 </t>
  </si>
  <si>
    <t> M.Lehky </t>
  </si>
  <si>
    <t>OEJV 0137 </t>
  </si>
  <si>
    <t>2455482.5810 </t>
  </si>
  <si>
    <t> 13.10.2010 01:56 </t>
  </si>
  <si>
    <t>73405.5</t>
  </si>
  <si>
    <t> -0.1312 </t>
  </si>
  <si>
    <t>2455498.8825 </t>
  </si>
  <si>
    <t> 29.10.2010 09:10 </t>
  </si>
  <si>
    <t>73454.5</t>
  </si>
  <si>
    <t> -0.1308 </t>
  </si>
  <si>
    <t>IBVS 5960 </t>
  </si>
  <si>
    <t>2455501.3768 </t>
  </si>
  <si>
    <t> 31.10.2010 21:02 </t>
  </si>
  <si>
    <t>73462</t>
  </si>
  <si>
    <t> -0.1315 </t>
  </si>
  <si>
    <t>2455624.3006 </t>
  </si>
  <si>
    <t> 03.03.2011 19:12 </t>
  </si>
  <si>
    <t>73831.5</t>
  </si>
  <si>
    <t> -0.1313 </t>
  </si>
  <si>
    <t>IBVS 6044 </t>
  </si>
  <si>
    <t>2455906.56772 </t>
  </si>
  <si>
    <t> 11.12.2011 01:37 </t>
  </si>
  <si>
    <t>74680</t>
  </si>
  <si>
    <t> -0.13925 </t>
  </si>
  <si>
    <t> P.Singh </t>
  </si>
  <si>
    <t>OEJV 0160 </t>
  </si>
  <si>
    <t>2455910.7312 </t>
  </si>
  <si>
    <t> 15.12.2011 05:32 </t>
  </si>
  <si>
    <t>74692.5</t>
  </si>
  <si>
    <t> -0.1342 </t>
  </si>
  <si>
    <t>IBVS 6011 </t>
  </si>
  <si>
    <t>2456222.6137 </t>
  </si>
  <si>
    <t> 22.10.2012 02:43 </t>
  </si>
  <si>
    <t>75630</t>
  </si>
  <si>
    <t> -0.1349 </t>
  </si>
  <si>
    <t>2456252.55343 </t>
  </si>
  <si>
    <t> 21.11.2012 01:16 </t>
  </si>
  <si>
    <t>75720</t>
  </si>
  <si>
    <t> -0.13596 </t>
  </si>
  <si>
    <t>2456252.55347 </t>
  </si>
  <si>
    <t> -0.13592 </t>
  </si>
  <si>
    <t>2456252.5537 </t>
  </si>
  <si>
    <t> 21.11.2012 01:17 </t>
  </si>
  <si>
    <t> -0.1357 </t>
  </si>
  <si>
    <t>2456252.55392 </t>
  </si>
  <si>
    <t> -0.13547 </t>
  </si>
  <si>
    <t>2456282.6621 </t>
  </si>
  <si>
    <t> 21.12.2012 03:53 </t>
  </si>
  <si>
    <t>75810.5</t>
  </si>
  <si>
    <t> -0.1344 </t>
  </si>
  <si>
    <t>IBVS 6042 </t>
  </si>
  <si>
    <t>2456322.4137 </t>
  </si>
  <si>
    <t> 29.01.2013 21:55 </t>
  </si>
  <si>
    <t>75930</t>
  </si>
  <si>
    <t> -0.1375 </t>
  </si>
  <si>
    <t> F.Salvaggio </t>
  </si>
  <si>
    <t>IBVS 6094 </t>
  </si>
  <si>
    <t>2456643.2775 </t>
  </si>
  <si>
    <t> 16.12.2013 18:39 </t>
  </si>
  <si>
    <t>76894.5</t>
  </si>
  <si>
    <t> -0.1391 </t>
  </si>
  <si>
    <t> W.Moschner &amp; P.Frank </t>
  </si>
  <si>
    <t>BAVM 234 </t>
  </si>
  <si>
    <t>2431062.5106 </t>
  </si>
  <si>
    <t> 04.12.1943 00:15 </t>
  </si>
  <si>
    <t> 0.0025 </t>
  </si>
  <si>
    <t>F </t>
  </si>
  <si>
    <t> L.Binnendijk </t>
  </si>
  <si>
    <t>2431142.3516 </t>
  </si>
  <si>
    <t> 21.02.1944 20:26 </t>
  </si>
  <si>
    <t> 0.0014 </t>
  </si>
  <si>
    <t>2431143.3511 </t>
  </si>
  <si>
    <t> 22.02.1944 20:25 </t>
  </si>
  <si>
    <t> 0.0029 </t>
  </si>
  <si>
    <t>2431144.3497 </t>
  </si>
  <si>
    <t> 23.02.1944 20:23 </t>
  </si>
  <si>
    <t> 0.0035 </t>
  </si>
  <si>
    <t>2431145.3483 </t>
  </si>
  <si>
    <t> 24.02.1944 20:21 </t>
  </si>
  <si>
    <t> 0.0040 </t>
  </si>
  <si>
    <t>2431822.3390 </t>
  </si>
  <si>
    <t> 01.01.1946 20:08 </t>
  </si>
  <si>
    <t> 0.0003 </t>
  </si>
  <si>
    <t>2431824.3357 </t>
  </si>
  <si>
    <t> 03.01.1946 20:03 </t>
  </si>
  <si>
    <t> 0.0009 </t>
  </si>
  <si>
    <t>2432118.7518 </t>
  </si>
  <si>
    <t> 25.10.1946 06:02 </t>
  </si>
  <si>
    <t> -0.0007 </t>
  </si>
  <si>
    <t>2432172.6451 </t>
  </si>
  <si>
    <t> 18.12.1946 03:28 </t>
  </si>
  <si>
    <t> -0.0008 </t>
  </si>
  <si>
    <t>2432832.6723 </t>
  </si>
  <si>
    <t> 08.10.1948 04:08 </t>
  </si>
  <si>
    <t> -0.0016 </t>
  </si>
  <si>
    <t>2432852.6339 </t>
  </si>
  <si>
    <t> 28.10.1948 03:12 </t>
  </si>
  <si>
    <t> -0.0005 </t>
  </si>
  <si>
    <t>2432864.6082 </t>
  </si>
  <si>
    <t> 09.11.1948 02:35 </t>
  </si>
  <si>
    <t> -0.0025 </t>
  </si>
  <si>
    <t>2432880.5786 </t>
  </si>
  <si>
    <t> 25.11.1948 01:53 </t>
  </si>
  <si>
    <t> -0.0006 </t>
  </si>
  <si>
    <t>2432883.5702 </t>
  </si>
  <si>
    <t> 28.11.1948 01:41 </t>
  </si>
  <si>
    <t> -0.0030 </t>
  </si>
  <si>
    <t>2436522.383 </t>
  </si>
  <si>
    <t> 14.11.1958 21:11 </t>
  </si>
  <si>
    <t>P </t>
  </si>
  <si>
    <t> G.Romano </t>
  </si>
  <si>
    <t>2436574.278 </t>
  </si>
  <si>
    <t> 05.01.1959 18:40 </t>
  </si>
  <si>
    <t>2436578.267 </t>
  </si>
  <si>
    <t> 09.01.1959 18:24 </t>
  </si>
  <si>
    <t> 0.001 </t>
  </si>
  <si>
    <t>2436581.262 </t>
  </si>
  <si>
    <t> 12.01.1959 18:17 </t>
  </si>
  <si>
    <t> 0.002 </t>
  </si>
  <si>
    <t>2436596.232 </t>
  </si>
  <si>
    <t> 27.01.1959 17:34 </t>
  </si>
  <si>
    <t>2436598.239 </t>
  </si>
  <si>
    <t> 29.01.1959 17:44 </t>
  </si>
  <si>
    <t> 0.012 </t>
  </si>
  <si>
    <t>2436599.237 </t>
  </si>
  <si>
    <t> 30.01.1959 17:41 </t>
  </si>
  <si>
    <t>2436843.419 </t>
  </si>
  <si>
    <t> 01.10.1959 22:03 </t>
  </si>
  <si>
    <t> 0.010 </t>
  </si>
  <si>
    <t>2436867.368 </t>
  </si>
  <si>
    <t> 25.10.1959 20:49 </t>
  </si>
  <si>
    <t>2439824.8471 </t>
  </si>
  <si>
    <t> 30.11.1967 08:19 </t>
  </si>
  <si>
    <t> 0.0016 </t>
  </si>
  <si>
    <t> B.B.Bookmyer </t>
  </si>
  <si>
    <t>2442403.247 </t>
  </si>
  <si>
    <t> 21.12.1974 17:55 </t>
  </si>
  <si>
    <t>2442748.3969 </t>
  </si>
  <si>
    <t> 01.12.1975 21:31 </t>
  </si>
  <si>
    <t> 0.0000 </t>
  </si>
  <si>
    <t> Magalashv.&amp;Kumsis. </t>
  </si>
  <si>
    <t>2442750.3929 </t>
  </si>
  <si>
    <t> 03.12.1975 21:25 </t>
  </si>
  <si>
    <t> -0.0000 </t>
  </si>
  <si>
    <t>2443462.3183 </t>
  </si>
  <si>
    <t> 14.11.1977 19:38 </t>
  </si>
  <si>
    <t>2443491.253 </t>
  </si>
  <si>
    <t> 13.12.1977 18:04 </t>
  </si>
  <si>
    <t> A.Royer </t>
  </si>
  <si>
    <t>2446771.0538 </t>
  </si>
  <si>
    <t> 06.12.1986 13:17 </t>
  </si>
  <si>
    <t> -0.0540 </t>
  </si>
  <si>
    <t> L.Qingyao et al. </t>
  </si>
  <si>
    <t>2446771.0544 </t>
  </si>
  <si>
    <t> 06.12.1986 13:18 </t>
  </si>
  <si>
    <t> -0.0534 </t>
  </si>
  <si>
    <t>G</t>
  </si>
  <si>
    <t>2446771.2208 </t>
  </si>
  <si>
    <t> 06.12.1986 17:17 </t>
  </si>
  <si>
    <t>2446771.2210 </t>
  </si>
  <si>
    <t> 06.12.1986 17:18 </t>
  </si>
  <si>
    <t> -0.0532 </t>
  </si>
  <si>
    <t>2446772.0524 </t>
  </si>
  <si>
    <t> 07.12.1986 13:15 </t>
  </si>
  <si>
    <t>2446772.0527 </t>
  </si>
  <si>
    <t> -0.0531 </t>
  </si>
  <si>
    <t>2446772.2182 </t>
  </si>
  <si>
    <t> 07.12.1986 17:14 </t>
  </si>
  <si>
    <t>2451138.539 </t>
  </si>
  <si>
    <t> 21.11.1998 00:56 </t>
  </si>
  <si>
    <t> -0.098 </t>
  </si>
  <si>
    <t>2451411.495 </t>
  </si>
  <si>
    <t> 20.08.1999 23:52 </t>
  </si>
  <si>
    <t> -0.102 </t>
  </si>
  <si>
    <t>2451549.227 </t>
  </si>
  <si>
    <t> 05.01.2000 17:26 </t>
  </si>
  <si>
    <t>2451797.571 </t>
  </si>
  <si>
    <t> 10.09.2000 01:42 </t>
  </si>
  <si>
    <t> -0.096 </t>
  </si>
  <si>
    <t>2451823.8420 </t>
  </si>
  <si>
    <t> 06.10.2000 08:12 </t>
  </si>
  <si>
    <t> -0.1061 </t>
  </si>
  <si>
    <t> R.H.Nelson </t>
  </si>
  <si>
    <t>2451855.461 </t>
  </si>
  <si>
    <t> 06.11.2000 23:03 </t>
  </si>
  <si>
    <t> -0.091 </t>
  </si>
  <si>
    <t>2451926.3034 </t>
  </si>
  <si>
    <t> 16.01.2001 19:16 </t>
  </si>
  <si>
    <t> -0.1087 </t>
  </si>
  <si>
    <t>2451932.6279 </t>
  </si>
  <si>
    <t> 23.01.2001 03:04 </t>
  </si>
  <si>
    <t> -0.1051 </t>
  </si>
  <si>
    <t> B.Krobusek </t>
  </si>
  <si>
    <t>2451956.2455 </t>
  </si>
  <si>
    <t> 15.02.2001 17:53 </t>
  </si>
  <si>
    <t> -0.1074 </t>
  </si>
  <si>
    <t>2452193.611 </t>
  </si>
  <si>
    <t> 11.10.2001 02:39 </t>
  </si>
  <si>
    <t>2452237.361 </t>
  </si>
  <si>
    <t> 23.11.2001 20:39 </t>
  </si>
  <si>
    <t> -0.103 </t>
  </si>
  <si>
    <t>2452246.3351 </t>
  </si>
  <si>
    <t> 02.12.2001 20:02 </t>
  </si>
  <si>
    <t> -0.1108 </t>
  </si>
  <si>
    <t> SZ.Csizmadia et al. </t>
  </si>
  <si>
    <t>IBVS 5230 </t>
  </si>
  <si>
    <t>2452555.7219 </t>
  </si>
  <si>
    <t> 08.10.2002 05:19 </t>
  </si>
  <si>
    <t> -0.1121 </t>
  </si>
  <si>
    <t>2452565.7021 </t>
  </si>
  <si>
    <t> 18.10.2002 04:51 </t>
  </si>
  <si>
    <t> -0.1122 </t>
  </si>
  <si>
    <t>2452578.5104 </t>
  </si>
  <si>
    <t> 31.10.2002 00:14 </t>
  </si>
  <si>
    <t> -0.1119 </t>
  </si>
  <si>
    <t> V.Bakis et al. </t>
  </si>
  <si>
    <t>IBVS 5399 </t>
  </si>
  <si>
    <t>2452607.9552 </t>
  </si>
  <si>
    <t> 29.11.2002 10:55 </t>
  </si>
  <si>
    <t> -0.1088 </t>
  </si>
  <si>
    <t> Nakajima </t>
  </si>
  <si>
    <t>2452608.1225 </t>
  </si>
  <si>
    <t> 29.11.2002 14:56 </t>
  </si>
  <si>
    <t> -0.1079 </t>
  </si>
  <si>
    <t>2452947.2789 </t>
  </si>
  <si>
    <t> 03.11.2003 18:41 </t>
  </si>
  <si>
    <t>65784.5</t>
  </si>
  <si>
    <t> -0.1141 </t>
  </si>
  <si>
    <t> C.-H.Kim et al. </t>
  </si>
  <si>
    <t>IBVS 5694 </t>
  </si>
  <si>
    <t>2452964.7438 </t>
  </si>
  <si>
    <t> 21.11.2003 05:51 </t>
  </si>
  <si>
    <t>65837</t>
  </si>
  <si>
    <t> -0.1146 </t>
  </si>
  <si>
    <t>2452993.5200 </t>
  </si>
  <si>
    <t> 20.12.2003 00:28 </t>
  </si>
  <si>
    <t>65923.5</t>
  </si>
  <si>
    <t>2453313.7179 </t>
  </si>
  <si>
    <t> 04.11.2004 05:13 </t>
  </si>
  <si>
    <t>66886</t>
  </si>
  <si>
    <t> -0.1170 </t>
  </si>
  <si>
    <t>2454050.4241 </t>
  </si>
  <si>
    <t> 10.11.2006 22:10 </t>
  </si>
  <si>
    <t>69100.5</t>
  </si>
  <si>
    <t> Sz.Csizmadia et al. </t>
  </si>
  <si>
    <t>IBVS 5736 </t>
  </si>
  <si>
    <t>2454099.32718 </t>
  </si>
  <si>
    <t> 29.12.2006 19:51 </t>
  </si>
  <si>
    <t>69247.5</t>
  </si>
  <si>
    <t> -0.12068 </t>
  </si>
  <si>
    <t> P.Zasche et al. </t>
  </si>
  <si>
    <t>2454115.29518 </t>
  </si>
  <si>
    <t> 14.01.2007 19:05 </t>
  </si>
  <si>
    <t>69295.5</t>
  </si>
  <si>
    <t> -0.12110 </t>
  </si>
  <si>
    <t>2454423.1847 </t>
  </si>
  <si>
    <t> 18.11.2007 16:25 </t>
  </si>
  <si>
    <t>70221</t>
  </si>
  <si>
    <t> -0.1227 </t>
  </si>
  <si>
    <t> H.Itoh </t>
  </si>
  <si>
    <t>2454781.3074 </t>
  </si>
  <si>
    <t> 10.11.2008 19:22 </t>
  </si>
  <si>
    <t>71297.5</t>
  </si>
  <si>
    <t> -0.1250 </t>
  </si>
  <si>
    <t>2455133.1085 </t>
  </si>
  <si>
    <t> 28.10.2009 14:36 </t>
  </si>
  <si>
    <t>72355</t>
  </si>
  <si>
    <t> K.Shiokawa </t>
  </si>
  <si>
    <t>2455133.2746 </t>
  </si>
  <si>
    <t> 28.10.2009 18:35 </t>
  </si>
  <si>
    <t>72355.5</t>
  </si>
  <si>
    <t> -0.1284 </t>
  </si>
  <si>
    <t>2455478.5893 </t>
  </si>
  <si>
    <t> 09.10.2010 02:08 </t>
  </si>
  <si>
    <t>2455478.5894 </t>
  </si>
  <si>
    <t> -0.1307 </t>
  </si>
  <si>
    <t>2455553.1097 </t>
  </si>
  <si>
    <t> 22.12.2010 14:37 </t>
  </si>
  <si>
    <t>73617.5</t>
  </si>
  <si>
    <t> -0.1297 </t>
  </si>
  <si>
    <t>2455578.3909 </t>
  </si>
  <si>
    <t> 16.01.2011 21:22 </t>
  </si>
  <si>
    <t>73693.5</t>
  </si>
  <si>
    <t> -0.1318 </t>
  </si>
  <si>
    <t> K.Kasai </t>
  </si>
  <si>
    <t>2455817.58312 </t>
  </si>
  <si>
    <t> 13.09.2011 01:59 </t>
  </si>
  <si>
    <t>74412.5</t>
  </si>
  <si>
    <t> -0.13318 </t>
  </si>
  <si>
    <t>2455817.58313 </t>
  </si>
  <si>
    <t> -0.13317 </t>
  </si>
  <si>
    <t>2455817.58329 </t>
  </si>
  <si>
    <t> -0.13301 </t>
  </si>
  <si>
    <t>2455817.58337 </t>
  </si>
  <si>
    <t> 13.09.2011 02:00 </t>
  </si>
  <si>
    <t> -0.13293 </t>
  </si>
  <si>
    <t>2455899.9192 </t>
  </si>
  <si>
    <t> 04.12.2011 10:03 </t>
  </si>
  <si>
    <t>74660</t>
  </si>
  <si>
    <t> -0.1343 </t>
  </si>
  <si>
    <t>2455900.0867 </t>
  </si>
  <si>
    <t> 04.12.2011 14:04 </t>
  </si>
  <si>
    <t>74660.5</t>
  </si>
  <si>
    <t> -0.1331 </t>
  </si>
  <si>
    <t>2456169.55156 </t>
  </si>
  <si>
    <t> 30.08.2012 01:14 </t>
  </si>
  <si>
    <t>75470.5</t>
  </si>
  <si>
    <t> -0.13532 </t>
  </si>
  <si>
    <t>2456169.55157 </t>
  </si>
  <si>
    <t> -0.13531 </t>
  </si>
  <si>
    <t>2456169.55161 </t>
  </si>
  <si>
    <t> -0.13527 </t>
  </si>
  <si>
    <t>2456169.55201 </t>
  </si>
  <si>
    <t> -0.13487 </t>
  </si>
  <si>
    <t>2456272.0147 </t>
  </si>
  <si>
    <t> 10.12.2012 12:21 </t>
  </si>
  <si>
    <t>75778.5</t>
  </si>
  <si>
    <t> -0.1362 </t>
  </si>
  <si>
    <t>2456272.1809 </t>
  </si>
  <si>
    <t> 10.12.2012 16:20 </t>
  </si>
  <si>
    <t>75779</t>
  </si>
  <si>
    <t> -0.1363 </t>
  </si>
  <si>
    <t>2456608.1807 </t>
  </si>
  <si>
    <t> 11.11.2013 16:20 </t>
  </si>
  <si>
    <t>76789</t>
  </si>
  <si>
    <t> -0.1387 </t>
  </si>
  <si>
    <t>cG</t>
  </si>
  <si>
    <t> K.Hirosawa </t>
  </si>
  <si>
    <t>JBAV, 63</t>
  </si>
  <si>
    <t>VSB, 91</t>
  </si>
  <si>
    <t>JAVSO, 50, 133</t>
  </si>
  <si>
    <t>JAAVSO, 50, 255</t>
  </si>
  <si>
    <t>JAAVSO 51, 138</t>
  </si>
  <si>
    <t>Nelson pers com</t>
  </si>
  <si>
    <t>S5</t>
  </si>
  <si>
    <t>JAAVSO, 52, 243</t>
  </si>
  <si>
    <t xml:space="preserve">Mag </t>
  </si>
  <si>
    <t>Next ToM-P</t>
  </si>
  <si>
    <t>Next ToM-S</t>
  </si>
  <si>
    <t>11.25-11.92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</si>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</sst>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  <numFmt numFmtId="170" formatCode="0.0000000"/>
  </numFmts>
  <fonts count="23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</cellStyleXfs>
  <cellXfs count="105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165" fontId="8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right"/>
    </xf>
    <xf numFmtId="0" fontId="13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16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167" fontId="15" fillId="0" borderId="0" xfId="7" applyNumberFormat="1" applyFont="1" applyAlignment="1">
      <alignment horizontal="left" vertical="top"/>
    </xf>
    <xf numFmtId="0" fontId="15" fillId="0" borderId="0" xfId="7" applyFont="1" applyAlignment="1">
      <alignment horizontal="left" vertical="top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 wrapText="1"/>
    </xf>
    <xf numFmtId="0" fontId="12" fillId="0" borderId="0" xfId="6" applyFont="1" applyAlignment="1">
      <alignment horizontal="left" wrapText="1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3" borderId="11" xfId="0" applyFont="1" applyFill="1" applyBorder="1" applyAlignment="1">
      <alignment horizontal="left" vertical="top" wrapText="1" indent="1"/>
    </xf>
    <xf numFmtId="0" fontId="10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right" vertical="top" wrapText="1"/>
    </xf>
    <xf numFmtId="0" fontId="18" fillId="3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168" fontId="10" fillId="0" borderId="0" xfId="0" applyNumberFormat="1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9" fontId="20" fillId="0" borderId="0" xfId="0" applyNumberFormat="1" applyFont="1" applyAlignment="1">
      <alignment horizontal="left" vertical="center" wrapText="1"/>
    </xf>
    <xf numFmtId="0" fontId="20" fillId="0" borderId="0" xfId="0" applyFont="1" applyAlignment="1" applyProtection="1">
      <alignment horizontal="center"/>
      <protection locked="0"/>
    </xf>
    <xf numFmtId="170" fontId="20" fillId="0" borderId="0" xfId="0" applyNumberFormat="1" applyFont="1" applyAlignment="1" applyProtection="1">
      <alignment horizontal="left" vertical="center" wrapText="1"/>
      <protection locked="0"/>
    </xf>
    <xf numFmtId="169" fontId="20" fillId="0" borderId="0" xfId="0" applyNumberFormat="1" applyFont="1" applyAlignment="1" applyProtection="1">
      <alignment horizontal="left"/>
      <protection locked="0"/>
    </xf>
    <xf numFmtId="0" fontId="0" fillId="0" borderId="12" xfId="0" applyBorder="1">
      <alignment vertical="top"/>
    </xf>
    <xf numFmtId="0" fontId="21" fillId="0" borderId="15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0" fillId="4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22" fontId="22" fillId="0" borderId="18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Tau -- O-C Diagr.</a:t>
            </a:r>
          </a:p>
        </c:rich>
      </c:tx>
      <c:layout>
        <c:manualLayout>
          <c:xMode val="edge"/>
          <c:yMode val="edge"/>
          <c:x val="0.3702001765908293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4364670885944"/>
          <c:y val="0.22522588572718927"/>
          <c:w val="0.78187521282644012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Active!$H$21:$H$3220</c:f>
              <c:numCache>
                <c:formatCode>General</c:formatCode>
                <c:ptCount val="3200"/>
                <c:pt idx="0">
                  <c:v>0</c:v>
                </c:pt>
                <c:pt idx="1">
                  <c:v>2.5000000023283064E-3</c:v>
                </c:pt>
                <c:pt idx="2">
                  <c:v>1.4040000023669563E-3</c:v>
                </c:pt>
                <c:pt idx="3">
                  <c:v>2.8778000014426652E-3</c:v>
                </c:pt>
                <c:pt idx="4">
                  <c:v>3.4516000014264137E-3</c:v>
                </c:pt>
                <c:pt idx="5">
                  <c:v>4.0254000014101621E-3</c:v>
                </c:pt>
                <c:pt idx="6">
                  <c:v>2.8640000164159574E-4</c:v>
                </c:pt>
                <c:pt idx="7">
                  <c:v>9.3399999968823977E-4</c:v>
                </c:pt>
                <c:pt idx="8">
                  <c:v>-6.9500000245170668E-4</c:v>
                </c:pt>
                <c:pt idx="9">
                  <c:v>-8.0979999620467424E-4</c:v>
                </c:pt>
                <c:pt idx="10">
                  <c:v>-1.6034000000217929E-3</c:v>
                </c:pt>
                <c:pt idx="11">
                  <c:v>-5.2739999955520034E-4</c:v>
                </c:pt>
                <c:pt idx="12">
                  <c:v>-2.5418000004719943E-3</c:v>
                </c:pt>
                <c:pt idx="13">
                  <c:v>-5.6100000074366108E-4</c:v>
                </c:pt>
                <c:pt idx="14">
                  <c:v>-3.0396000001928769E-3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CC-4C88-9E7B-64D7C5D0B6D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Active!$I$21:$I$3220</c:f>
              <c:numCache>
                <c:formatCode>General</c:formatCode>
                <c:ptCount val="3200"/>
                <c:pt idx="15">
                  <c:v>6.2352000022656284E-3</c:v>
                </c:pt>
                <c:pt idx="16">
                  <c:v>3.8727999999537133E-3</c:v>
                </c:pt>
                <c:pt idx="17">
                  <c:v>7.679999980609864E-4</c:v>
                </c:pt>
                <c:pt idx="18">
                  <c:v>1.6894000000320375E-3</c:v>
                </c:pt>
                <c:pt idx="19">
                  <c:v>1.2964000052306801E-3</c:v>
                </c:pt>
                <c:pt idx="20">
                  <c:v>1.2244000005011912E-2</c:v>
                </c:pt>
                <c:pt idx="21">
                  <c:v>1.2217800001963042E-2</c:v>
                </c:pt>
                <c:pt idx="22">
                  <c:v>1.0474200003955048E-2</c:v>
                </c:pt>
                <c:pt idx="23">
                  <c:v>6.8453999992925674E-3</c:v>
                </c:pt>
                <c:pt idx="26">
                  <c:v>6.8524000016623177E-3</c:v>
                </c:pt>
                <c:pt idx="28">
                  <c:v>5.62528000009479E-2</c:v>
                </c:pt>
                <c:pt idx="29">
                  <c:v>5.847409999842057E-2</c:v>
                </c:pt>
                <c:pt idx="30">
                  <c:v>8.5170000238576904E-4</c:v>
                </c:pt>
                <c:pt idx="31">
                  <c:v>-4.2719999983091839E-3</c:v>
                </c:pt>
                <c:pt idx="32">
                  <c:v>-3.4291999982087873E-3</c:v>
                </c:pt>
                <c:pt idx="33">
                  <c:v>4.3874000039068051E-3</c:v>
                </c:pt>
                <c:pt idx="34">
                  <c:v>6.361200001265388E-3</c:v>
                </c:pt>
                <c:pt idx="35">
                  <c:v>-6.6650000007939525E-3</c:v>
                </c:pt>
                <c:pt idx="36">
                  <c:v>-1.0717400000430644E-2</c:v>
                </c:pt>
                <c:pt idx="37">
                  <c:v>-7.7174000034574419E-3</c:v>
                </c:pt>
                <c:pt idx="38">
                  <c:v>-7.7698000022792257E-3</c:v>
                </c:pt>
                <c:pt idx="39">
                  <c:v>4.9175000021932647E-3</c:v>
                </c:pt>
                <c:pt idx="42">
                  <c:v>-9.5046000060392544E-3</c:v>
                </c:pt>
                <c:pt idx="43">
                  <c:v>-6.6356000024825335E-3</c:v>
                </c:pt>
                <c:pt idx="45">
                  <c:v>-8.0440000019734725E-3</c:v>
                </c:pt>
                <c:pt idx="46">
                  <c:v>-1.5666699997382239E-2</c:v>
                </c:pt>
                <c:pt idx="47">
                  <c:v>-2.2423599999456201E-2</c:v>
                </c:pt>
                <c:pt idx="48">
                  <c:v>-1.8729199997324031E-2</c:v>
                </c:pt>
                <c:pt idx="49">
                  <c:v>-4.6795999995083548E-2</c:v>
                </c:pt>
                <c:pt idx="50">
                  <c:v>-2.7359200001228601E-2</c:v>
                </c:pt>
                <c:pt idx="51">
                  <c:v>-1.9380999998247717E-2</c:v>
                </c:pt>
                <c:pt idx="52">
                  <c:v>-2.948580000520451E-2</c:v>
                </c:pt>
                <c:pt idx="53">
                  <c:v>-2.6564399995550048E-2</c:v>
                </c:pt>
                <c:pt idx="54">
                  <c:v>-1.9590600000810809E-2</c:v>
                </c:pt>
                <c:pt idx="55">
                  <c:v>-1.8721599997661542E-2</c:v>
                </c:pt>
                <c:pt idx="56">
                  <c:v>-2.2561199999472592E-2</c:v>
                </c:pt>
                <c:pt idx="57">
                  <c:v>-2.9056999999738764E-2</c:v>
                </c:pt>
                <c:pt idx="58">
                  <c:v>-3.2853099997737445E-2</c:v>
                </c:pt>
                <c:pt idx="59">
                  <c:v>-2.993169999535894E-2</c:v>
                </c:pt>
                <c:pt idx="60">
                  <c:v>-3.1996999998227693E-2</c:v>
                </c:pt>
                <c:pt idx="61">
                  <c:v>-3.5154199998942204E-2</c:v>
                </c:pt>
                <c:pt idx="62">
                  <c:v>-4.0311400000064168E-2</c:v>
                </c:pt>
                <c:pt idx="63">
                  <c:v>-3.6823699992964976E-2</c:v>
                </c:pt>
                <c:pt idx="64">
                  <c:v>-3.3347199998388533E-2</c:v>
                </c:pt>
                <c:pt idx="65">
                  <c:v>-2.8419900001608767E-2</c:v>
                </c:pt>
                <c:pt idx="66">
                  <c:v>-4.6606000003521331E-2</c:v>
                </c:pt>
                <c:pt idx="75">
                  <c:v>-4.5955199995660223E-2</c:v>
                </c:pt>
                <c:pt idx="76">
                  <c:v>-4.9209900003916118E-2</c:v>
                </c:pt>
                <c:pt idx="77">
                  <c:v>-5.4576700000325218E-2</c:v>
                </c:pt>
                <c:pt idx="78">
                  <c:v>-5.0995899997360539E-2</c:v>
                </c:pt>
                <c:pt idx="79">
                  <c:v>-4.6912800004065502E-2</c:v>
                </c:pt>
                <c:pt idx="80">
                  <c:v>-5.6379999994533136E-2</c:v>
                </c:pt>
                <c:pt idx="81">
                  <c:v>-4.2794799999683164E-2</c:v>
                </c:pt>
                <c:pt idx="82">
                  <c:v>-5.0266400001419242E-2</c:v>
                </c:pt>
                <c:pt idx="83">
                  <c:v>-5.0397399994835723E-2</c:v>
                </c:pt>
                <c:pt idx="84">
                  <c:v>-4.4547299999976531E-2</c:v>
                </c:pt>
                <c:pt idx="85">
                  <c:v>-5.457350000506267E-2</c:v>
                </c:pt>
                <c:pt idx="86">
                  <c:v>-5.9652099997038022E-2</c:v>
                </c:pt>
                <c:pt idx="87">
                  <c:v>-4.8228499996184837E-2</c:v>
                </c:pt>
                <c:pt idx="88">
                  <c:v>-5.6400100002065301E-2</c:v>
                </c:pt>
                <c:pt idx="89">
                  <c:v>-5.2308300008007791E-2</c:v>
                </c:pt>
                <c:pt idx="90">
                  <c:v>-5.6360699993092567E-2</c:v>
                </c:pt>
                <c:pt idx="91">
                  <c:v>-6.1544099997263402E-2</c:v>
                </c:pt>
                <c:pt idx="92">
                  <c:v>-6.0068099999625701E-2</c:v>
                </c:pt>
                <c:pt idx="93">
                  <c:v>-6.5356300001440104E-2</c:v>
                </c:pt>
                <c:pt idx="94">
                  <c:v>-5.9539699999731965E-2</c:v>
                </c:pt>
                <c:pt idx="95">
                  <c:v>-5.8711300000140909E-2</c:v>
                </c:pt>
                <c:pt idx="96">
                  <c:v>-6.8223599999328144E-2</c:v>
                </c:pt>
                <c:pt idx="97">
                  <c:v>-6.4326899999286979E-2</c:v>
                </c:pt>
                <c:pt idx="98">
                  <c:v>-6.1772300003212877E-2</c:v>
                </c:pt>
                <c:pt idx="99">
                  <c:v>-6.7267200000060257E-2</c:v>
                </c:pt>
                <c:pt idx="100">
                  <c:v>-6.4633999994839542E-2</c:v>
                </c:pt>
                <c:pt idx="101">
                  <c:v>-6.7974600002344232E-2</c:v>
                </c:pt>
                <c:pt idx="102">
                  <c:v>-6.6262799999094568E-2</c:v>
                </c:pt>
                <c:pt idx="103">
                  <c:v>-6.4774999998917338E-2</c:v>
                </c:pt>
                <c:pt idx="104">
                  <c:v>-6.2118499998177867E-2</c:v>
                </c:pt>
                <c:pt idx="105">
                  <c:v>-6.8799699998635333E-2</c:v>
                </c:pt>
                <c:pt idx="106">
                  <c:v>-7.2578400002385024E-2</c:v>
                </c:pt>
                <c:pt idx="107">
                  <c:v>-6.636439999419963E-2</c:v>
                </c:pt>
                <c:pt idx="108">
                  <c:v>-7.2386200001346879E-2</c:v>
                </c:pt>
                <c:pt idx="109">
                  <c:v>-8.1928999999945518E-2</c:v>
                </c:pt>
                <c:pt idx="110">
                  <c:v>-6.5739699995901901E-2</c:v>
                </c:pt>
                <c:pt idx="111">
                  <c:v>-6.6492199992353562E-2</c:v>
                </c:pt>
                <c:pt idx="112">
                  <c:v>-7.3183399996196385E-2</c:v>
                </c:pt>
                <c:pt idx="113">
                  <c:v>-7.3167299997294322E-2</c:v>
                </c:pt>
                <c:pt idx="114">
                  <c:v>-7.1694199999910779E-2</c:v>
                </c:pt>
                <c:pt idx="115">
                  <c:v>-6.5720400001737289E-2</c:v>
                </c:pt>
                <c:pt idx="116">
                  <c:v>-6.9472900002438109E-2</c:v>
                </c:pt>
                <c:pt idx="117">
                  <c:v>-7.4499099995591678E-2</c:v>
                </c:pt>
                <c:pt idx="118">
                  <c:v>-7.9206399997929111E-2</c:v>
                </c:pt>
                <c:pt idx="119">
                  <c:v>-9.2926799996348564E-2</c:v>
                </c:pt>
                <c:pt idx="120">
                  <c:v>-7.0417300004919525E-2</c:v>
                </c:pt>
                <c:pt idx="121">
                  <c:v>-7.765310000104364E-2</c:v>
                </c:pt>
                <c:pt idx="122">
                  <c:v>-8.3308100001886487E-2</c:v>
                </c:pt>
                <c:pt idx="123">
                  <c:v>-8.1820300001709256E-2</c:v>
                </c:pt>
                <c:pt idx="124">
                  <c:v>-7.8901799992308952E-2</c:v>
                </c:pt>
                <c:pt idx="125">
                  <c:v>-8.9552400000684429E-2</c:v>
                </c:pt>
                <c:pt idx="126">
                  <c:v>-8.1507199996849522E-2</c:v>
                </c:pt>
                <c:pt idx="127">
                  <c:v>-7.9358499999216292E-2</c:v>
                </c:pt>
                <c:pt idx="128">
                  <c:v>-8.9327899993804749E-2</c:v>
                </c:pt>
                <c:pt idx="129">
                  <c:v>-9.8918700001377147E-2</c:v>
                </c:pt>
                <c:pt idx="130">
                  <c:v>-9.9302900001930539E-2</c:v>
                </c:pt>
                <c:pt idx="131">
                  <c:v>-9.1976799994881731E-2</c:v>
                </c:pt>
                <c:pt idx="132">
                  <c:v>-8.6665299997548573E-2</c:v>
                </c:pt>
                <c:pt idx="133">
                  <c:v>-8.7679800002661068E-2</c:v>
                </c:pt>
                <c:pt idx="134">
                  <c:v>-9.040159999858588E-2</c:v>
                </c:pt>
                <c:pt idx="135">
                  <c:v>-9.7052199998870492E-2</c:v>
                </c:pt>
                <c:pt idx="136">
                  <c:v>-9.8897899995790794E-2</c:v>
                </c:pt>
                <c:pt idx="137">
                  <c:v>-8.8698400002613198E-2</c:v>
                </c:pt>
                <c:pt idx="138">
                  <c:v>-9.6712799997476395E-2</c:v>
                </c:pt>
                <c:pt idx="139">
                  <c:v>-9.7801500007335562E-2</c:v>
                </c:pt>
                <c:pt idx="140">
                  <c:v>-0.10196719999657944</c:v>
                </c:pt>
                <c:pt idx="141">
                  <c:v>-9.7582800000964198E-2</c:v>
                </c:pt>
                <c:pt idx="142">
                  <c:v>-9.5768899998802226E-2</c:v>
                </c:pt>
                <c:pt idx="144">
                  <c:v>-0.10612550000223564</c:v>
                </c:pt>
                <c:pt idx="145">
                  <c:v>-9.1288499992515426E-2</c:v>
                </c:pt>
                <c:pt idx="149">
                  <c:v>-0.10743470000306843</c:v>
                </c:pt>
                <c:pt idx="153">
                  <c:v>-0.10583259999839356</c:v>
                </c:pt>
                <c:pt idx="158">
                  <c:v>-0.10264770000503631</c:v>
                </c:pt>
                <c:pt idx="163">
                  <c:v>-0.10891529999935301</c:v>
                </c:pt>
                <c:pt idx="189">
                  <c:v>-0.11717370000405936</c:v>
                </c:pt>
                <c:pt idx="199">
                  <c:v>-0.11277749999862863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CC-4C88-9E7B-64D7C5D0B6D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Active!$J$21:$J$3220</c:f>
              <c:numCache>
                <c:formatCode>General</c:formatCode>
                <c:ptCount val="3200"/>
                <c:pt idx="25">
                  <c:v>2.0394000021042302E-3</c:v>
                </c:pt>
                <c:pt idx="27">
                  <c:v>3.6137999995844439E-3</c:v>
                </c:pt>
                <c:pt idx="40">
                  <c:v>2.4200002371799201E-5</c:v>
                </c:pt>
                <c:pt idx="41">
                  <c:v>-2.8200003725942224E-5</c:v>
                </c:pt>
                <c:pt idx="44">
                  <c:v>1.580000389367342E-5</c:v>
                </c:pt>
                <c:pt idx="67">
                  <c:v>-5.40125999978045E-2</c:v>
                </c:pt>
                <c:pt idx="68">
                  <c:v>-5.341259999840986E-2</c:v>
                </c:pt>
                <c:pt idx="69">
                  <c:v>-5.3350299996964168E-2</c:v>
                </c:pt>
                <c:pt idx="70">
                  <c:v>-5.3150300002016593E-2</c:v>
                </c:pt>
                <c:pt idx="71">
                  <c:v>-5.3438800001458731E-2</c:v>
                </c:pt>
                <c:pt idx="72">
                  <c:v>-5.313880000176141E-2</c:v>
                </c:pt>
                <c:pt idx="73">
                  <c:v>-5.3976499999407679E-2</c:v>
                </c:pt>
                <c:pt idx="74">
                  <c:v>-5.3976499999407679E-2</c:v>
                </c:pt>
                <c:pt idx="148">
                  <c:v>-0.10814620000019204</c:v>
                </c:pt>
                <c:pt idx="150">
                  <c:v>-0.10739469999680296</c:v>
                </c:pt>
                <c:pt idx="151">
                  <c:v>-0.10703469999862136</c:v>
                </c:pt>
                <c:pt idx="157">
                  <c:v>-0.11047580000013113</c:v>
                </c:pt>
                <c:pt idx="165">
                  <c:v>-0.11210550000396324</c:v>
                </c:pt>
                <c:pt idx="166">
                  <c:v>-0.11216749999584863</c:v>
                </c:pt>
                <c:pt idx="171">
                  <c:v>-0.11357860000134679</c:v>
                </c:pt>
                <c:pt idx="176">
                  <c:v>-0.11481739999726415</c:v>
                </c:pt>
                <c:pt idx="180">
                  <c:v>-0.11460980000265408</c:v>
                </c:pt>
                <c:pt idx="185">
                  <c:v>-0.11483189999853494</c:v>
                </c:pt>
                <c:pt idx="190">
                  <c:v>-0.11700439999549417</c:v>
                </c:pt>
                <c:pt idx="193">
                  <c:v>-0.11747219999961089</c:v>
                </c:pt>
                <c:pt idx="194">
                  <c:v>-0.11660989999654703</c:v>
                </c:pt>
                <c:pt idx="195">
                  <c:v>-0.11774760000116657</c:v>
                </c:pt>
                <c:pt idx="196">
                  <c:v>-0.11886039999808418</c:v>
                </c:pt>
                <c:pt idx="197">
                  <c:v>-0.11689810000098078</c:v>
                </c:pt>
                <c:pt idx="198">
                  <c:v>-0.11723579999670619</c:v>
                </c:pt>
                <c:pt idx="210">
                  <c:v>-0.12337719999777619</c:v>
                </c:pt>
                <c:pt idx="213">
                  <c:v>-0.12398720000055619</c:v>
                </c:pt>
                <c:pt idx="217">
                  <c:v>-0.12503149999974994</c:v>
                </c:pt>
                <c:pt idx="271">
                  <c:v>-0.1391453000032925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CC-4C88-9E7B-64D7C5D0B6D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Active!$K$21:$K$3220</c:f>
              <c:numCache>
                <c:formatCode>General</c:formatCode>
                <c:ptCount val="3200"/>
                <c:pt idx="24">
                  <c:v>1.6393999976571649E-3</c:v>
                </c:pt>
                <c:pt idx="143">
                  <c:v>-0.10614689090289176</c:v>
                </c:pt>
                <c:pt idx="146">
                  <c:v>-0.108748700004071</c:v>
                </c:pt>
                <c:pt idx="147">
                  <c:v>-0.10508129999652738</c:v>
                </c:pt>
                <c:pt idx="152">
                  <c:v>-0.1098372999986168</c:v>
                </c:pt>
                <c:pt idx="154">
                  <c:v>-0.1093473000000813</c:v>
                </c:pt>
                <c:pt idx="155">
                  <c:v>-0.10968500000308268</c:v>
                </c:pt>
                <c:pt idx="156">
                  <c:v>-0.1099568999998155</c:v>
                </c:pt>
                <c:pt idx="159">
                  <c:v>-0.11078350000025239</c:v>
                </c:pt>
                <c:pt idx="160">
                  <c:v>-0.11077349999686703</c:v>
                </c:pt>
                <c:pt idx="161">
                  <c:v>-0.10962190000282135</c:v>
                </c:pt>
                <c:pt idx="162">
                  <c:v>-0.1101596000007703</c:v>
                </c:pt>
                <c:pt idx="164">
                  <c:v>-0.10606520000146702</c:v>
                </c:pt>
                <c:pt idx="168">
                  <c:v>-0.11187039999640547</c:v>
                </c:pt>
                <c:pt idx="169">
                  <c:v>-0.10884330000408227</c:v>
                </c:pt>
                <c:pt idx="170">
                  <c:v>-0.10788100000354461</c:v>
                </c:pt>
                <c:pt idx="172">
                  <c:v>-0.1044287999975495</c:v>
                </c:pt>
                <c:pt idx="173">
                  <c:v>-0.11439719999907538</c:v>
                </c:pt>
                <c:pt idx="174">
                  <c:v>-0.11429719999432564</c:v>
                </c:pt>
                <c:pt idx="175">
                  <c:v>-0.11766239999997197</c:v>
                </c:pt>
                <c:pt idx="177">
                  <c:v>-0.11409130000538426</c:v>
                </c:pt>
                <c:pt idx="178">
                  <c:v>-0.11441329999797745</c:v>
                </c:pt>
                <c:pt idx="179">
                  <c:v>-0.1149509999959264</c:v>
                </c:pt>
                <c:pt idx="181">
                  <c:v>-0.12031779999961145</c:v>
                </c:pt>
                <c:pt idx="182">
                  <c:v>-0.12060629999905359</c:v>
                </c:pt>
                <c:pt idx="183">
                  <c:v>-0.12060629999905359</c:v>
                </c:pt>
                <c:pt idx="184">
                  <c:v>-0.12044400000741007</c:v>
                </c:pt>
                <c:pt idx="186">
                  <c:v>-0.11977440000191564</c:v>
                </c:pt>
                <c:pt idx="187">
                  <c:v>-0.11859549999644514</c:v>
                </c:pt>
                <c:pt idx="188">
                  <c:v>-0.11798399999679532</c:v>
                </c:pt>
                <c:pt idx="191">
                  <c:v>-9.809740000491729E-2</c:v>
                </c:pt>
                <c:pt idx="192">
                  <c:v>-0.12219519999780459</c:v>
                </c:pt>
                <c:pt idx="200">
                  <c:v>-0.12050769999768818</c:v>
                </c:pt>
                <c:pt idx="201">
                  <c:v>-0.12046109999937471</c:v>
                </c:pt>
                <c:pt idx="202">
                  <c:v>-0.12068149999686284</c:v>
                </c:pt>
                <c:pt idx="203">
                  <c:v>-0.12110069999471307</c:v>
                </c:pt>
                <c:pt idx="204">
                  <c:v>-0.12064689999533584</c:v>
                </c:pt>
                <c:pt idx="205">
                  <c:v>-0.12154429999645799</c:v>
                </c:pt>
                <c:pt idx="206">
                  <c:v>-0.12204210000345483</c:v>
                </c:pt>
                <c:pt idx="207">
                  <c:v>-0.12412179999955697</c:v>
                </c:pt>
                <c:pt idx="208">
                  <c:v>-0.12266340000496712</c:v>
                </c:pt>
                <c:pt idx="209">
                  <c:v>-0.12252700000681216</c:v>
                </c:pt>
                <c:pt idx="211">
                  <c:v>-0.12303890000475803</c:v>
                </c:pt>
                <c:pt idx="212">
                  <c:v>-0.1228765999985626</c:v>
                </c:pt>
                <c:pt idx="214">
                  <c:v>-0.12329680000402732</c:v>
                </c:pt>
                <c:pt idx="215">
                  <c:v>-0.12547100000665523</c:v>
                </c:pt>
                <c:pt idx="216">
                  <c:v>-0.12506560000474565</c:v>
                </c:pt>
                <c:pt idx="218">
                  <c:v>-0.12760699999489589</c:v>
                </c:pt>
                <c:pt idx="219">
                  <c:v>-0.12550000000192085</c:v>
                </c:pt>
                <c:pt idx="220">
                  <c:v>-0.12820839999767486</c:v>
                </c:pt>
                <c:pt idx="221">
                  <c:v>-0.12816700000257697</c:v>
                </c:pt>
                <c:pt idx="222">
                  <c:v>-0.1284047000008286</c:v>
                </c:pt>
                <c:pt idx="223">
                  <c:v>-0.13166360000468558</c:v>
                </c:pt>
                <c:pt idx="224">
                  <c:v>-0.12901699999929406</c:v>
                </c:pt>
                <c:pt idx="225">
                  <c:v>-0.13076989999535726</c:v>
                </c:pt>
                <c:pt idx="226">
                  <c:v>-0.13067989999399288</c:v>
                </c:pt>
                <c:pt idx="227">
                  <c:v>-0.13066989999788348</c:v>
                </c:pt>
                <c:pt idx="228">
                  <c:v>-0.13064989999838872</c:v>
                </c:pt>
                <c:pt idx="229">
                  <c:v>-0.13036989999818616</c:v>
                </c:pt>
                <c:pt idx="230">
                  <c:v>-0.13031989999581128</c:v>
                </c:pt>
                <c:pt idx="231">
                  <c:v>-0.13117469999997411</c:v>
                </c:pt>
                <c:pt idx="232">
                  <c:v>-0.13076930000534048</c:v>
                </c:pt>
                <c:pt idx="233">
                  <c:v>-0.13153480000619311</c:v>
                </c:pt>
                <c:pt idx="234">
                  <c:v>-0.12965950000216253</c:v>
                </c:pt>
                <c:pt idx="235">
                  <c:v>-0.13178989999869373</c:v>
                </c:pt>
                <c:pt idx="236">
                  <c:v>-0.13129509999998845</c:v>
                </c:pt>
                <c:pt idx="237">
                  <c:v>-0.13327250000293134</c:v>
                </c:pt>
                <c:pt idx="238">
                  <c:v>-0.13318250000156695</c:v>
                </c:pt>
                <c:pt idx="239">
                  <c:v>-0.13317250000545755</c:v>
                </c:pt>
                <c:pt idx="240">
                  <c:v>-0.13310250000358792</c:v>
                </c:pt>
                <c:pt idx="241">
                  <c:v>-0.13302250000560889</c:v>
                </c:pt>
                <c:pt idx="242">
                  <c:v>-0.13301250000222353</c:v>
                </c:pt>
                <c:pt idx="243">
                  <c:v>-0.1329325000042445</c:v>
                </c:pt>
                <c:pt idx="244">
                  <c:v>-0.13426400000025751</c:v>
                </c:pt>
                <c:pt idx="245">
                  <c:v>-0.13310170000477228</c:v>
                </c:pt>
                <c:pt idx="246">
                  <c:v>-0.13925200000085169</c:v>
                </c:pt>
                <c:pt idx="247">
                  <c:v>-0.13421450000168988</c:v>
                </c:pt>
                <c:pt idx="248">
                  <c:v>-0.1354157000023406</c:v>
                </c:pt>
                <c:pt idx="249">
                  <c:v>-0.13531570000486681</c:v>
                </c:pt>
                <c:pt idx="250">
                  <c:v>-0.13530570000148145</c:v>
                </c:pt>
                <c:pt idx="251">
                  <c:v>-0.13526570000249194</c:v>
                </c:pt>
                <c:pt idx="252">
                  <c:v>-0.13486570000532083</c:v>
                </c:pt>
                <c:pt idx="253">
                  <c:v>-0.13490199999796459</c:v>
                </c:pt>
                <c:pt idx="254">
                  <c:v>-0.13595799999893643</c:v>
                </c:pt>
                <c:pt idx="255">
                  <c:v>-0.13591799999994691</c:v>
                </c:pt>
                <c:pt idx="256">
                  <c:v>-0.13568800000211922</c:v>
                </c:pt>
                <c:pt idx="257">
                  <c:v>-0.13546800000040093</c:v>
                </c:pt>
                <c:pt idx="258">
                  <c:v>-0.13619889999972656</c:v>
                </c:pt>
                <c:pt idx="259">
                  <c:v>-0.1363366000005044</c:v>
                </c:pt>
                <c:pt idx="260">
                  <c:v>-0.13441169999714475</c:v>
                </c:pt>
                <c:pt idx="261">
                  <c:v>-0.13752199999726145</c:v>
                </c:pt>
                <c:pt idx="262">
                  <c:v>-0.13869060000433819</c:v>
                </c:pt>
                <c:pt idx="263">
                  <c:v>-0.13906219999626046</c:v>
                </c:pt>
                <c:pt idx="264">
                  <c:v>-0.1389121999964118</c:v>
                </c:pt>
                <c:pt idx="265">
                  <c:v>-0.13873220000095898</c:v>
                </c:pt>
                <c:pt idx="266">
                  <c:v>-0.13836219999939203</c:v>
                </c:pt>
                <c:pt idx="267">
                  <c:v>-0.13816070000029868</c:v>
                </c:pt>
                <c:pt idx="268">
                  <c:v>-0.1381007000018144</c:v>
                </c:pt>
                <c:pt idx="269">
                  <c:v>-0.13807069999893429</c:v>
                </c:pt>
                <c:pt idx="270">
                  <c:v>-0.13680069999827538</c:v>
                </c:pt>
                <c:pt idx="272">
                  <c:v>-0.14001679999637417</c:v>
                </c:pt>
                <c:pt idx="273">
                  <c:v>-0.14490539999678731</c:v>
                </c:pt>
                <c:pt idx="274">
                  <c:v>-0.14783890000398969</c:v>
                </c:pt>
                <c:pt idx="275">
                  <c:v>-0.14916180000000168</c:v>
                </c:pt>
                <c:pt idx="276">
                  <c:v>-0.14213380000001052</c:v>
                </c:pt>
                <c:pt idx="277">
                  <c:v>-0.14184380000369856</c:v>
                </c:pt>
                <c:pt idx="278">
                  <c:v>-0.14180380000470905</c:v>
                </c:pt>
                <c:pt idx="279">
                  <c:v>-0.14173380000283942</c:v>
                </c:pt>
                <c:pt idx="280">
                  <c:v>-0.14546259999769973</c:v>
                </c:pt>
                <c:pt idx="281">
                  <c:v>-0.14831510000658454</c:v>
                </c:pt>
                <c:pt idx="282">
                  <c:v>-0.14818510000623064</c:v>
                </c:pt>
                <c:pt idx="283">
                  <c:v>-0.14818510000623064</c:v>
                </c:pt>
                <c:pt idx="284">
                  <c:v>-0.14810510000097565</c:v>
                </c:pt>
                <c:pt idx="285">
                  <c:v>-0.14447250000375789</c:v>
                </c:pt>
                <c:pt idx="286">
                  <c:v>-0.14449999999487773</c:v>
                </c:pt>
                <c:pt idx="287">
                  <c:v>-0.14915829999517882</c:v>
                </c:pt>
                <c:pt idx="288">
                  <c:v>-0.15311889999429695</c:v>
                </c:pt>
                <c:pt idx="289">
                  <c:v>-0.1523864999981015</c:v>
                </c:pt>
                <c:pt idx="290">
                  <c:v>-0.15532810000149766</c:v>
                </c:pt>
                <c:pt idx="291">
                  <c:v>-0.15273349999915808</c:v>
                </c:pt>
                <c:pt idx="292">
                  <c:v>-0.15273349999915808</c:v>
                </c:pt>
                <c:pt idx="293">
                  <c:v>-0.15311889999429695</c:v>
                </c:pt>
                <c:pt idx="294">
                  <c:v>-0.1523864999981015</c:v>
                </c:pt>
                <c:pt idx="295">
                  <c:v>-0.15532810000149766</c:v>
                </c:pt>
                <c:pt idx="296">
                  <c:v>-0.14938519986753818</c:v>
                </c:pt>
                <c:pt idx="297">
                  <c:v>-0.14920519989391323</c:v>
                </c:pt>
                <c:pt idx="298">
                  <c:v>-0.14901519984414335</c:v>
                </c:pt>
                <c:pt idx="299">
                  <c:v>-0.14892520009016152</c:v>
                </c:pt>
                <c:pt idx="300">
                  <c:v>-0.14944429985189345</c:v>
                </c:pt>
                <c:pt idx="301">
                  <c:v>-0.14908389998890925</c:v>
                </c:pt>
                <c:pt idx="302">
                  <c:v>-0.17571339999994962</c:v>
                </c:pt>
                <c:pt idx="303">
                  <c:v>-0.16656019984657178</c:v>
                </c:pt>
                <c:pt idx="304">
                  <c:v>-0.16665449999709381</c:v>
                </c:pt>
                <c:pt idx="305">
                  <c:v>-0.16655449999962002</c:v>
                </c:pt>
                <c:pt idx="306">
                  <c:v>-0.16682130000117468</c:v>
                </c:pt>
                <c:pt idx="307">
                  <c:v>-0.17020409999531694</c:v>
                </c:pt>
                <c:pt idx="308">
                  <c:v>-0.17790570000215666</c:v>
                </c:pt>
                <c:pt idx="309">
                  <c:v>-0.17282939999859082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CC-4C88-9E7B-64D7C5D0B6D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Active!$L$21:$L$3220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CC-4C88-9E7B-64D7C5D0B6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Active!$M$21:$M$3220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CC-4C88-9E7B-64D7C5D0B6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Active!$N$21:$N$3220</c:f>
              <c:numCache>
                <c:formatCode>General</c:formatCode>
                <c:ptCount val="3200"/>
                <c:pt idx="38">
                  <c:v>-3.3480708551040753E-2</c:v>
                </c:pt>
                <c:pt idx="39">
                  <c:v>-3.568330438800367E-2</c:v>
                </c:pt>
                <c:pt idx="42">
                  <c:v>-3.5900922366184473E-2</c:v>
                </c:pt>
                <c:pt idx="43">
                  <c:v>-3.5938659587834335E-2</c:v>
                </c:pt>
                <c:pt idx="46">
                  <c:v>-4.3917566152000986E-2</c:v>
                </c:pt>
                <c:pt idx="47">
                  <c:v>-4.4039583168668836E-2</c:v>
                </c:pt>
                <c:pt idx="48">
                  <c:v>-4.4703758269706212E-2</c:v>
                </c:pt>
                <c:pt idx="49">
                  <c:v>-4.6067329878654126E-2</c:v>
                </c:pt>
                <c:pt idx="50">
                  <c:v>-4.7093782307530058E-2</c:v>
                </c:pt>
                <c:pt idx="51">
                  <c:v>-4.7388132636398891E-2</c:v>
                </c:pt>
                <c:pt idx="52">
                  <c:v>-4.7418322413718766E-2</c:v>
                </c:pt>
                <c:pt idx="53">
                  <c:v>-4.7440964746708669E-2</c:v>
                </c:pt>
                <c:pt idx="54">
                  <c:v>-4.7448512191038641E-2</c:v>
                </c:pt>
                <c:pt idx="55">
                  <c:v>-4.7486249412688489E-2</c:v>
                </c:pt>
                <c:pt idx="56">
                  <c:v>-4.9936653005152098E-2</c:v>
                </c:pt>
                <c:pt idx="57">
                  <c:v>-5.4784628079769526E-2</c:v>
                </c:pt>
                <c:pt idx="58">
                  <c:v>-5.5782148638713905E-2</c:v>
                </c:pt>
                <c:pt idx="59">
                  <c:v>-5.5804790971703808E-2</c:v>
                </c:pt>
                <c:pt idx="60">
                  <c:v>-5.7552024334091872E-2</c:v>
                </c:pt>
                <c:pt idx="61">
                  <c:v>-5.7597309000071692E-2</c:v>
                </c:pt>
                <c:pt idx="62">
                  <c:v>-5.7642593666051511E-2</c:v>
                </c:pt>
                <c:pt idx="63">
                  <c:v>-5.8270289452827362E-2</c:v>
                </c:pt>
                <c:pt idx="64">
                  <c:v>-6.2742150218334611E-2</c:v>
                </c:pt>
                <c:pt idx="65">
                  <c:v>-6.3435257189303526E-2</c:v>
                </c:pt>
                <c:pt idx="66">
                  <c:v>-6.5313312920077735E-2</c:v>
                </c:pt>
                <c:pt idx="75">
                  <c:v>-6.6566188678852764E-2</c:v>
                </c:pt>
                <c:pt idx="76">
                  <c:v>-6.6831607137790044E-2</c:v>
                </c:pt>
                <c:pt idx="77">
                  <c:v>-6.6937271358409628E-2</c:v>
                </c:pt>
                <c:pt idx="78">
                  <c:v>-6.7058030467689142E-2</c:v>
                </c:pt>
                <c:pt idx="79">
                  <c:v>-6.8186373395019664E-2</c:v>
                </c:pt>
                <c:pt idx="80">
                  <c:v>-6.8609030277497984E-2</c:v>
                </c:pt>
                <c:pt idx="81">
                  <c:v>-6.9016592271316374E-2</c:v>
                </c:pt>
                <c:pt idx="82">
                  <c:v>-6.9152446269255832E-2</c:v>
                </c:pt>
                <c:pt idx="83">
                  <c:v>-6.919018349090568E-2</c:v>
                </c:pt>
                <c:pt idx="84">
                  <c:v>-6.9425412172523085E-2</c:v>
                </c:pt>
                <c:pt idx="85">
                  <c:v>-6.9432959616853057E-2</c:v>
                </c:pt>
                <c:pt idx="86">
                  <c:v>-6.945560194984296E-2</c:v>
                </c:pt>
                <c:pt idx="87">
                  <c:v>-6.9621645725102307E-2</c:v>
                </c:pt>
                <c:pt idx="88">
                  <c:v>-7.101540711137011E-2</c:v>
                </c:pt>
                <c:pt idx="89">
                  <c:v>-7.1853173431996778E-2</c:v>
                </c:pt>
                <c:pt idx="90">
                  <c:v>-7.1868268320656722E-2</c:v>
                </c:pt>
                <c:pt idx="91">
                  <c:v>-7.1921100430966514E-2</c:v>
                </c:pt>
                <c:pt idx="92">
                  <c:v>-7.2072049317565917E-2</c:v>
                </c:pt>
                <c:pt idx="93">
                  <c:v>-7.2155071205195584E-2</c:v>
                </c:pt>
                <c:pt idx="94">
                  <c:v>-7.2207903315505376E-2</c:v>
                </c:pt>
                <c:pt idx="95">
                  <c:v>-7.3601664701773178E-2</c:v>
                </c:pt>
                <c:pt idx="96">
                  <c:v>-7.4229360488549029E-2</c:v>
                </c:pt>
                <c:pt idx="97">
                  <c:v>-7.4643212019309041E-2</c:v>
                </c:pt>
                <c:pt idx="98">
                  <c:v>-7.4771518572918527E-2</c:v>
                </c:pt>
                <c:pt idx="99">
                  <c:v>-7.4818061146286668E-2</c:v>
                </c:pt>
                <c:pt idx="100">
                  <c:v>-7.4923725366906252E-2</c:v>
                </c:pt>
                <c:pt idx="101">
                  <c:v>-7.5021842143195877E-2</c:v>
                </c:pt>
                <c:pt idx="102">
                  <c:v>-7.510486403082553E-2</c:v>
                </c:pt>
                <c:pt idx="103">
                  <c:v>-7.6596742193382944E-2</c:v>
                </c:pt>
                <c:pt idx="104">
                  <c:v>-7.6791717838573859E-2</c:v>
                </c:pt>
                <c:pt idx="105">
                  <c:v>-7.6987951391153081E-2</c:v>
                </c:pt>
                <c:pt idx="106">
                  <c:v>-7.7404318736689737E-2</c:v>
                </c:pt>
                <c:pt idx="107">
                  <c:v>-7.7630742066588848E-2</c:v>
                </c:pt>
                <c:pt idx="108">
                  <c:v>-7.7925092395457696E-2</c:v>
                </c:pt>
                <c:pt idx="109">
                  <c:v>-7.9137715117806207E-2</c:v>
                </c:pt>
                <c:pt idx="110">
                  <c:v>-7.9755347645475427E-2</c:v>
                </c:pt>
                <c:pt idx="111">
                  <c:v>-8.0164167546682125E-2</c:v>
                </c:pt>
                <c:pt idx="112">
                  <c:v>-8.1995680704088192E-2</c:v>
                </c:pt>
                <c:pt idx="113">
                  <c:v>-8.2759230488803487E-2</c:v>
                </c:pt>
                <c:pt idx="114">
                  <c:v>-8.3007038244304165E-2</c:v>
                </c:pt>
                <c:pt idx="115">
                  <c:v>-8.3014585688634152E-2</c:v>
                </c:pt>
                <c:pt idx="116">
                  <c:v>-8.3423405589840849E-2</c:v>
                </c:pt>
                <c:pt idx="117">
                  <c:v>-8.3430953034170835E-2</c:v>
                </c:pt>
                <c:pt idx="118">
                  <c:v>-8.4498916406861579E-2</c:v>
                </c:pt>
                <c:pt idx="119">
                  <c:v>-8.5570653501717331E-2</c:v>
                </c:pt>
                <c:pt idx="120">
                  <c:v>-8.5903998959624334E-2</c:v>
                </c:pt>
                <c:pt idx="121">
                  <c:v>-8.597192595859407E-2</c:v>
                </c:pt>
                <c:pt idx="122">
                  <c:v>-8.6160612066843334E-2</c:v>
                </c:pt>
                <c:pt idx="123">
                  <c:v>-8.7652490229400748E-2</c:v>
                </c:pt>
                <c:pt idx="124">
                  <c:v>-8.777199143129194E-2</c:v>
                </c:pt>
                <c:pt idx="125">
                  <c:v>-8.8247480424080038E-2</c:v>
                </c:pt>
                <c:pt idx="126">
                  <c:v>-8.8906623895564085E-2</c:v>
                </c:pt>
                <c:pt idx="127">
                  <c:v>-9.0880280587851275E-2</c:v>
                </c:pt>
                <c:pt idx="128">
                  <c:v>-9.1159536028060151E-2</c:v>
                </c:pt>
                <c:pt idx="129">
                  <c:v>-9.2674056523607468E-2</c:v>
                </c:pt>
                <c:pt idx="130">
                  <c:v>-9.336087395763476E-2</c:v>
                </c:pt>
                <c:pt idx="131">
                  <c:v>-9.3747051525851555E-2</c:v>
                </c:pt>
                <c:pt idx="132">
                  <c:v>-9.3753341062793205E-2</c:v>
                </c:pt>
                <c:pt idx="133">
                  <c:v>-9.4237635407299597E-2</c:v>
                </c:pt>
                <c:pt idx="134">
                  <c:v>-9.5789893124496789E-2</c:v>
                </c:pt>
                <c:pt idx="135">
                  <c:v>-9.6265382117284887E-2</c:v>
                </c:pt>
                <c:pt idx="136">
                  <c:v>-9.6316956320206343E-2</c:v>
                </c:pt>
                <c:pt idx="137">
                  <c:v>-9.7027673994611874E-2</c:v>
                </c:pt>
                <c:pt idx="138">
                  <c:v>-9.8376150714899857E-2</c:v>
                </c:pt>
                <c:pt idx="143">
                  <c:v>-0.10435246871684778</c:v>
                </c:pt>
                <c:pt idx="148">
                  <c:v>-0.1053474734610155</c:v>
                </c:pt>
                <c:pt idx="150">
                  <c:v>-0.10535376299795715</c:v>
                </c:pt>
                <c:pt idx="151">
                  <c:v>-0.10535376299795715</c:v>
                </c:pt>
                <c:pt idx="152">
                  <c:v>-0.10678526160587481</c:v>
                </c:pt>
                <c:pt idx="154">
                  <c:v>-0.10716263382237332</c:v>
                </c:pt>
                <c:pt idx="155">
                  <c:v>-0.10716389172976162</c:v>
                </c:pt>
                <c:pt idx="156">
                  <c:v>-0.10722301337701307</c:v>
                </c:pt>
                <c:pt idx="157">
                  <c:v>-0.10742050483698062</c:v>
                </c:pt>
                <c:pt idx="160">
                  <c:v>-0.10754755348320177</c:v>
                </c:pt>
                <c:pt idx="161">
                  <c:v>-0.10778907170176083</c:v>
                </c:pt>
                <c:pt idx="162">
                  <c:v>-0.10779032960914914</c:v>
                </c:pt>
                <c:pt idx="163">
                  <c:v>-0.10947718341689744</c:v>
                </c:pt>
                <c:pt idx="164">
                  <c:v>-0.10971241209851484</c:v>
                </c:pt>
                <c:pt idx="167">
                  <c:v>-0.11005959453769348</c:v>
                </c:pt>
                <c:pt idx="171">
                  <c:v>-0.11089736085832014</c:v>
                </c:pt>
                <c:pt idx="172">
                  <c:v>-0.11231376457757786</c:v>
                </c:pt>
                <c:pt idx="173">
                  <c:v>-0.11242949205730407</c:v>
                </c:pt>
                <c:pt idx="174">
                  <c:v>-0.11242949205730407</c:v>
                </c:pt>
                <c:pt idx="175">
                  <c:v>-0.11252509301881702</c:v>
                </c:pt>
                <c:pt idx="176">
                  <c:v>-0.11271377912706626</c:v>
                </c:pt>
                <c:pt idx="177">
                  <c:v>-0.1128483752176174</c:v>
                </c:pt>
                <c:pt idx="178">
                  <c:v>-0.11292384966091709</c:v>
                </c:pt>
                <c:pt idx="179">
                  <c:v>-0.11292510756830543</c:v>
                </c:pt>
                <c:pt idx="181">
                  <c:v>-0.11303077178892501</c:v>
                </c:pt>
                <c:pt idx="182">
                  <c:v>-0.11303706132586666</c:v>
                </c:pt>
                <c:pt idx="183">
                  <c:v>-0.11303706132586666</c:v>
                </c:pt>
                <c:pt idx="184">
                  <c:v>-0.11303831923325497</c:v>
                </c:pt>
                <c:pt idx="186">
                  <c:v>-0.11322952115628088</c:v>
                </c:pt>
                <c:pt idx="187">
                  <c:v>-0.113283611173979</c:v>
                </c:pt>
                <c:pt idx="188">
                  <c:v>-0.11328990071092065</c:v>
                </c:pt>
                <c:pt idx="189">
                  <c:v>-0.11550507562176685</c:v>
                </c:pt>
                <c:pt idx="191">
                  <c:v>-0.11573275685905429</c:v>
                </c:pt>
                <c:pt idx="192">
                  <c:v>-0.11587615830132372</c:v>
                </c:pt>
                <c:pt idx="193">
                  <c:v>-0.115888737375207</c:v>
                </c:pt>
                <c:pt idx="194">
                  <c:v>-0.11588999528259533</c:v>
                </c:pt>
                <c:pt idx="195">
                  <c:v>-0.11589125318998367</c:v>
                </c:pt>
                <c:pt idx="196">
                  <c:v>-0.11597175926283668</c:v>
                </c:pt>
                <c:pt idx="197">
                  <c:v>-0.11597301717022501</c:v>
                </c:pt>
                <c:pt idx="198">
                  <c:v>-0.11597427507761332</c:v>
                </c:pt>
                <c:pt idx="199">
                  <c:v>-0.11788755221526073</c:v>
                </c:pt>
                <c:pt idx="200">
                  <c:v>-0.12119081701701095</c:v>
                </c:pt>
                <c:pt idx="201">
                  <c:v>-0.12124364912732075</c:v>
                </c:pt>
                <c:pt idx="204">
                  <c:v>-0.12168894834278898</c:v>
                </c:pt>
                <c:pt idx="205">
                  <c:v>-0.12176693860086535</c:v>
                </c:pt>
                <c:pt idx="206">
                  <c:v>-0.12191034004313478</c:v>
                </c:pt>
                <c:pt idx="207">
                  <c:v>-0.12374814273748247</c:v>
                </c:pt>
                <c:pt idx="209">
                  <c:v>-0.12409532517666111</c:v>
                </c:pt>
                <c:pt idx="210">
                  <c:v>-0.12425382150759046</c:v>
                </c:pt>
                <c:pt idx="211">
                  <c:v>-0.12440602830157821</c:v>
                </c:pt>
                <c:pt idx="212">
                  <c:v>-0.12440728620896652</c:v>
                </c:pt>
                <c:pt idx="213">
                  <c:v>-0.12463119372408896</c:v>
                </c:pt>
                <c:pt idx="214">
                  <c:v>-0.12469157327872873</c:v>
                </c:pt>
                <c:pt idx="215">
                  <c:v>-0.12625892588458584</c:v>
                </c:pt>
                <c:pt idx="216">
                  <c:v>-0.12638220080864201</c:v>
                </c:pt>
                <c:pt idx="218">
                  <c:v>-0.12711430290864911</c:v>
                </c:pt>
                <c:pt idx="219">
                  <c:v>-0.12722751457359865</c:v>
                </c:pt>
                <c:pt idx="220">
                  <c:v>-0.12885273091931887</c:v>
                </c:pt>
                <c:pt idx="223">
                  <c:v>-0.12982886705266167</c:v>
                </c:pt>
                <c:pt idx="224">
                  <c:v>-0.1300074899018043</c:v>
                </c:pt>
                <c:pt idx="226">
                  <c:v>-0.13199120985319809</c:v>
                </c:pt>
                <c:pt idx="228">
                  <c:v>-0.13199120985319809</c:v>
                </c:pt>
                <c:pt idx="229">
                  <c:v>-0.13199120985319809</c:v>
                </c:pt>
                <c:pt idx="230">
                  <c:v>-0.13199120985319809</c:v>
                </c:pt>
                <c:pt idx="231">
                  <c:v>-0.13202139963051798</c:v>
                </c:pt>
                <c:pt idx="232">
                  <c:v>-0.13214467455457415</c:v>
                </c:pt>
                <c:pt idx="233">
                  <c:v>-0.13216354316539908</c:v>
                </c:pt>
                <c:pt idx="236">
                  <c:v>-0.13309313672537371</c:v>
                </c:pt>
                <c:pt idx="237">
                  <c:v>-0.13455482511061126</c:v>
                </c:pt>
                <c:pt idx="240">
                  <c:v>-0.13455482511061126</c:v>
                </c:pt>
                <c:pt idx="241">
                  <c:v>-0.13455482511061126</c:v>
                </c:pt>
                <c:pt idx="246">
                  <c:v>-0.13522780556336692</c:v>
                </c:pt>
                <c:pt idx="247">
                  <c:v>-0.13525925324807511</c:v>
                </c:pt>
                <c:pt idx="248">
                  <c:v>-0.13721655714431402</c:v>
                </c:pt>
                <c:pt idx="253">
                  <c:v>-0.13761782960119076</c:v>
                </c:pt>
                <c:pt idx="254">
                  <c:v>-0.13784425293108987</c:v>
                </c:pt>
                <c:pt idx="255">
                  <c:v>-0.13784425293108987</c:v>
                </c:pt>
                <c:pt idx="256">
                  <c:v>-0.13784425293108987</c:v>
                </c:pt>
                <c:pt idx="257">
                  <c:v>-0.13784425293108987</c:v>
                </c:pt>
                <c:pt idx="260">
                  <c:v>-0.13807193416837729</c:v>
                </c:pt>
                <c:pt idx="261">
                  <c:v>-0.13837257403418776</c:v>
                </c:pt>
                <c:pt idx="263">
                  <c:v>-0.14054372218644248</c:v>
                </c:pt>
                <c:pt idx="264">
                  <c:v>-0.14054372218644248</c:v>
                </c:pt>
                <c:pt idx="265">
                  <c:v>-0.14054372218644248</c:v>
                </c:pt>
                <c:pt idx="266">
                  <c:v>-0.14054372218644248</c:v>
                </c:pt>
                <c:pt idx="267">
                  <c:v>-0.14055001172338413</c:v>
                </c:pt>
                <c:pt idx="268">
                  <c:v>-0.14055001172338413</c:v>
                </c:pt>
                <c:pt idx="269">
                  <c:v>-0.14055001172338413</c:v>
                </c:pt>
                <c:pt idx="270">
                  <c:v>-0.14055001172338413</c:v>
                </c:pt>
                <c:pt idx="271">
                  <c:v>-0.14079907738627312</c:v>
                </c:pt>
                <c:pt idx="272">
                  <c:v>-0.14117016006583</c:v>
                </c:pt>
                <c:pt idx="273">
                  <c:v>-0.14597285047446759</c:v>
                </c:pt>
                <c:pt idx="274">
                  <c:v>-0.14830626867981667</c:v>
                </c:pt>
                <c:pt idx="275">
                  <c:v>-0.1489062905040493</c:v>
                </c:pt>
                <c:pt idx="276">
                  <c:v>-0.1430696002222058</c:v>
                </c:pt>
                <c:pt idx="277">
                  <c:v>-0.1430696002222058</c:v>
                </c:pt>
                <c:pt idx="278">
                  <c:v>-0.1430696002222058</c:v>
                </c:pt>
                <c:pt idx="279">
                  <c:v>-0.1430696002222058</c:v>
                </c:pt>
                <c:pt idx="280">
                  <c:v>-0.14639550735694593</c:v>
                </c:pt>
                <c:pt idx="281">
                  <c:v>-0.14843960686297947</c:v>
                </c:pt>
                <c:pt idx="282">
                  <c:v>-0.14843960686297947</c:v>
                </c:pt>
                <c:pt idx="283">
                  <c:v>-0.14843960686297947</c:v>
                </c:pt>
                <c:pt idx="284">
                  <c:v>-0.14843960686297947</c:v>
                </c:pt>
                <c:pt idx="285">
                  <c:v>-0.14600178234439914</c:v>
                </c:pt>
                <c:pt idx="286">
                  <c:v>-0.14609612539852376</c:v>
                </c:pt>
                <c:pt idx="287">
                  <c:v>-0.14921447781418973</c:v>
                </c:pt>
                <c:pt idx="288">
                  <c:v>-0.15233157232246736</c:v>
                </c:pt>
                <c:pt idx="289">
                  <c:v>-0.15395175703863426</c:v>
                </c:pt>
                <c:pt idx="290">
                  <c:v>-0.15484235546957073</c:v>
                </c:pt>
                <c:pt idx="291">
                  <c:v>-0.15220326576885787</c:v>
                </c:pt>
                <c:pt idx="292">
                  <c:v>-0.15220326576885787</c:v>
                </c:pt>
                <c:pt idx="293">
                  <c:v>-0.15233157232246736</c:v>
                </c:pt>
                <c:pt idx="294">
                  <c:v>-0.15395175703863426</c:v>
                </c:pt>
                <c:pt idx="295">
                  <c:v>-0.15484235546957073</c:v>
                </c:pt>
                <c:pt idx="296">
                  <c:v>-0.14895912261435909</c:v>
                </c:pt>
                <c:pt idx="297">
                  <c:v>-0.14895912261435909</c:v>
                </c:pt>
                <c:pt idx="298">
                  <c:v>-0.14895912261435909</c:v>
                </c:pt>
                <c:pt idx="299">
                  <c:v>-0.14895912261435909</c:v>
                </c:pt>
                <c:pt idx="300">
                  <c:v>-0.149315110405256</c:v>
                </c:pt>
                <c:pt idx="301">
                  <c:v>-0.14937548995989575</c:v>
                </c:pt>
                <c:pt idx="302">
                  <c:v>-0.16237596281826916</c:v>
                </c:pt>
                <c:pt idx="303">
                  <c:v>-0.16298478999422009</c:v>
                </c:pt>
                <c:pt idx="304">
                  <c:v>-0.16318479726896429</c:v>
                </c:pt>
                <c:pt idx="305">
                  <c:v>-0.16318479726896429</c:v>
                </c:pt>
                <c:pt idx="306">
                  <c:v>-0.16329046148958387</c:v>
                </c:pt>
                <c:pt idx="307">
                  <c:v>-0.16601257307792638</c:v>
                </c:pt>
                <c:pt idx="308">
                  <c:v>-0.16602263633703301</c:v>
                </c:pt>
                <c:pt idx="309">
                  <c:v>-0.16876613235097712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CC-4C88-9E7B-64D7C5D0B6D4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Active!$U$21:$U$3220</c:f>
              <c:numCache>
                <c:formatCode>General</c:formatCode>
                <c:ptCount val="3200"/>
                <c:pt idx="167">
                  <c:v>-0.15157039999758126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CC-4C88-9E7B-64D7C5D0B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87016"/>
        <c:axId val="1"/>
      </c:scatterChart>
      <c:valAx>
        <c:axId val="824987016"/>
        <c:scaling>
          <c:orientation val="minMax"/>
          <c:min val="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7926331789171511"/>
              <c:y val="0.8558583780631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49769585253458E-2"/>
              <c:y val="0.393394654497016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87016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291874805971833"/>
          <c:y val="0.91591875339906836"/>
          <c:w val="0.7004619583842342"/>
          <c:h val="6.00603753359658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Tau -- O-C Diagr.</a:t>
            </a:r>
          </a:p>
        </c:rich>
      </c:tx>
      <c:layout>
        <c:manualLayout>
          <c:xMode val="edge"/>
          <c:yMode val="edge"/>
          <c:x val="0.3696322238861246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0956797578216"/>
          <c:y val="0.16467097301460071"/>
          <c:w val="0.78169798560456016"/>
          <c:h val="0.610779386109670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Active!$H$21:$H$3220</c:f>
              <c:numCache>
                <c:formatCode>General</c:formatCode>
                <c:ptCount val="3200"/>
                <c:pt idx="0">
                  <c:v>0</c:v>
                </c:pt>
                <c:pt idx="1">
                  <c:v>2.5000000023283064E-3</c:v>
                </c:pt>
                <c:pt idx="2">
                  <c:v>1.4040000023669563E-3</c:v>
                </c:pt>
                <c:pt idx="3">
                  <c:v>2.8778000014426652E-3</c:v>
                </c:pt>
                <c:pt idx="4">
                  <c:v>3.4516000014264137E-3</c:v>
                </c:pt>
                <c:pt idx="5">
                  <c:v>4.0254000014101621E-3</c:v>
                </c:pt>
                <c:pt idx="6">
                  <c:v>2.8640000164159574E-4</c:v>
                </c:pt>
                <c:pt idx="7">
                  <c:v>9.3399999968823977E-4</c:v>
                </c:pt>
                <c:pt idx="8">
                  <c:v>-6.9500000245170668E-4</c:v>
                </c:pt>
                <c:pt idx="9">
                  <c:v>-8.0979999620467424E-4</c:v>
                </c:pt>
                <c:pt idx="10">
                  <c:v>-1.6034000000217929E-3</c:v>
                </c:pt>
                <c:pt idx="11">
                  <c:v>-5.2739999955520034E-4</c:v>
                </c:pt>
                <c:pt idx="12">
                  <c:v>-2.5418000004719943E-3</c:v>
                </c:pt>
                <c:pt idx="13">
                  <c:v>-5.6100000074366108E-4</c:v>
                </c:pt>
                <c:pt idx="14">
                  <c:v>-3.0396000001928769E-3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7D6-A1D4-6B3AAFCE654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Active!$I$21:$I$3220</c:f>
              <c:numCache>
                <c:formatCode>General</c:formatCode>
                <c:ptCount val="3200"/>
                <c:pt idx="15">
                  <c:v>6.2352000022656284E-3</c:v>
                </c:pt>
                <c:pt idx="16">
                  <c:v>3.8727999999537133E-3</c:v>
                </c:pt>
                <c:pt idx="17">
                  <c:v>7.679999980609864E-4</c:v>
                </c:pt>
                <c:pt idx="18">
                  <c:v>1.6894000000320375E-3</c:v>
                </c:pt>
                <c:pt idx="19">
                  <c:v>1.2964000052306801E-3</c:v>
                </c:pt>
                <c:pt idx="20">
                  <c:v>1.2244000005011912E-2</c:v>
                </c:pt>
                <c:pt idx="21">
                  <c:v>1.2217800001963042E-2</c:v>
                </c:pt>
                <c:pt idx="22">
                  <c:v>1.0474200003955048E-2</c:v>
                </c:pt>
                <c:pt idx="23">
                  <c:v>6.8453999992925674E-3</c:v>
                </c:pt>
                <c:pt idx="26">
                  <c:v>6.8524000016623177E-3</c:v>
                </c:pt>
                <c:pt idx="28">
                  <c:v>5.62528000009479E-2</c:v>
                </c:pt>
                <c:pt idx="29">
                  <c:v>5.847409999842057E-2</c:v>
                </c:pt>
                <c:pt idx="30">
                  <c:v>8.5170000238576904E-4</c:v>
                </c:pt>
                <c:pt idx="31">
                  <c:v>-4.2719999983091839E-3</c:v>
                </c:pt>
                <c:pt idx="32">
                  <c:v>-3.4291999982087873E-3</c:v>
                </c:pt>
                <c:pt idx="33">
                  <c:v>4.3874000039068051E-3</c:v>
                </c:pt>
                <c:pt idx="34">
                  <c:v>6.361200001265388E-3</c:v>
                </c:pt>
                <c:pt idx="35">
                  <c:v>-6.6650000007939525E-3</c:v>
                </c:pt>
                <c:pt idx="36">
                  <c:v>-1.0717400000430644E-2</c:v>
                </c:pt>
                <c:pt idx="37">
                  <c:v>-7.7174000034574419E-3</c:v>
                </c:pt>
                <c:pt idx="38">
                  <c:v>-7.7698000022792257E-3</c:v>
                </c:pt>
                <c:pt idx="39">
                  <c:v>4.9175000021932647E-3</c:v>
                </c:pt>
                <c:pt idx="42">
                  <c:v>-9.5046000060392544E-3</c:v>
                </c:pt>
                <c:pt idx="43">
                  <c:v>-6.6356000024825335E-3</c:v>
                </c:pt>
                <c:pt idx="45">
                  <c:v>-8.0440000019734725E-3</c:v>
                </c:pt>
                <c:pt idx="46">
                  <c:v>-1.5666699997382239E-2</c:v>
                </c:pt>
                <c:pt idx="47">
                  <c:v>-2.2423599999456201E-2</c:v>
                </c:pt>
                <c:pt idx="48">
                  <c:v>-1.8729199997324031E-2</c:v>
                </c:pt>
                <c:pt idx="49">
                  <c:v>-4.6795999995083548E-2</c:v>
                </c:pt>
                <c:pt idx="50">
                  <c:v>-2.7359200001228601E-2</c:v>
                </c:pt>
                <c:pt idx="51">
                  <c:v>-1.9380999998247717E-2</c:v>
                </c:pt>
                <c:pt idx="52">
                  <c:v>-2.948580000520451E-2</c:v>
                </c:pt>
                <c:pt idx="53">
                  <c:v>-2.6564399995550048E-2</c:v>
                </c:pt>
                <c:pt idx="54">
                  <c:v>-1.9590600000810809E-2</c:v>
                </c:pt>
                <c:pt idx="55">
                  <c:v>-1.8721599997661542E-2</c:v>
                </c:pt>
                <c:pt idx="56">
                  <c:v>-2.2561199999472592E-2</c:v>
                </c:pt>
                <c:pt idx="57">
                  <c:v>-2.9056999999738764E-2</c:v>
                </c:pt>
                <c:pt idx="58">
                  <c:v>-3.2853099997737445E-2</c:v>
                </c:pt>
                <c:pt idx="59">
                  <c:v>-2.993169999535894E-2</c:v>
                </c:pt>
                <c:pt idx="60">
                  <c:v>-3.1996999998227693E-2</c:v>
                </c:pt>
                <c:pt idx="61">
                  <c:v>-3.5154199998942204E-2</c:v>
                </c:pt>
                <c:pt idx="62">
                  <c:v>-4.0311400000064168E-2</c:v>
                </c:pt>
                <c:pt idx="63">
                  <c:v>-3.6823699992964976E-2</c:v>
                </c:pt>
                <c:pt idx="64">
                  <c:v>-3.3347199998388533E-2</c:v>
                </c:pt>
                <c:pt idx="65">
                  <c:v>-2.8419900001608767E-2</c:v>
                </c:pt>
                <c:pt idx="66">
                  <c:v>-4.6606000003521331E-2</c:v>
                </c:pt>
                <c:pt idx="75">
                  <c:v>-4.5955199995660223E-2</c:v>
                </c:pt>
                <c:pt idx="76">
                  <c:v>-4.9209900003916118E-2</c:v>
                </c:pt>
                <c:pt idx="77">
                  <c:v>-5.4576700000325218E-2</c:v>
                </c:pt>
                <c:pt idx="78">
                  <c:v>-5.0995899997360539E-2</c:v>
                </c:pt>
                <c:pt idx="79">
                  <c:v>-4.6912800004065502E-2</c:v>
                </c:pt>
                <c:pt idx="80">
                  <c:v>-5.6379999994533136E-2</c:v>
                </c:pt>
                <c:pt idx="81">
                  <c:v>-4.2794799999683164E-2</c:v>
                </c:pt>
                <c:pt idx="82">
                  <c:v>-5.0266400001419242E-2</c:v>
                </c:pt>
                <c:pt idx="83">
                  <c:v>-5.0397399994835723E-2</c:v>
                </c:pt>
                <c:pt idx="84">
                  <c:v>-4.4547299999976531E-2</c:v>
                </c:pt>
                <c:pt idx="85">
                  <c:v>-5.457350000506267E-2</c:v>
                </c:pt>
                <c:pt idx="86">
                  <c:v>-5.9652099997038022E-2</c:v>
                </c:pt>
                <c:pt idx="87">
                  <c:v>-4.8228499996184837E-2</c:v>
                </c:pt>
                <c:pt idx="88">
                  <c:v>-5.6400100002065301E-2</c:v>
                </c:pt>
                <c:pt idx="89">
                  <c:v>-5.2308300008007791E-2</c:v>
                </c:pt>
                <c:pt idx="90">
                  <c:v>-5.6360699993092567E-2</c:v>
                </c:pt>
                <c:pt idx="91">
                  <c:v>-6.1544099997263402E-2</c:v>
                </c:pt>
                <c:pt idx="92">
                  <c:v>-6.0068099999625701E-2</c:v>
                </c:pt>
                <c:pt idx="93">
                  <c:v>-6.5356300001440104E-2</c:v>
                </c:pt>
                <c:pt idx="94">
                  <c:v>-5.9539699999731965E-2</c:v>
                </c:pt>
                <c:pt idx="95">
                  <c:v>-5.8711300000140909E-2</c:v>
                </c:pt>
                <c:pt idx="96">
                  <c:v>-6.8223599999328144E-2</c:v>
                </c:pt>
                <c:pt idx="97">
                  <c:v>-6.4326899999286979E-2</c:v>
                </c:pt>
                <c:pt idx="98">
                  <c:v>-6.1772300003212877E-2</c:v>
                </c:pt>
                <c:pt idx="99">
                  <c:v>-6.7267200000060257E-2</c:v>
                </c:pt>
                <c:pt idx="100">
                  <c:v>-6.4633999994839542E-2</c:v>
                </c:pt>
                <c:pt idx="101">
                  <c:v>-6.7974600002344232E-2</c:v>
                </c:pt>
                <c:pt idx="102">
                  <c:v>-6.6262799999094568E-2</c:v>
                </c:pt>
                <c:pt idx="103">
                  <c:v>-6.4774999998917338E-2</c:v>
                </c:pt>
                <c:pt idx="104">
                  <c:v>-6.2118499998177867E-2</c:v>
                </c:pt>
                <c:pt idx="105">
                  <c:v>-6.8799699998635333E-2</c:v>
                </c:pt>
                <c:pt idx="106">
                  <c:v>-7.2578400002385024E-2</c:v>
                </c:pt>
                <c:pt idx="107">
                  <c:v>-6.636439999419963E-2</c:v>
                </c:pt>
                <c:pt idx="108">
                  <c:v>-7.2386200001346879E-2</c:v>
                </c:pt>
                <c:pt idx="109">
                  <c:v>-8.1928999999945518E-2</c:v>
                </c:pt>
                <c:pt idx="110">
                  <c:v>-6.5739699995901901E-2</c:v>
                </c:pt>
                <c:pt idx="111">
                  <c:v>-6.6492199992353562E-2</c:v>
                </c:pt>
                <c:pt idx="112">
                  <c:v>-7.3183399996196385E-2</c:v>
                </c:pt>
                <c:pt idx="113">
                  <c:v>-7.3167299997294322E-2</c:v>
                </c:pt>
                <c:pt idx="114">
                  <c:v>-7.1694199999910779E-2</c:v>
                </c:pt>
                <c:pt idx="115">
                  <c:v>-6.5720400001737289E-2</c:v>
                </c:pt>
                <c:pt idx="116">
                  <c:v>-6.9472900002438109E-2</c:v>
                </c:pt>
                <c:pt idx="117">
                  <c:v>-7.4499099995591678E-2</c:v>
                </c:pt>
                <c:pt idx="118">
                  <c:v>-7.9206399997929111E-2</c:v>
                </c:pt>
                <c:pt idx="119">
                  <c:v>-9.2926799996348564E-2</c:v>
                </c:pt>
                <c:pt idx="120">
                  <c:v>-7.0417300004919525E-2</c:v>
                </c:pt>
                <c:pt idx="121">
                  <c:v>-7.765310000104364E-2</c:v>
                </c:pt>
                <c:pt idx="122">
                  <c:v>-8.3308100001886487E-2</c:v>
                </c:pt>
                <c:pt idx="123">
                  <c:v>-8.1820300001709256E-2</c:v>
                </c:pt>
                <c:pt idx="124">
                  <c:v>-7.8901799992308952E-2</c:v>
                </c:pt>
                <c:pt idx="125">
                  <c:v>-8.9552400000684429E-2</c:v>
                </c:pt>
                <c:pt idx="126">
                  <c:v>-8.1507199996849522E-2</c:v>
                </c:pt>
                <c:pt idx="127">
                  <c:v>-7.9358499999216292E-2</c:v>
                </c:pt>
                <c:pt idx="128">
                  <c:v>-8.9327899993804749E-2</c:v>
                </c:pt>
                <c:pt idx="129">
                  <c:v>-9.8918700001377147E-2</c:v>
                </c:pt>
                <c:pt idx="130">
                  <c:v>-9.9302900001930539E-2</c:v>
                </c:pt>
                <c:pt idx="131">
                  <c:v>-9.1976799994881731E-2</c:v>
                </c:pt>
                <c:pt idx="132">
                  <c:v>-8.6665299997548573E-2</c:v>
                </c:pt>
                <c:pt idx="133">
                  <c:v>-8.7679800002661068E-2</c:v>
                </c:pt>
                <c:pt idx="134">
                  <c:v>-9.040159999858588E-2</c:v>
                </c:pt>
                <c:pt idx="135">
                  <c:v>-9.7052199998870492E-2</c:v>
                </c:pt>
                <c:pt idx="136">
                  <c:v>-9.8897899995790794E-2</c:v>
                </c:pt>
                <c:pt idx="137">
                  <c:v>-8.8698400002613198E-2</c:v>
                </c:pt>
                <c:pt idx="138">
                  <c:v>-9.6712799997476395E-2</c:v>
                </c:pt>
                <c:pt idx="139">
                  <c:v>-9.7801500007335562E-2</c:v>
                </c:pt>
                <c:pt idx="140">
                  <c:v>-0.10196719999657944</c:v>
                </c:pt>
                <c:pt idx="141">
                  <c:v>-9.7582800000964198E-2</c:v>
                </c:pt>
                <c:pt idx="142">
                  <c:v>-9.5768899998802226E-2</c:v>
                </c:pt>
                <c:pt idx="144">
                  <c:v>-0.10612550000223564</c:v>
                </c:pt>
                <c:pt idx="145">
                  <c:v>-9.1288499992515426E-2</c:v>
                </c:pt>
                <c:pt idx="149">
                  <c:v>-0.10743470000306843</c:v>
                </c:pt>
                <c:pt idx="153">
                  <c:v>-0.10583259999839356</c:v>
                </c:pt>
                <c:pt idx="158">
                  <c:v>-0.10264770000503631</c:v>
                </c:pt>
                <c:pt idx="163">
                  <c:v>-0.10891529999935301</c:v>
                </c:pt>
                <c:pt idx="189">
                  <c:v>-0.11717370000405936</c:v>
                </c:pt>
                <c:pt idx="199">
                  <c:v>-0.11277749999862863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9-47D6-A1D4-6B3AAFCE654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Active!$J$21:$J$3220</c:f>
              <c:numCache>
                <c:formatCode>General</c:formatCode>
                <c:ptCount val="3200"/>
                <c:pt idx="25">
                  <c:v>2.0394000021042302E-3</c:v>
                </c:pt>
                <c:pt idx="27">
                  <c:v>3.6137999995844439E-3</c:v>
                </c:pt>
                <c:pt idx="40">
                  <c:v>2.4200002371799201E-5</c:v>
                </c:pt>
                <c:pt idx="41">
                  <c:v>-2.8200003725942224E-5</c:v>
                </c:pt>
                <c:pt idx="44">
                  <c:v>1.580000389367342E-5</c:v>
                </c:pt>
                <c:pt idx="67">
                  <c:v>-5.40125999978045E-2</c:v>
                </c:pt>
                <c:pt idx="68">
                  <c:v>-5.341259999840986E-2</c:v>
                </c:pt>
                <c:pt idx="69">
                  <c:v>-5.3350299996964168E-2</c:v>
                </c:pt>
                <c:pt idx="70">
                  <c:v>-5.3150300002016593E-2</c:v>
                </c:pt>
                <c:pt idx="71">
                  <c:v>-5.3438800001458731E-2</c:v>
                </c:pt>
                <c:pt idx="72">
                  <c:v>-5.313880000176141E-2</c:v>
                </c:pt>
                <c:pt idx="73">
                  <c:v>-5.3976499999407679E-2</c:v>
                </c:pt>
                <c:pt idx="74">
                  <c:v>-5.3976499999407679E-2</c:v>
                </c:pt>
                <c:pt idx="148">
                  <c:v>-0.10814620000019204</c:v>
                </c:pt>
                <c:pt idx="150">
                  <c:v>-0.10739469999680296</c:v>
                </c:pt>
                <c:pt idx="151">
                  <c:v>-0.10703469999862136</c:v>
                </c:pt>
                <c:pt idx="157">
                  <c:v>-0.11047580000013113</c:v>
                </c:pt>
                <c:pt idx="165">
                  <c:v>-0.11210550000396324</c:v>
                </c:pt>
                <c:pt idx="166">
                  <c:v>-0.11216749999584863</c:v>
                </c:pt>
                <c:pt idx="171">
                  <c:v>-0.11357860000134679</c:v>
                </c:pt>
                <c:pt idx="176">
                  <c:v>-0.11481739999726415</c:v>
                </c:pt>
                <c:pt idx="180">
                  <c:v>-0.11460980000265408</c:v>
                </c:pt>
                <c:pt idx="185">
                  <c:v>-0.11483189999853494</c:v>
                </c:pt>
                <c:pt idx="190">
                  <c:v>-0.11700439999549417</c:v>
                </c:pt>
                <c:pt idx="193">
                  <c:v>-0.11747219999961089</c:v>
                </c:pt>
                <c:pt idx="194">
                  <c:v>-0.11660989999654703</c:v>
                </c:pt>
                <c:pt idx="195">
                  <c:v>-0.11774760000116657</c:v>
                </c:pt>
                <c:pt idx="196">
                  <c:v>-0.11886039999808418</c:v>
                </c:pt>
                <c:pt idx="197">
                  <c:v>-0.11689810000098078</c:v>
                </c:pt>
                <c:pt idx="198">
                  <c:v>-0.11723579999670619</c:v>
                </c:pt>
                <c:pt idx="210">
                  <c:v>-0.12337719999777619</c:v>
                </c:pt>
                <c:pt idx="213">
                  <c:v>-0.12398720000055619</c:v>
                </c:pt>
                <c:pt idx="217">
                  <c:v>-0.12503149999974994</c:v>
                </c:pt>
                <c:pt idx="271">
                  <c:v>-0.1391453000032925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9-47D6-A1D4-6B3AAFCE654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Active!$K$21:$K$3220</c:f>
              <c:numCache>
                <c:formatCode>General</c:formatCode>
                <c:ptCount val="3200"/>
                <c:pt idx="24">
                  <c:v>1.6393999976571649E-3</c:v>
                </c:pt>
                <c:pt idx="143">
                  <c:v>-0.10614689090289176</c:v>
                </c:pt>
                <c:pt idx="146">
                  <c:v>-0.108748700004071</c:v>
                </c:pt>
                <c:pt idx="147">
                  <c:v>-0.10508129999652738</c:v>
                </c:pt>
                <c:pt idx="152">
                  <c:v>-0.1098372999986168</c:v>
                </c:pt>
                <c:pt idx="154">
                  <c:v>-0.1093473000000813</c:v>
                </c:pt>
                <c:pt idx="155">
                  <c:v>-0.10968500000308268</c:v>
                </c:pt>
                <c:pt idx="156">
                  <c:v>-0.1099568999998155</c:v>
                </c:pt>
                <c:pt idx="159">
                  <c:v>-0.11078350000025239</c:v>
                </c:pt>
                <c:pt idx="160">
                  <c:v>-0.11077349999686703</c:v>
                </c:pt>
                <c:pt idx="161">
                  <c:v>-0.10962190000282135</c:v>
                </c:pt>
                <c:pt idx="162">
                  <c:v>-0.1101596000007703</c:v>
                </c:pt>
                <c:pt idx="164">
                  <c:v>-0.10606520000146702</c:v>
                </c:pt>
                <c:pt idx="168">
                  <c:v>-0.11187039999640547</c:v>
                </c:pt>
                <c:pt idx="169">
                  <c:v>-0.10884330000408227</c:v>
                </c:pt>
                <c:pt idx="170">
                  <c:v>-0.10788100000354461</c:v>
                </c:pt>
                <c:pt idx="172">
                  <c:v>-0.1044287999975495</c:v>
                </c:pt>
                <c:pt idx="173">
                  <c:v>-0.11439719999907538</c:v>
                </c:pt>
                <c:pt idx="174">
                  <c:v>-0.11429719999432564</c:v>
                </c:pt>
                <c:pt idx="175">
                  <c:v>-0.11766239999997197</c:v>
                </c:pt>
                <c:pt idx="177">
                  <c:v>-0.11409130000538426</c:v>
                </c:pt>
                <c:pt idx="178">
                  <c:v>-0.11441329999797745</c:v>
                </c:pt>
                <c:pt idx="179">
                  <c:v>-0.1149509999959264</c:v>
                </c:pt>
                <c:pt idx="181">
                  <c:v>-0.12031779999961145</c:v>
                </c:pt>
                <c:pt idx="182">
                  <c:v>-0.12060629999905359</c:v>
                </c:pt>
                <c:pt idx="183">
                  <c:v>-0.12060629999905359</c:v>
                </c:pt>
                <c:pt idx="184">
                  <c:v>-0.12044400000741007</c:v>
                </c:pt>
                <c:pt idx="186">
                  <c:v>-0.11977440000191564</c:v>
                </c:pt>
                <c:pt idx="187">
                  <c:v>-0.11859549999644514</c:v>
                </c:pt>
                <c:pt idx="188">
                  <c:v>-0.11798399999679532</c:v>
                </c:pt>
                <c:pt idx="191">
                  <c:v>-9.809740000491729E-2</c:v>
                </c:pt>
                <c:pt idx="192">
                  <c:v>-0.12219519999780459</c:v>
                </c:pt>
                <c:pt idx="200">
                  <c:v>-0.12050769999768818</c:v>
                </c:pt>
                <c:pt idx="201">
                  <c:v>-0.12046109999937471</c:v>
                </c:pt>
                <c:pt idx="202">
                  <c:v>-0.12068149999686284</c:v>
                </c:pt>
                <c:pt idx="203">
                  <c:v>-0.12110069999471307</c:v>
                </c:pt>
                <c:pt idx="204">
                  <c:v>-0.12064689999533584</c:v>
                </c:pt>
                <c:pt idx="205">
                  <c:v>-0.12154429999645799</c:v>
                </c:pt>
                <c:pt idx="206">
                  <c:v>-0.12204210000345483</c:v>
                </c:pt>
                <c:pt idx="207">
                  <c:v>-0.12412179999955697</c:v>
                </c:pt>
                <c:pt idx="208">
                  <c:v>-0.12266340000496712</c:v>
                </c:pt>
                <c:pt idx="209">
                  <c:v>-0.12252700000681216</c:v>
                </c:pt>
                <c:pt idx="211">
                  <c:v>-0.12303890000475803</c:v>
                </c:pt>
                <c:pt idx="212">
                  <c:v>-0.1228765999985626</c:v>
                </c:pt>
                <c:pt idx="214">
                  <c:v>-0.12329680000402732</c:v>
                </c:pt>
                <c:pt idx="215">
                  <c:v>-0.12547100000665523</c:v>
                </c:pt>
                <c:pt idx="216">
                  <c:v>-0.12506560000474565</c:v>
                </c:pt>
                <c:pt idx="218">
                  <c:v>-0.12760699999489589</c:v>
                </c:pt>
                <c:pt idx="219">
                  <c:v>-0.12550000000192085</c:v>
                </c:pt>
                <c:pt idx="220">
                  <c:v>-0.12820839999767486</c:v>
                </c:pt>
                <c:pt idx="221">
                  <c:v>-0.12816700000257697</c:v>
                </c:pt>
                <c:pt idx="222">
                  <c:v>-0.1284047000008286</c:v>
                </c:pt>
                <c:pt idx="223">
                  <c:v>-0.13166360000468558</c:v>
                </c:pt>
                <c:pt idx="224">
                  <c:v>-0.12901699999929406</c:v>
                </c:pt>
                <c:pt idx="225">
                  <c:v>-0.13076989999535726</c:v>
                </c:pt>
                <c:pt idx="226">
                  <c:v>-0.13067989999399288</c:v>
                </c:pt>
                <c:pt idx="227">
                  <c:v>-0.13066989999788348</c:v>
                </c:pt>
                <c:pt idx="228">
                  <c:v>-0.13064989999838872</c:v>
                </c:pt>
                <c:pt idx="229">
                  <c:v>-0.13036989999818616</c:v>
                </c:pt>
                <c:pt idx="230">
                  <c:v>-0.13031989999581128</c:v>
                </c:pt>
                <c:pt idx="231">
                  <c:v>-0.13117469999997411</c:v>
                </c:pt>
                <c:pt idx="232">
                  <c:v>-0.13076930000534048</c:v>
                </c:pt>
                <c:pt idx="233">
                  <c:v>-0.13153480000619311</c:v>
                </c:pt>
                <c:pt idx="234">
                  <c:v>-0.12965950000216253</c:v>
                </c:pt>
                <c:pt idx="235">
                  <c:v>-0.13178989999869373</c:v>
                </c:pt>
                <c:pt idx="236">
                  <c:v>-0.13129509999998845</c:v>
                </c:pt>
                <c:pt idx="237">
                  <c:v>-0.13327250000293134</c:v>
                </c:pt>
                <c:pt idx="238">
                  <c:v>-0.13318250000156695</c:v>
                </c:pt>
                <c:pt idx="239">
                  <c:v>-0.13317250000545755</c:v>
                </c:pt>
                <c:pt idx="240">
                  <c:v>-0.13310250000358792</c:v>
                </c:pt>
                <c:pt idx="241">
                  <c:v>-0.13302250000560889</c:v>
                </c:pt>
                <c:pt idx="242">
                  <c:v>-0.13301250000222353</c:v>
                </c:pt>
                <c:pt idx="243">
                  <c:v>-0.1329325000042445</c:v>
                </c:pt>
                <c:pt idx="244">
                  <c:v>-0.13426400000025751</c:v>
                </c:pt>
                <c:pt idx="245">
                  <c:v>-0.13310170000477228</c:v>
                </c:pt>
                <c:pt idx="246">
                  <c:v>-0.13925200000085169</c:v>
                </c:pt>
                <c:pt idx="247">
                  <c:v>-0.13421450000168988</c:v>
                </c:pt>
                <c:pt idx="248">
                  <c:v>-0.1354157000023406</c:v>
                </c:pt>
                <c:pt idx="249">
                  <c:v>-0.13531570000486681</c:v>
                </c:pt>
                <c:pt idx="250">
                  <c:v>-0.13530570000148145</c:v>
                </c:pt>
                <c:pt idx="251">
                  <c:v>-0.13526570000249194</c:v>
                </c:pt>
                <c:pt idx="252">
                  <c:v>-0.13486570000532083</c:v>
                </c:pt>
                <c:pt idx="253">
                  <c:v>-0.13490199999796459</c:v>
                </c:pt>
                <c:pt idx="254">
                  <c:v>-0.13595799999893643</c:v>
                </c:pt>
                <c:pt idx="255">
                  <c:v>-0.13591799999994691</c:v>
                </c:pt>
                <c:pt idx="256">
                  <c:v>-0.13568800000211922</c:v>
                </c:pt>
                <c:pt idx="257">
                  <c:v>-0.13546800000040093</c:v>
                </c:pt>
                <c:pt idx="258">
                  <c:v>-0.13619889999972656</c:v>
                </c:pt>
                <c:pt idx="259">
                  <c:v>-0.1363366000005044</c:v>
                </c:pt>
                <c:pt idx="260">
                  <c:v>-0.13441169999714475</c:v>
                </c:pt>
                <c:pt idx="261">
                  <c:v>-0.13752199999726145</c:v>
                </c:pt>
                <c:pt idx="262">
                  <c:v>-0.13869060000433819</c:v>
                </c:pt>
                <c:pt idx="263">
                  <c:v>-0.13906219999626046</c:v>
                </c:pt>
                <c:pt idx="264">
                  <c:v>-0.1389121999964118</c:v>
                </c:pt>
                <c:pt idx="265">
                  <c:v>-0.13873220000095898</c:v>
                </c:pt>
                <c:pt idx="266">
                  <c:v>-0.13836219999939203</c:v>
                </c:pt>
                <c:pt idx="267">
                  <c:v>-0.13816070000029868</c:v>
                </c:pt>
                <c:pt idx="268">
                  <c:v>-0.1381007000018144</c:v>
                </c:pt>
                <c:pt idx="269">
                  <c:v>-0.13807069999893429</c:v>
                </c:pt>
                <c:pt idx="270">
                  <c:v>-0.13680069999827538</c:v>
                </c:pt>
                <c:pt idx="272">
                  <c:v>-0.14001679999637417</c:v>
                </c:pt>
                <c:pt idx="273">
                  <c:v>-0.14490539999678731</c:v>
                </c:pt>
                <c:pt idx="274">
                  <c:v>-0.14783890000398969</c:v>
                </c:pt>
                <c:pt idx="275">
                  <c:v>-0.14916180000000168</c:v>
                </c:pt>
                <c:pt idx="276">
                  <c:v>-0.14213380000001052</c:v>
                </c:pt>
                <c:pt idx="277">
                  <c:v>-0.14184380000369856</c:v>
                </c:pt>
                <c:pt idx="278">
                  <c:v>-0.14180380000470905</c:v>
                </c:pt>
                <c:pt idx="279">
                  <c:v>-0.14173380000283942</c:v>
                </c:pt>
                <c:pt idx="280">
                  <c:v>-0.14546259999769973</c:v>
                </c:pt>
                <c:pt idx="281">
                  <c:v>-0.14831510000658454</c:v>
                </c:pt>
                <c:pt idx="282">
                  <c:v>-0.14818510000623064</c:v>
                </c:pt>
                <c:pt idx="283">
                  <c:v>-0.14818510000623064</c:v>
                </c:pt>
                <c:pt idx="284">
                  <c:v>-0.14810510000097565</c:v>
                </c:pt>
                <c:pt idx="285">
                  <c:v>-0.14447250000375789</c:v>
                </c:pt>
                <c:pt idx="286">
                  <c:v>-0.14449999999487773</c:v>
                </c:pt>
                <c:pt idx="287">
                  <c:v>-0.14915829999517882</c:v>
                </c:pt>
                <c:pt idx="288">
                  <c:v>-0.15311889999429695</c:v>
                </c:pt>
                <c:pt idx="289">
                  <c:v>-0.1523864999981015</c:v>
                </c:pt>
                <c:pt idx="290">
                  <c:v>-0.15532810000149766</c:v>
                </c:pt>
                <c:pt idx="291">
                  <c:v>-0.15273349999915808</c:v>
                </c:pt>
                <c:pt idx="292">
                  <c:v>-0.15273349999915808</c:v>
                </c:pt>
                <c:pt idx="293">
                  <c:v>-0.15311889999429695</c:v>
                </c:pt>
                <c:pt idx="294">
                  <c:v>-0.1523864999981015</c:v>
                </c:pt>
                <c:pt idx="295">
                  <c:v>-0.15532810000149766</c:v>
                </c:pt>
                <c:pt idx="296">
                  <c:v>-0.14938519986753818</c:v>
                </c:pt>
                <c:pt idx="297">
                  <c:v>-0.14920519989391323</c:v>
                </c:pt>
                <c:pt idx="298">
                  <c:v>-0.14901519984414335</c:v>
                </c:pt>
                <c:pt idx="299">
                  <c:v>-0.14892520009016152</c:v>
                </c:pt>
                <c:pt idx="300">
                  <c:v>-0.14944429985189345</c:v>
                </c:pt>
                <c:pt idx="301">
                  <c:v>-0.14908389998890925</c:v>
                </c:pt>
                <c:pt idx="302">
                  <c:v>-0.17571339999994962</c:v>
                </c:pt>
                <c:pt idx="303">
                  <c:v>-0.16656019984657178</c:v>
                </c:pt>
                <c:pt idx="304">
                  <c:v>-0.16665449999709381</c:v>
                </c:pt>
                <c:pt idx="305">
                  <c:v>-0.16655449999962002</c:v>
                </c:pt>
                <c:pt idx="306">
                  <c:v>-0.16682130000117468</c:v>
                </c:pt>
                <c:pt idx="307">
                  <c:v>-0.17020409999531694</c:v>
                </c:pt>
                <c:pt idx="308">
                  <c:v>-0.17790570000215666</c:v>
                </c:pt>
                <c:pt idx="309">
                  <c:v>-0.17282939999859082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9-47D6-A1D4-6B3AAFCE654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Active!$L$21:$L$3220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9-47D6-A1D4-6B3AAFCE65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Active!$M$21:$M$3220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9-47D6-A1D4-6B3AAFCE65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Active!$N$21:$N$3220</c:f>
              <c:numCache>
                <c:formatCode>General</c:formatCode>
                <c:ptCount val="3200"/>
                <c:pt idx="38">
                  <c:v>-3.3480708551040753E-2</c:v>
                </c:pt>
                <c:pt idx="39">
                  <c:v>-3.568330438800367E-2</c:v>
                </c:pt>
                <c:pt idx="42">
                  <c:v>-3.5900922366184473E-2</c:v>
                </c:pt>
                <c:pt idx="43">
                  <c:v>-3.5938659587834335E-2</c:v>
                </c:pt>
                <c:pt idx="46">
                  <c:v>-4.3917566152000986E-2</c:v>
                </c:pt>
                <c:pt idx="47">
                  <c:v>-4.4039583168668836E-2</c:v>
                </c:pt>
                <c:pt idx="48">
                  <c:v>-4.4703758269706212E-2</c:v>
                </c:pt>
                <c:pt idx="49">
                  <c:v>-4.6067329878654126E-2</c:v>
                </c:pt>
                <c:pt idx="50">
                  <c:v>-4.7093782307530058E-2</c:v>
                </c:pt>
                <c:pt idx="51">
                  <c:v>-4.7388132636398891E-2</c:v>
                </c:pt>
                <c:pt idx="52">
                  <c:v>-4.7418322413718766E-2</c:v>
                </c:pt>
                <c:pt idx="53">
                  <c:v>-4.7440964746708669E-2</c:v>
                </c:pt>
                <c:pt idx="54">
                  <c:v>-4.7448512191038641E-2</c:v>
                </c:pt>
                <c:pt idx="55">
                  <c:v>-4.7486249412688489E-2</c:v>
                </c:pt>
                <c:pt idx="56">
                  <c:v>-4.9936653005152098E-2</c:v>
                </c:pt>
                <c:pt idx="57">
                  <c:v>-5.4784628079769526E-2</c:v>
                </c:pt>
                <c:pt idx="58">
                  <c:v>-5.5782148638713905E-2</c:v>
                </c:pt>
                <c:pt idx="59">
                  <c:v>-5.5804790971703808E-2</c:v>
                </c:pt>
                <c:pt idx="60">
                  <c:v>-5.7552024334091872E-2</c:v>
                </c:pt>
                <c:pt idx="61">
                  <c:v>-5.7597309000071692E-2</c:v>
                </c:pt>
                <c:pt idx="62">
                  <c:v>-5.7642593666051511E-2</c:v>
                </c:pt>
                <c:pt idx="63">
                  <c:v>-5.8270289452827362E-2</c:v>
                </c:pt>
                <c:pt idx="64">
                  <c:v>-6.2742150218334611E-2</c:v>
                </c:pt>
                <c:pt idx="65">
                  <c:v>-6.3435257189303526E-2</c:v>
                </c:pt>
                <c:pt idx="66">
                  <c:v>-6.5313312920077735E-2</c:v>
                </c:pt>
                <c:pt idx="75">
                  <c:v>-6.6566188678852764E-2</c:v>
                </c:pt>
                <c:pt idx="76">
                  <c:v>-6.6831607137790044E-2</c:v>
                </c:pt>
                <c:pt idx="77">
                  <c:v>-6.6937271358409628E-2</c:v>
                </c:pt>
                <c:pt idx="78">
                  <c:v>-6.7058030467689142E-2</c:v>
                </c:pt>
                <c:pt idx="79">
                  <c:v>-6.8186373395019664E-2</c:v>
                </c:pt>
                <c:pt idx="80">
                  <c:v>-6.8609030277497984E-2</c:v>
                </c:pt>
                <c:pt idx="81">
                  <c:v>-6.9016592271316374E-2</c:v>
                </c:pt>
                <c:pt idx="82">
                  <c:v>-6.9152446269255832E-2</c:v>
                </c:pt>
                <c:pt idx="83">
                  <c:v>-6.919018349090568E-2</c:v>
                </c:pt>
                <c:pt idx="84">
                  <c:v>-6.9425412172523085E-2</c:v>
                </c:pt>
                <c:pt idx="85">
                  <c:v>-6.9432959616853057E-2</c:v>
                </c:pt>
                <c:pt idx="86">
                  <c:v>-6.945560194984296E-2</c:v>
                </c:pt>
                <c:pt idx="87">
                  <c:v>-6.9621645725102307E-2</c:v>
                </c:pt>
                <c:pt idx="88">
                  <c:v>-7.101540711137011E-2</c:v>
                </c:pt>
                <c:pt idx="89">
                  <c:v>-7.1853173431996778E-2</c:v>
                </c:pt>
                <c:pt idx="90">
                  <c:v>-7.1868268320656722E-2</c:v>
                </c:pt>
                <c:pt idx="91">
                  <c:v>-7.1921100430966514E-2</c:v>
                </c:pt>
                <c:pt idx="92">
                  <c:v>-7.2072049317565917E-2</c:v>
                </c:pt>
                <c:pt idx="93">
                  <c:v>-7.2155071205195584E-2</c:v>
                </c:pt>
                <c:pt idx="94">
                  <c:v>-7.2207903315505376E-2</c:v>
                </c:pt>
                <c:pt idx="95">
                  <c:v>-7.3601664701773178E-2</c:v>
                </c:pt>
                <c:pt idx="96">
                  <c:v>-7.4229360488549029E-2</c:v>
                </c:pt>
                <c:pt idx="97">
                  <c:v>-7.4643212019309041E-2</c:v>
                </c:pt>
                <c:pt idx="98">
                  <c:v>-7.4771518572918527E-2</c:v>
                </c:pt>
                <c:pt idx="99">
                  <c:v>-7.4818061146286668E-2</c:v>
                </c:pt>
                <c:pt idx="100">
                  <c:v>-7.4923725366906252E-2</c:v>
                </c:pt>
                <c:pt idx="101">
                  <c:v>-7.5021842143195877E-2</c:v>
                </c:pt>
                <c:pt idx="102">
                  <c:v>-7.510486403082553E-2</c:v>
                </c:pt>
                <c:pt idx="103">
                  <c:v>-7.6596742193382944E-2</c:v>
                </c:pt>
                <c:pt idx="104">
                  <c:v>-7.6791717838573859E-2</c:v>
                </c:pt>
                <c:pt idx="105">
                  <c:v>-7.6987951391153081E-2</c:v>
                </c:pt>
                <c:pt idx="106">
                  <c:v>-7.7404318736689737E-2</c:v>
                </c:pt>
                <c:pt idx="107">
                  <c:v>-7.7630742066588848E-2</c:v>
                </c:pt>
                <c:pt idx="108">
                  <c:v>-7.7925092395457696E-2</c:v>
                </c:pt>
                <c:pt idx="109">
                  <c:v>-7.9137715117806207E-2</c:v>
                </c:pt>
                <c:pt idx="110">
                  <c:v>-7.9755347645475427E-2</c:v>
                </c:pt>
                <c:pt idx="111">
                  <c:v>-8.0164167546682125E-2</c:v>
                </c:pt>
                <c:pt idx="112">
                  <c:v>-8.1995680704088192E-2</c:v>
                </c:pt>
                <c:pt idx="113">
                  <c:v>-8.2759230488803487E-2</c:v>
                </c:pt>
                <c:pt idx="114">
                  <c:v>-8.3007038244304165E-2</c:v>
                </c:pt>
                <c:pt idx="115">
                  <c:v>-8.3014585688634152E-2</c:v>
                </c:pt>
                <c:pt idx="116">
                  <c:v>-8.3423405589840849E-2</c:v>
                </c:pt>
                <c:pt idx="117">
                  <c:v>-8.3430953034170835E-2</c:v>
                </c:pt>
                <c:pt idx="118">
                  <c:v>-8.4498916406861579E-2</c:v>
                </c:pt>
                <c:pt idx="119">
                  <c:v>-8.5570653501717331E-2</c:v>
                </c:pt>
                <c:pt idx="120">
                  <c:v>-8.5903998959624334E-2</c:v>
                </c:pt>
                <c:pt idx="121">
                  <c:v>-8.597192595859407E-2</c:v>
                </c:pt>
                <c:pt idx="122">
                  <c:v>-8.6160612066843334E-2</c:v>
                </c:pt>
                <c:pt idx="123">
                  <c:v>-8.7652490229400748E-2</c:v>
                </c:pt>
                <c:pt idx="124">
                  <c:v>-8.777199143129194E-2</c:v>
                </c:pt>
                <c:pt idx="125">
                  <c:v>-8.8247480424080038E-2</c:v>
                </c:pt>
                <c:pt idx="126">
                  <c:v>-8.8906623895564085E-2</c:v>
                </c:pt>
                <c:pt idx="127">
                  <c:v>-9.0880280587851275E-2</c:v>
                </c:pt>
                <c:pt idx="128">
                  <c:v>-9.1159536028060151E-2</c:v>
                </c:pt>
                <c:pt idx="129">
                  <c:v>-9.2674056523607468E-2</c:v>
                </c:pt>
                <c:pt idx="130">
                  <c:v>-9.336087395763476E-2</c:v>
                </c:pt>
                <c:pt idx="131">
                  <c:v>-9.3747051525851555E-2</c:v>
                </c:pt>
                <c:pt idx="132">
                  <c:v>-9.3753341062793205E-2</c:v>
                </c:pt>
                <c:pt idx="133">
                  <c:v>-9.4237635407299597E-2</c:v>
                </c:pt>
                <c:pt idx="134">
                  <c:v>-9.5789893124496789E-2</c:v>
                </c:pt>
                <c:pt idx="135">
                  <c:v>-9.6265382117284887E-2</c:v>
                </c:pt>
                <c:pt idx="136">
                  <c:v>-9.6316956320206343E-2</c:v>
                </c:pt>
                <c:pt idx="137">
                  <c:v>-9.7027673994611874E-2</c:v>
                </c:pt>
                <c:pt idx="138">
                  <c:v>-9.8376150714899857E-2</c:v>
                </c:pt>
                <c:pt idx="143">
                  <c:v>-0.10435246871684778</c:v>
                </c:pt>
                <c:pt idx="148">
                  <c:v>-0.1053474734610155</c:v>
                </c:pt>
                <c:pt idx="150">
                  <c:v>-0.10535376299795715</c:v>
                </c:pt>
                <c:pt idx="151">
                  <c:v>-0.10535376299795715</c:v>
                </c:pt>
                <c:pt idx="152">
                  <c:v>-0.10678526160587481</c:v>
                </c:pt>
                <c:pt idx="154">
                  <c:v>-0.10716263382237332</c:v>
                </c:pt>
                <c:pt idx="155">
                  <c:v>-0.10716389172976162</c:v>
                </c:pt>
                <c:pt idx="156">
                  <c:v>-0.10722301337701307</c:v>
                </c:pt>
                <c:pt idx="157">
                  <c:v>-0.10742050483698062</c:v>
                </c:pt>
                <c:pt idx="160">
                  <c:v>-0.10754755348320177</c:v>
                </c:pt>
                <c:pt idx="161">
                  <c:v>-0.10778907170176083</c:v>
                </c:pt>
                <c:pt idx="162">
                  <c:v>-0.10779032960914914</c:v>
                </c:pt>
                <c:pt idx="163">
                  <c:v>-0.10947718341689744</c:v>
                </c:pt>
                <c:pt idx="164">
                  <c:v>-0.10971241209851484</c:v>
                </c:pt>
                <c:pt idx="167">
                  <c:v>-0.11005959453769348</c:v>
                </c:pt>
                <c:pt idx="171">
                  <c:v>-0.11089736085832014</c:v>
                </c:pt>
                <c:pt idx="172">
                  <c:v>-0.11231376457757786</c:v>
                </c:pt>
                <c:pt idx="173">
                  <c:v>-0.11242949205730407</c:v>
                </c:pt>
                <c:pt idx="174">
                  <c:v>-0.11242949205730407</c:v>
                </c:pt>
                <c:pt idx="175">
                  <c:v>-0.11252509301881702</c:v>
                </c:pt>
                <c:pt idx="176">
                  <c:v>-0.11271377912706626</c:v>
                </c:pt>
                <c:pt idx="177">
                  <c:v>-0.1128483752176174</c:v>
                </c:pt>
                <c:pt idx="178">
                  <c:v>-0.11292384966091709</c:v>
                </c:pt>
                <c:pt idx="179">
                  <c:v>-0.11292510756830543</c:v>
                </c:pt>
                <c:pt idx="181">
                  <c:v>-0.11303077178892501</c:v>
                </c:pt>
                <c:pt idx="182">
                  <c:v>-0.11303706132586666</c:v>
                </c:pt>
                <c:pt idx="183">
                  <c:v>-0.11303706132586666</c:v>
                </c:pt>
                <c:pt idx="184">
                  <c:v>-0.11303831923325497</c:v>
                </c:pt>
                <c:pt idx="186">
                  <c:v>-0.11322952115628088</c:v>
                </c:pt>
                <c:pt idx="187">
                  <c:v>-0.113283611173979</c:v>
                </c:pt>
                <c:pt idx="188">
                  <c:v>-0.11328990071092065</c:v>
                </c:pt>
                <c:pt idx="189">
                  <c:v>-0.11550507562176685</c:v>
                </c:pt>
                <c:pt idx="191">
                  <c:v>-0.11573275685905429</c:v>
                </c:pt>
                <c:pt idx="192">
                  <c:v>-0.11587615830132372</c:v>
                </c:pt>
                <c:pt idx="193">
                  <c:v>-0.115888737375207</c:v>
                </c:pt>
                <c:pt idx="194">
                  <c:v>-0.11588999528259533</c:v>
                </c:pt>
                <c:pt idx="195">
                  <c:v>-0.11589125318998367</c:v>
                </c:pt>
                <c:pt idx="196">
                  <c:v>-0.11597175926283668</c:v>
                </c:pt>
                <c:pt idx="197">
                  <c:v>-0.11597301717022501</c:v>
                </c:pt>
                <c:pt idx="198">
                  <c:v>-0.11597427507761332</c:v>
                </c:pt>
                <c:pt idx="199">
                  <c:v>-0.11788755221526073</c:v>
                </c:pt>
                <c:pt idx="200">
                  <c:v>-0.12119081701701095</c:v>
                </c:pt>
                <c:pt idx="201">
                  <c:v>-0.12124364912732075</c:v>
                </c:pt>
                <c:pt idx="204">
                  <c:v>-0.12168894834278898</c:v>
                </c:pt>
                <c:pt idx="205">
                  <c:v>-0.12176693860086535</c:v>
                </c:pt>
                <c:pt idx="206">
                  <c:v>-0.12191034004313478</c:v>
                </c:pt>
                <c:pt idx="207">
                  <c:v>-0.12374814273748247</c:v>
                </c:pt>
                <c:pt idx="209">
                  <c:v>-0.12409532517666111</c:v>
                </c:pt>
                <c:pt idx="210">
                  <c:v>-0.12425382150759046</c:v>
                </c:pt>
                <c:pt idx="211">
                  <c:v>-0.12440602830157821</c:v>
                </c:pt>
                <c:pt idx="212">
                  <c:v>-0.12440728620896652</c:v>
                </c:pt>
                <c:pt idx="213">
                  <c:v>-0.12463119372408896</c:v>
                </c:pt>
                <c:pt idx="214">
                  <c:v>-0.12469157327872873</c:v>
                </c:pt>
                <c:pt idx="215">
                  <c:v>-0.12625892588458584</c:v>
                </c:pt>
                <c:pt idx="216">
                  <c:v>-0.12638220080864201</c:v>
                </c:pt>
                <c:pt idx="218">
                  <c:v>-0.12711430290864911</c:v>
                </c:pt>
                <c:pt idx="219">
                  <c:v>-0.12722751457359865</c:v>
                </c:pt>
                <c:pt idx="220">
                  <c:v>-0.12885273091931887</c:v>
                </c:pt>
                <c:pt idx="223">
                  <c:v>-0.12982886705266167</c:v>
                </c:pt>
                <c:pt idx="224">
                  <c:v>-0.1300074899018043</c:v>
                </c:pt>
                <c:pt idx="226">
                  <c:v>-0.13199120985319809</c:v>
                </c:pt>
                <c:pt idx="228">
                  <c:v>-0.13199120985319809</c:v>
                </c:pt>
                <c:pt idx="229">
                  <c:v>-0.13199120985319809</c:v>
                </c:pt>
                <c:pt idx="230">
                  <c:v>-0.13199120985319809</c:v>
                </c:pt>
                <c:pt idx="231">
                  <c:v>-0.13202139963051798</c:v>
                </c:pt>
                <c:pt idx="232">
                  <c:v>-0.13214467455457415</c:v>
                </c:pt>
                <c:pt idx="233">
                  <c:v>-0.13216354316539908</c:v>
                </c:pt>
                <c:pt idx="236">
                  <c:v>-0.13309313672537371</c:v>
                </c:pt>
                <c:pt idx="237">
                  <c:v>-0.13455482511061126</c:v>
                </c:pt>
                <c:pt idx="240">
                  <c:v>-0.13455482511061126</c:v>
                </c:pt>
                <c:pt idx="241">
                  <c:v>-0.13455482511061126</c:v>
                </c:pt>
                <c:pt idx="246">
                  <c:v>-0.13522780556336692</c:v>
                </c:pt>
                <c:pt idx="247">
                  <c:v>-0.13525925324807511</c:v>
                </c:pt>
                <c:pt idx="248">
                  <c:v>-0.13721655714431402</c:v>
                </c:pt>
                <c:pt idx="253">
                  <c:v>-0.13761782960119076</c:v>
                </c:pt>
                <c:pt idx="254">
                  <c:v>-0.13784425293108987</c:v>
                </c:pt>
                <c:pt idx="255">
                  <c:v>-0.13784425293108987</c:v>
                </c:pt>
                <c:pt idx="256">
                  <c:v>-0.13784425293108987</c:v>
                </c:pt>
                <c:pt idx="257">
                  <c:v>-0.13784425293108987</c:v>
                </c:pt>
                <c:pt idx="260">
                  <c:v>-0.13807193416837729</c:v>
                </c:pt>
                <c:pt idx="261">
                  <c:v>-0.13837257403418776</c:v>
                </c:pt>
                <c:pt idx="263">
                  <c:v>-0.14054372218644248</c:v>
                </c:pt>
                <c:pt idx="264">
                  <c:v>-0.14054372218644248</c:v>
                </c:pt>
                <c:pt idx="265">
                  <c:v>-0.14054372218644248</c:v>
                </c:pt>
                <c:pt idx="266">
                  <c:v>-0.14054372218644248</c:v>
                </c:pt>
                <c:pt idx="267">
                  <c:v>-0.14055001172338413</c:v>
                </c:pt>
                <c:pt idx="268">
                  <c:v>-0.14055001172338413</c:v>
                </c:pt>
                <c:pt idx="269">
                  <c:v>-0.14055001172338413</c:v>
                </c:pt>
                <c:pt idx="270">
                  <c:v>-0.14055001172338413</c:v>
                </c:pt>
                <c:pt idx="271">
                  <c:v>-0.14079907738627312</c:v>
                </c:pt>
                <c:pt idx="272">
                  <c:v>-0.14117016006583</c:v>
                </c:pt>
                <c:pt idx="273">
                  <c:v>-0.14597285047446759</c:v>
                </c:pt>
                <c:pt idx="274">
                  <c:v>-0.14830626867981667</c:v>
                </c:pt>
                <c:pt idx="275">
                  <c:v>-0.1489062905040493</c:v>
                </c:pt>
                <c:pt idx="276">
                  <c:v>-0.1430696002222058</c:v>
                </c:pt>
                <c:pt idx="277">
                  <c:v>-0.1430696002222058</c:v>
                </c:pt>
                <c:pt idx="278">
                  <c:v>-0.1430696002222058</c:v>
                </c:pt>
                <c:pt idx="279">
                  <c:v>-0.1430696002222058</c:v>
                </c:pt>
                <c:pt idx="280">
                  <c:v>-0.14639550735694593</c:v>
                </c:pt>
                <c:pt idx="281">
                  <c:v>-0.14843960686297947</c:v>
                </c:pt>
                <c:pt idx="282">
                  <c:v>-0.14843960686297947</c:v>
                </c:pt>
                <c:pt idx="283">
                  <c:v>-0.14843960686297947</c:v>
                </c:pt>
                <c:pt idx="284">
                  <c:v>-0.14843960686297947</c:v>
                </c:pt>
                <c:pt idx="285">
                  <c:v>-0.14600178234439914</c:v>
                </c:pt>
                <c:pt idx="286">
                  <c:v>-0.14609612539852376</c:v>
                </c:pt>
                <c:pt idx="287">
                  <c:v>-0.14921447781418973</c:v>
                </c:pt>
                <c:pt idx="288">
                  <c:v>-0.15233157232246736</c:v>
                </c:pt>
                <c:pt idx="289">
                  <c:v>-0.15395175703863426</c:v>
                </c:pt>
                <c:pt idx="290">
                  <c:v>-0.15484235546957073</c:v>
                </c:pt>
                <c:pt idx="291">
                  <c:v>-0.15220326576885787</c:v>
                </c:pt>
                <c:pt idx="292">
                  <c:v>-0.15220326576885787</c:v>
                </c:pt>
                <c:pt idx="293">
                  <c:v>-0.15233157232246736</c:v>
                </c:pt>
                <c:pt idx="294">
                  <c:v>-0.15395175703863426</c:v>
                </c:pt>
                <c:pt idx="295">
                  <c:v>-0.15484235546957073</c:v>
                </c:pt>
                <c:pt idx="296">
                  <c:v>-0.14895912261435909</c:v>
                </c:pt>
                <c:pt idx="297">
                  <c:v>-0.14895912261435909</c:v>
                </c:pt>
                <c:pt idx="298">
                  <c:v>-0.14895912261435909</c:v>
                </c:pt>
                <c:pt idx="299">
                  <c:v>-0.14895912261435909</c:v>
                </c:pt>
                <c:pt idx="300">
                  <c:v>-0.149315110405256</c:v>
                </c:pt>
                <c:pt idx="301">
                  <c:v>-0.14937548995989575</c:v>
                </c:pt>
                <c:pt idx="302">
                  <c:v>-0.16237596281826916</c:v>
                </c:pt>
                <c:pt idx="303">
                  <c:v>-0.16298478999422009</c:v>
                </c:pt>
                <c:pt idx="304">
                  <c:v>-0.16318479726896429</c:v>
                </c:pt>
                <c:pt idx="305">
                  <c:v>-0.16318479726896429</c:v>
                </c:pt>
                <c:pt idx="306">
                  <c:v>-0.16329046148958387</c:v>
                </c:pt>
                <c:pt idx="307">
                  <c:v>-0.16601257307792638</c:v>
                </c:pt>
                <c:pt idx="308">
                  <c:v>-0.16602263633703301</c:v>
                </c:pt>
                <c:pt idx="309">
                  <c:v>-0.16876613235097712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9-47D6-A1D4-6B3AAFCE654A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  <c:pt idx="309">
                  <c:v>88011</c:v>
                </c:pt>
              </c:numCache>
            </c:numRef>
          </c:xVal>
          <c:yVal>
            <c:numRef>
              <c:f>Active!$U$21:$U$3220</c:f>
              <c:numCache>
                <c:formatCode>General</c:formatCode>
                <c:ptCount val="3200"/>
                <c:pt idx="167">
                  <c:v>-0.15157039999758126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9-47D6-A1D4-6B3AAFCE6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82752"/>
        <c:axId val="1"/>
      </c:scatterChart>
      <c:valAx>
        <c:axId val="82498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006167173888536"/>
              <c:y val="0.85628868247756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07361963190184E-2"/>
              <c:y val="0.39521020950225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827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82822085889571"/>
          <c:y val="0.91317491002247464"/>
          <c:w val="0.69938698613593564"/>
          <c:h val="5.98802395209581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361950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D72BE8-DEF0-9CC2-E2C4-5D811651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476250</xdr:colOff>
      <xdr:row>0</xdr:row>
      <xdr:rowOff>0</xdr:rowOff>
    </xdr:from>
    <xdr:to>
      <xdr:col>24</xdr:col>
      <xdr:colOff>504825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CBD9A74-C5F3-051C-1FB9-EA64F0C8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konkoly.hu/cgi-bin/IBVS?5668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70" TargetMode="External"/><Relationship Id="rId21" Type="http://schemas.openxmlformats.org/officeDocument/2006/relationships/hyperlink" Target="http://www.konkoly.hu/cgi-bin/IBVS?5554" TargetMode="External"/><Relationship Id="rId34" Type="http://schemas.openxmlformats.org/officeDocument/2006/relationships/hyperlink" Target="http://www.konkoly.hu/cgi-bin/IBVS?5820" TargetMode="External"/><Relationship Id="rId42" Type="http://schemas.openxmlformats.org/officeDocument/2006/relationships/hyperlink" Target="http://www.konkoly.hu/cgi-bin/IBVS?5917" TargetMode="External"/><Relationship Id="rId47" Type="http://schemas.openxmlformats.org/officeDocument/2006/relationships/hyperlink" Target="http://www.konkoly.hu/cgi-bin/IBVS?5980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konkoly.hu/cgi-bin/IBVS?6044" TargetMode="External"/><Relationship Id="rId63" Type="http://schemas.openxmlformats.org/officeDocument/2006/relationships/hyperlink" Target="http://www.konkoly.hu/cgi-bin/IBVS?6042" TargetMode="External"/><Relationship Id="rId68" Type="http://schemas.openxmlformats.org/officeDocument/2006/relationships/hyperlink" Target="http://www.konkoly.hu/cgi-bin/IBVS?5230" TargetMode="External"/><Relationship Id="rId76" Type="http://schemas.openxmlformats.org/officeDocument/2006/relationships/hyperlink" Target="http://vsolj.cetus-net.org/vsoljno50.pdf" TargetMode="External"/><Relationship Id="rId84" Type="http://schemas.openxmlformats.org/officeDocument/2006/relationships/hyperlink" Target="http://var.astro.cz/oejv/issues/oejv0160.pdf" TargetMode="External"/><Relationship Id="rId89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52" TargetMode="External"/><Relationship Id="rId71" Type="http://schemas.openxmlformats.org/officeDocument/2006/relationships/hyperlink" Target="http://vsolj.cetus-net.org/no40.pdf" TargetMode="External"/><Relationship Id="rId9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konkoly.hu/cgi-bin/IBVS?5056" TargetMode="External"/><Relationship Id="rId16" Type="http://schemas.openxmlformats.org/officeDocument/2006/relationships/hyperlink" Target="http://www.konkoly.hu/cgi-bin/IBVS?5668" TargetMode="External"/><Relationship Id="rId29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www.konkoly.hu/cgi-bin/IBVS?5843" TargetMode="External"/><Relationship Id="rId32" Type="http://schemas.openxmlformats.org/officeDocument/2006/relationships/hyperlink" Target="http://www.konkoly.hu/cgi-bin/IBVS?5746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870" TargetMode="External"/><Relationship Id="rId45" Type="http://schemas.openxmlformats.org/officeDocument/2006/relationships/hyperlink" Target="http://www.konkoly.hu/cgi-bin/IBVS?5894" TargetMode="External"/><Relationship Id="rId53" Type="http://schemas.openxmlformats.org/officeDocument/2006/relationships/hyperlink" Target="http://www.konkoly.hu/cgi-bin/IBVS?5960" TargetMode="External"/><Relationship Id="rId58" Type="http://schemas.openxmlformats.org/officeDocument/2006/relationships/hyperlink" Target="http://www.konkoly.hu/cgi-bin/IBVS?6044" TargetMode="External"/><Relationship Id="rId66" Type="http://schemas.openxmlformats.org/officeDocument/2006/relationships/hyperlink" Target="http://www.konkoly.hu/cgi-bin/IBVS?5040" TargetMode="External"/><Relationship Id="rId74" Type="http://schemas.openxmlformats.org/officeDocument/2006/relationships/hyperlink" Target="http://vsolj.cetus-net.org/no46.pdf" TargetMode="External"/><Relationship Id="rId79" Type="http://schemas.openxmlformats.org/officeDocument/2006/relationships/hyperlink" Target="http://var.astro.cz/oejv/issues/oejv0137.pdf" TargetMode="External"/><Relationship Id="rId87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898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var.astro.cz/oejv/issues/oejv0160.pdf" TargetMode="External"/><Relationship Id="rId9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554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bav-astro.de/sfs/BAVM_link.php?BAVMnr=173" TargetMode="External"/><Relationship Id="rId35" Type="http://schemas.openxmlformats.org/officeDocument/2006/relationships/hyperlink" Target="http://www.konkoly.hu/cgi-bin/IBVS?5814" TargetMode="External"/><Relationship Id="rId43" Type="http://schemas.openxmlformats.org/officeDocument/2006/relationships/hyperlink" Target="http://www.konkoly.hu/cgi-bin/IBVS?5898" TargetMode="External"/><Relationship Id="rId48" Type="http://schemas.openxmlformats.org/officeDocument/2006/relationships/hyperlink" Target="http://www.konkoly.hu/cgi-bin/IBVS?5920" TargetMode="External"/><Relationship Id="rId56" Type="http://schemas.openxmlformats.org/officeDocument/2006/relationships/hyperlink" Target="http://var.astro.cz/oejv/issues/oejv0160.pdf" TargetMode="External"/><Relationship Id="rId64" Type="http://schemas.openxmlformats.org/officeDocument/2006/relationships/hyperlink" Target="http://www.konkoly.hu/cgi-bin/IBVS?6094" TargetMode="External"/><Relationship Id="rId69" Type="http://schemas.openxmlformats.org/officeDocument/2006/relationships/hyperlink" Target="http://www.konkoly.hu/cgi-bin/IBVS?5399" TargetMode="External"/><Relationship Id="rId77" Type="http://schemas.openxmlformats.org/officeDocument/2006/relationships/hyperlink" Target="http://vsolj.cetus-net.org/vsoljno50.pdf" TargetMode="External"/><Relationship Id="rId8" Type="http://schemas.openxmlformats.org/officeDocument/2006/relationships/hyperlink" Target="http://www.konkoly.hu/cgi-bin/IBVS?5898" TargetMode="External"/><Relationship Id="rId51" Type="http://schemas.openxmlformats.org/officeDocument/2006/relationships/hyperlink" Target="http://var.astro.cz/oejv/issues/oejv0137.pdf" TargetMode="External"/><Relationship Id="rId72" Type="http://schemas.openxmlformats.org/officeDocument/2006/relationships/hyperlink" Target="http://www.konkoly.hu/cgi-bin/IBVS?5694" TargetMode="External"/><Relationship Id="rId80" Type="http://schemas.openxmlformats.org/officeDocument/2006/relationships/hyperlink" Target="http://vsolj.cetus-net.org/vsoljno51.pdf" TargetMode="External"/><Relationship Id="rId85" Type="http://schemas.openxmlformats.org/officeDocument/2006/relationships/hyperlink" Target="http://var.astro.cz/oejv/issues/oejv0160.pdf" TargetMode="External"/><Relationship Id="rId93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www.konkoly.hu/cgi-bin/IBVS?5668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www.konkoly.hu/cgi-bin/IBVS?5938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www.konkoly.hu/cgi-bin/IBVS?5056" TargetMode="External"/><Relationship Id="rId20" Type="http://schemas.openxmlformats.org/officeDocument/2006/relationships/hyperlink" Target="http://www.konkoly.hu/cgi-bin/IBVS?5554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5980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vsolj.cetus-net.org/no40.pdf" TargetMode="External"/><Relationship Id="rId75" Type="http://schemas.openxmlformats.org/officeDocument/2006/relationships/hyperlink" Target="http://www.bav-astro.de/sfs/BAVM_link.php?BAVMnr=203" TargetMode="External"/><Relationship Id="rId83" Type="http://schemas.openxmlformats.org/officeDocument/2006/relationships/hyperlink" Target="http://var.astro.cz/oejv/issues/oejv0160.pdf" TargetMode="External"/><Relationship Id="rId88" Type="http://schemas.openxmlformats.org/officeDocument/2006/relationships/hyperlink" Target="http://var.astro.cz/oejv/issues/oejv0160.pdf" TargetMode="External"/><Relationship Id="rId9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konkoly.hu/cgi-bin/IBVS?5898" TargetMode="External"/><Relationship Id="rId15" Type="http://schemas.openxmlformats.org/officeDocument/2006/relationships/hyperlink" Target="http://www.konkoly.hu/cgi-bin/IBVS?5668" TargetMode="External"/><Relationship Id="rId23" Type="http://schemas.openxmlformats.org/officeDocument/2006/relationships/hyperlink" Target="http://www.konkoly.hu/cgi-bin/IBVS?5843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var.astro.cz/oejv/issues/oejv0116.pdf" TargetMode="External"/><Relationship Id="rId49" Type="http://schemas.openxmlformats.org/officeDocument/2006/relationships/hyperlink" Target="http://www.konkoly.hu/cgi-bin/IBVS?5980" TargetMode="External"/><Relationship Id="rId57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var.astro.cz/oejv/issues/oejv0003.pdf" TargetMode="External"/><Relationship Id="rId44" Type="http://schemas.openxmlformats.org/officeDocument/2006/relationships/hyperlink" Target="http://www.konkoly.hu/cgi-bin/IBVS?5870" TargetMode="External"/><Relationship Id="rId52" Type="http://schemas.openxmlformats.org/officeDocument/2006/relationships/hyperlink" Target="http://www.konkoly.hu/cgi-bin/IBVS?5980" TargetMode="External"/><Relationship Id="rId60" Type="http://schemas.openxmlformats.org/officeDocument/2006/relationships/hyperlink" Target="http://var.astro.cz/oejv/issues/oejv0160.pdf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konkoly.hu/cgi-bin/IBVS?5736" TargetMode="External"/><Relationship Id="rId78" Type="http://schemas.openxmlformats.org/officeDocument/2006/relationships/hyperlink" Target="http://var.astro.cz/oejv/issues/oejv0137.pdf" TargetMode="External"/><Relationship Id="rId81" Type="http://schemas.openxmlformats.org/officeDocument/2006/relationships/hyperlink" Target="http://vsolj.cetus-net.org/vsoljno53.pdf" TargetMode="External"/><Relationship Id="rId86" Type="http://schemas.openxmlformats.org/officeDocument/2006/relationships/hyperlink" Target="http://vsolj.cetus-net.org/vsoljno53.pdf" TargetMode="External"/><Relationship Id="rId94" Type="http://schemas.openxmlformats.org/officeDocument/2006/relationships/hyperlink" Target="http://vsolj.cetus-net.org/vsoljno56.pdf" TargetMode="External"/><Relationship Id="rId4" Type="http://schemas.openxmlformats.org/officeDocument/2006/relationships/hyperlink" Target="http://www.konkoly.hu/cgi-bin/IBVS?5898" TargetMode="External"/><Relationship Id="rId9" Type="http://schemas.openxmlformats.org/officeDocument/2006/relationships/hyperlink" Target="http://www.konkoly.hu/cgi-bin/IBVS?5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1"/>
  <sheetViews>
    <sheetView tabSelected="1" workbookViewId="0">
      <pane xSplit="12" ySplit="22" topLeftCell="M322" activePane="bottomRight" state="frozen"/>
      <selection pane="topRight" activeCell="M1" sqref="M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7" style="1" customWidth="1"/>
    <col min="2" max="2" width="5.140625" style="2" customWidth="1"/>
    <col min="3" max="3" width="13.85546875" style="1" customWidth="1"/>
    <col min="4" max="4" width="11.5703125" style="1" customWidth="1"/>
    <col min="5" max="5" width="9.85546875" style="1" customWidth="1"/>
    <col min="6" max="6" width="16.85546875" style="1" customWidth="1"/>
    <col min="7" max="7" width="10.28515625" style="3" customWidth="1"/>
    <col min="8" max="8" width="10.28515625" style="1" customWidth="1"/>
    <col min="9" max="9" width="11.85546875" style="1" customWidth="1"/>
    <col min="10" max="15" width="9.28515625" style="1" customWidth="1"/>
    <col min="16" max="16" width="8.28515625" style="1" customWidth="1"/>
    <col min="17" max="17" width="12.42578125" style="1" customWidth="1"/>
    <col min="18" max="16384" width="10.28515625" style="1"/>
  </cols>
  <sheetData>
    <row r="1" spans="1:6" ht="20.25">
      <c r="A1" s="4" t="s">
        <v>0</v>
      </c>
      <c r="C1" s="5"/>
      <c r="D1" s="5"/>
      <c r="F1" s="1" t="s">
        <v>1</v>
      </c>
    </row>
    <row r="2" spans="1:6">
      <c r="A2" s="1" t="s">
        <v>2</v>
      </c>
      <c r="B2" s="2" t="s">
        <v>3</v>
      </c>
    </row>
    <row r="4" spans="1:6">
      <c r="A4" s="6" t="s">
        <v>4</v>
      </c>
      <c r="C4" s="7">
        <v>31062.508099999999</v>
      </c>
      <c r="D4" s="8">
        <v>0.33267540000000001</v>
      </c>
    </row>
    <row r="5" spans="1:6">
      <c r="A5" s="9" t="s">
        <v>5</v>
      </c>
      <c r="B5" s="10"/>
      <c r="C5" s="11">
        <v>-9.5</v>
      </c>
      <c r="D5" t="s">
        <v>6</v>
      </c>
    </row>
    <row r="6" spans="1:6">
      <c r="A6" s="6" t="s">
        <v>7</v>
      </c>
    </row>
    <row r="7" spans="1:6">
      <c r="A7" s="1" t="s">
        <v>8</v>
      </c>
      <c r="C7" s="1">
        <v>31062.508099999999</v>
      </c>
      <c r="D7" s="1" t="s">
        <v>1101</v>
      </c>
    </row>
    <row r="8" spans="1:6">
      <c r="A8" s="1" t="s">
        <v>9</v>
      </c>
      <c r="C8" s="1">
        <v>0.33267540000000001</v>
      </c>
      <c r="D8" s="1" t="s">
        <v>1101</v>
      </c>
    </row>
    <row r="9" spans="1:6">
      <c r="A9" s="12" t="s">
        <v>10</v>
      </c>
      <c r="B9" s="13">
        <v>160</v>
      </c>
      <c r="C9" s="14" t="str">
        <f>"F"&amp;B9</f>
        <v>F160</v>
      </c>
      <c r="D9" s="15" t="str">
        <f>"G"&amp;B9</f>
        <v>G160</v>
      </c>
    </row>
    <row r="10" spans="1:6">
      <c r="A10"/>
      <c r="B10" s="10"/>
      <c r="C10" s="16" t="s">
        <v>11</v>
      </c>
      <c r="D10" s="16" t="s">
        <v>12</v>
      </c>
      <c r="E10"/>
    </row>
    <row r="11" spans="1:6">
      <c r="A11" t="s">
        <v>13</v>
      </c>
      <c r="B11" s="10"/>
      <c r="C11" s="17">
        <f ca="1">INTERCEPT(INDIRECT($D$9):G979,INDIRECT($C$9):F979)</f>
        <v>5.2653241957354047E-2</v>
      </c>
      <c r="D11" s="2"/>
      <c r="E11"/>
    </row>
    <row r="12" spans="1:6">
      <c r="A12" t="s">
        <v>14</v>
      </c>
      <c r="B12" s="10"/>
      <c r="C12" s="17">
        <f ca="1">SLOPE(INDIRECT($D$9):G979,INDIRECT($C$9):F979)</f>
        <v>-2.5158147766566813E-6</v>
      </c>
      <c r="D12" s="2"/>
      <c r="E12" s="99" t="s">
        <v>1097</v>
      </c>
      <c r="F12" s="100" t="s">
        <v>1100</v>
      </c>
    </row>
    <row r="13" spans="1:6">
      <c r="A13" t="s">
        <v>15</v>
      </c>
      <c r="B13" s="10"/>
      <c r="C13" s="2" t="s">
        <v>16</v>
      </c>
      <c r="E13" s="97" t="s">
        <v>18</v>
      </c>
      <c r="F13" s="101">
        <v>1</v>
      </c>
    </row>
    <row r="14" spans="1:6">
      <c r="A14"/>
      <c r="B14" s="10"/>
      <c r="C14"/>
      <c r="E14" s="97" t="s">
        <v>20</v>
      </c>
      <c r="F14" s="102">
        <f ca="1">NOW()+15018.5+$C$5/24</f>
        <v>60683.815665972223</v>
      </c>
    </row>
    <row r="15" spans="1:6">
      <c r="A15" s="18" t="s">
        <v>17</v>
      </c>
      <c r="B15" s="10"/>
      <c r="C15" s="19">
        <f ca="1">(C7+C11)+(C8+C12)*INT(MAX(F21:F3520))</f>
        <v>60341.433963267649</v>
      </c>
      <c r="E15" s="97" t="s">
        <v>22</v>
      </c>
      <c r="F15" s="102">
        <f ca="1">ROUND(2*($F$14-$C$7)/$C$8,0)/2+$F$13</f>
        <v>89040.5</v>
      </c>
    </row>
    <row r="16" spans="1:6">
      <c r="A16" s="18" t="s">
        <v>19</v>
      </c>
      <c r="B16" s="10"/>
      <c r="C16" s="19">
        <f ca="1">+C8+C12</f>
        <v>0.33267288418522334</v>
      </c>
      <c r="E16" s="97" t="s">
        <v>24</v>
      </c>
      <c r="F16" s="102">
        <f ca="1">ROUND(2*($F$14-$C$15)/$C$16,0)/2+$F$13</f>
        <v>1030</v>
      </c>
    </row>
    <row r="17" spans="1:33">
      <c r="A17" s="12" t="s">
        <v>21</v>
      </c>
      <c r="B17" s="10"/>
      <c r="C17">
        <f>COUNT(C21:C2178)</f>
        <v>310</v>
      </c>
      <c r="E17" s="97" t="s">
        <v>1098</v>
      </c>
      <c r="F17" s="103">
        <f ca="1">+$C$15+$C$16*$F$16-15018.5-$C$5/24</f>
        <v>45665.982867311766</v>
      </c>
    </row>
    <row r="18" spans="1:33">
      <c r="A18" s="18" t="s">
        <v>23</v>
      </c>
      <c r="B18" s="10"/>
      <c r="C18" s="20">
        <f ca="1">+C15</f>
        <v>60341.433963267649</v>
      </c>
      <c r="D18" s="96">
        <f ca="1">+C16</f>
        <v>0.33267288418522334</v>
      </c>
      <c r="E18" s="98" t="s">
        <v>1099</v>
      </c>
      <c r="F18" s="104">
        <f ca="1">+($C$15+$C$16*$F$16)-($C$16/2)-15018.5-$C$5/24</f>
        <v>45665.816530869677</v>
      </c>
    </row>
    <row r="19" spans="1:33">
      <c r="E19" s="12" t="s">
        <v>25</v>
      </c>
      <c r="F19" s="21">
        <f ca="1">+$C$15+$C$16*F18-15018.5-$C$5/24</f>
        <v>60515.108690598652</v>
      </c>
    </row>
    <row r="20" spans="1:33">
      <c r="A20" s="22" t="s">
        <v>26</v>
      </c>
      <c r="B20" s="22" t="s">
        <v>27</v>
      </c>
      <c r="C20" s="22" t="s">
        <v>28</v>
      </c>
      <c r="D20" s="22" t="s">
        <v>29</v>
      </c>
      <c r="E20" s="22" t="s">
        <v>30</v>
      </c>
      <c r="F20" s="22" t="s">
        <v>31</v>
      </c>
      <c r="G20" s="23" t="s">
        <v>32</v>
      </c>
      <c r="H20" s="24" t="s">
        <v>33</v>
      </c>
      <c r="I20" s="24" t="s">
        <v>34</v>
      </c>
      <c r="J20" s="24" t="s">
        <v>35</v>
      </c>
      <c r="K20" s="24" t="s">
        <v>36</v>
      </c>
      <c r="L20" s="24" t="s">
        <v>1095</v>
      </c>
      <c r="M20" s="24" t="s">
        <v>37</v>
      </c>
      <c r="N20" s="24" t="s">
        <v>38</v>
      </c>
      <c r="O20" s="24" t="s">
        <v>39</v>
      </c>
      <c r="P20" s="22" t="s">
        <v>40</v>
      </c>
      <c r="Q20" s="16" t="s">
        <v>41</v>
      </c>
      <c r="U20" s="25" t="s">
        <v>42</v>
      </c>
    </row>
    <row r="21" spans="1:33">
      <c r="A21" s="1" t="s">
        <v>43</v>
      </c>
      <c r="C21" s="3">
        <v>31062.508099999999</v>
      </c>
      <c r="D21" s="3" t="s">
        <v>16</v>
      </c>
      <c r="E21" s="26">
        <f t="shared" ref="E21:E84" si="0">+(C21-C$7)/C$8</f>
        <v>0</v>
      </c>
      <c r="F21" s="27">
        <f t="shared" ref="F21:F52" si="1">ROUND(2*E21,0)/2</f>
        <v>0</v>
      </c>
      <c r="H21" s="1">
        <v>0</v>
      </c>
      <c r="Q21" s="81">
        <f t="shared" ref="Q21:Q84" si="2">C21-15018.5</f>
        <v>16044.008099999999</v>
      </c>
      <c r="AB21" s="1">
        <v>7</v>
      </c>
      <c r="AD21" s="1" t="s">
        <v>44</v>
      </c>
      <c r="AF21" s="1" t="s">
        <v>45</v>
      </c>
      <c r="AG21" s="1" t="s">
        <v>46</v>
      </c>
    </row>
    <row r="22" spans="1:33" s="26" customFormat="1">
      <c r="A22" s="28" t="s">
        <v>47</v>
      </c>
      <c r="B22" s="29" t="s">
        <v>48</v>
      </c>
      <c r="C22" s="28">
        <v>31062.510600000001</v>
      </c>
      <c r="D22" s="28" t="s">
        <v>34</v>
      </c>
      <c r="E22" s="26">
        <f t="shared" si="0"/>
        <v>7.5148327839338475E-3</v>
      </c>
      <c r="F22" s="27">
        <f t="shared" si="1"/>
        <v>0</v>
      </c>
      <c r="G22" s="30">
        <f t="shared" ref="G22:G53" si="3">C22-(C$7+C$8*F22)</f>
        <v>2.5000000023283064E-3</v>
      </c>
      <c r="H22" s="26">
        <f t="shared" ref="H22:H35" si="4">+G22</f>
        <v>2.5000000023283064E-3</v>
      </c>
      <c r="Q22" s="82">
        <f t="shared" si="2"/>
        <v>16044.010600000001</v>
      </c>
      <c r="R22" s="1"/>
      <c r="AB22" s="26">
        <v>9</v>
      </c>
      <c r="AD22" s="26" t="s">
        <v>49</v>
      </c>
      <c r="AF22" s="26" t="s">
        <v>50</v>
      </c>
      <c r="AG22" s="26" t="s">
        <v>46</v>
      </c>
    </row>
    <row r="23" spans="1:33" s="26" customFormat="1">
      <c r="A23" s="28" t="s">
        <v>47</v>
      </c>
      <c r="B23" s="29" t="s">
        <v>48</v>
      </c>
      <c r="C23" s="28">
        <v>31142.351600000002</v>
      </c>
      <c r="D23" s="28" t="s">
        <v>34</v>
      </c>
      <c r="E23" s="26">
        <f t="shared" si="0"/>
        <v>240.00422033009556</v>
      </c>
      <c r="F23" s="27">
        <f t="shared" si="1"/>
        <v>240</v>
      </c>
      <c r="G23" s="30">
        <f t="shared" si="3"/>
        <v>1.4040000023669563E-3</v>
      </c>
      <c r="H23" s="26">
        <f t="shared" si="4"/>
        <v>1.4040000023669563E-3</v>
      </c>
      <c r="Q23" s="82">
        <f t="shared" si="2"/>
        <v>16123.851600000002</v>
      </c>
      <c r="R23" s="1"/>
      <c r="AB23" s="26">
        <v>8</v>
      </c>
      <c r="AD23" s="26" t="s">
        <v>49</v>
      </c>
      <c r="AF23" s="26" t="s">
        <v>51</v>
      </c>
      <c r="AG23" s="26" t="s">
        <v>46</v>
      </c>
    </row>
    <row r="24" spans="1:33" s="26" customFormat="1">
      <c r="A24" s="28" t="s">
        <v>47</v>
      </c>
      <c r="B24" s="29" t="s">
        <v>48</v>
      </c>
      <c r="C24" s="28">
        <v>31143.3511</v>
      </c>
      <c r="D24" s="28" t="s">
        <v>34</v>
      </c>
      <c r="E24" s="26">
        <f t="shared" si="0"/>
        <v>243.00865047430844</v>
      </c>
      <c r="F24" s="27">
        <f t="shared" si="1"/>
        <v>243</v>
      </c>
      <c r="G24" s="30">
        <f t="shared" si="3"/>
        <v>2.8778000014426652E-3</v>
      </c>
      <c r="H24" s="26">
        <f t="shared" si="4"/>
        <v>2.8778000014426652E-3</v>
      </c>
      <c r="Q24" s="82">
        <f t="shared" si="2"/>
        <v>16124.8511</v>
      </c>
      <c r="R24" s="1"/>
      <c r="AB24" s="26">
        <v>6</v>
      </c>
      <c r="AD24" s="26" t="s">
        <v>44</v>
      </c>
      <c r="AF24" s="26" t="s">
        <v>52</v>
      </c>
      <c r="AG24" s="26" t="s">
        <v>46</v>
      </c>
    </row>
    <row r="25" spans="1:33" s="26" customFormat="1">
      <c r="A25" s="28" t="s">
        <v>47</v>
      </c>
      <c r="B25" s="29" t="s">
        <v>48</v>
      </c>
      <c r="C25" s="28">
        <v>31144.349699999999</v>
      </c>
      <c r="D25" s="28" t="s">
        <v>34</v>
      </c>
      <c r="E25" s="26">
        <f t="shared" si="0"/>
        <v>246.01037527872438</v>
      </c>
      <c r="F25" s="27">
        <f t="shared" si="1"/>
        <v>246</v>
      </c>
      <c r="G25" s="30">
        <f t="shared" si="3"/>
        <v>3.4516000014264137E-3</v>
      </c>
      <c r="H25" s="26">
        <f t="shared" si="4"/>
        <v>3.4516000014264137E-3</v>
      </c>
      <c r="Q25" s="82">
        <f t="shared" si="2"/>
        <v>16125.849699999999</v>
      </c>
      <c r="R25" s="1"/>
      <c r="AB25" s="26">
        <v>5</v>
      </c>
      <c r="AD25" s="26" t="s">
        <v>49</v>
      </c>
      <c r="AF25" s="26" t="s">
        <v>52</v>
      </c>
      <c r="AG25" s="26" t="s">
        <v>46</v>
      </c>
    </row>
    <row r="26" spans="1:33" s="26" customFormat="1">
      <c r="A26" s="28" t="s">
        <v>47</v>
      </c>
      <c r="B26" s="29" t="s">
        <v>48</v>
      </c>
      <c r="C26" s="28">
        <v>31145.348300000001</v>
      </c>
      <c r="D26" s="28" t="s">
        <v>34</v>
      </c>
      <c r="E26" s="26">
        <f t="shared" si="0"/>
        <v>249.01210008315121</v>
      </c>
      <c r="F26" s="27">
        <f t="shared" si="1"/>
        <v>249</v>
      </c>
      <c r="G26" s="30">
        <f t="shared" si="3"/>
        <v>4.0254000014101621E-3</v>
      </c>
      <c r="H26" s="26">
        <f t="shared" si="4"/>
        <v>4.0254000014101621E-3</v>
      </c>
      <c r="Q26" s="82">
        <f t="shared" si="2"/>
        <v>16126.848300000001</v>
      </c>
      <c r="R26" s="1"/>
      <c r="AB26" s="26">
        <v>5</v>
      </c>
      <c r="AD26" s="26" t="s">
        <v>44</v>
      </c>
      <c r="AF26" s="26" t="s">
        <v>53</v>
      </c>
      <c r="AG26" s="26" t="s">
        <v>46</v>
      </c>
    </row>
    <row r="27" spans="1:33" s="26" customFormat="1">
      <c r="A27" s="28" t="s">
        <v>47</v>
      </c>
      <c r="B27" s="29" t="s">
        <v>48</v>
      </c>
      <c r="C27" s="28">
        <v>31822.339</v>
      </c>
      <c r="D27" s="28" t="s">
        <v>34</v>
      </c>
      <c r="E27" s="26">
        <f t="shared" si="0"/>
        <v>2284.0008608992453</v>
      </c>
      <c r="F27" s="27">
        <f t="shared" si="1"/>
        <v>2284</v>
      </c>
      <c r="G27" s="30">
        <f t="shared" si="3"/>
        <v>2.8640000164159574E-4</v>
      </c>
      <c r="H27" s="26">
        <f t="shared" si="4"/>
        <v>2.8640000164159574E-4</v>
      </c>
      <c r="Q27" s="82">
        <f t="shared" si="2"/>
        <v>16803.839</v>
      </c>
      <c r="R27" s="1"/>
      <c r="AB27" s="26">
        <v>11</v>
      </c>
      <c r="AD27" s="26" t="s">
        <v>44</v>
      </c>
      <c r="AF27" s="26" t="s">
        <v>53</v>
      </c>
      <c r="AG27" s="26" t="s">
        <v>46</v>
      </c>
    </row>
    <row r="28" spans="1:33" s="26" customFormat="1">
      <c r="A28" s="28" t="s">
        <v>47</v>
      </c>
      <c r="B28" s="29" t="s">
        <v>48</v>
      </c>
      <c r="C28" s="28">
        <v>31824.3357</v>
      </c>
      <c r="D28" s="28" t="s">
        <v>34</v>
      </c>
      <c r="E28" s="26">
        <f t="shared" si="0"/>
        <v>2290.0028075415271</v>
      </c>
      <c r="F28" s="27">
        <f t="shared" si="1"/>
        <v>2290</v>
      </c>
      <c r="G28" s="30">
        <f t="shared" si="3"/>
        <v>9.3399999968823977E-4</v>
      </c>
      <c r="H28" s="26">
        <f t="shared" si="4"/>
        <v>9.3399999968823977E-4</v>
      </c>
      <c r="Q28" s="82">
        <f t="shared" si="2"/>
        <v>16805.8357</v>
      </c>
      <c r="R28" s="1"/>
      <c r="AB28" s="26">
        <v>7</v>
      </c>
      <c r="AD28" s="26" t="s">
        <v>49</v>
      </c>
      <c r="AF28" s="26" t="s">
        <v>53</v>
      </c>
      <c r="AG28" s="26" t="s">
        <v>46</v>
      </c>
    </row>
    <row r="29" spans="1:33" s="26" customFormat="1">
      <c r="A29" s="28" t="s">
        <v>47</v>
      </c>
      <c r="B29" s="29" t="s">
        <v>48</v>
      </c>
      <c r="C29" s="28">
        <v>32118.751799999998</v>
      </c>
      <c r="D29" s="28" t="s">
        <v>34</v>
      </c>
      <c r="E29" s="26">
        <f t="shared" si="0"/>
        <v>3174.9979108764851</v>
      </c>
      <c r="F29" s="27">
        <f t="shared" si="1"/>
        <v>3175</v>
      </c>
      <c r="G29" s="30">
        <f t="shared" si="3"/>
        <v>-6.9500000245170668E-4</v>
      </c>
      <c r="H29" s="26">
        <f t="shared" si="4"/>
        <v>-6.9500000245170668E-4</v>
      </c>
      <c r="Q29" s="82">
        <f t="shared" si="2"/>
        <v>17100.251799999998</v>
      </c>
      <c r="R29" s="1"/>
      <c r="AB29" s="26">
        <v>5</v>
      </c>
      <c r="AD29" s="26" t="s">
        <v>49</v>
      </c>
      <c r="AF29" s="26" t="s">
        <v>53</v>
      </c>
      <c r="AG29" s="26" t="s">
        <v>46</v>
      </c>
    </row>
    <row r="30" spans="1:33" s="26" customFormat="1">
      <c r="A30" s="28" t="s">
        <v>47</v>
      </c>
      <c r="B30" s="29" t="s">
        <v>48</v>
      </c>
      <c r="C30" s="28">
        <v>32172.645100000002</v>
      </c>
      <c r="D30" s="28" t="s">
        <v>34</v>
      </c>
      <c r="E30" s="26">
        <f t="shared" si="0"/>
        <v>3336.9975657953742</v>
      </c>
      <c r="F30" s="27">
        <f t="shared" si="1"/>
        <v>3337</v>
      </c>
      <c r="G30" s="30">
        <f t="shared" si="3"/>
        <v>-8.0979999620467424E-4</v>
      </c>
      <c r="H30" s="26">
        <f t="shared" si="4"/>
        <v>-8.0979999620467424E-4</v>
      </c>
      <c r="Q30" s="82">
        <f t="shared" si="2"/>
        <v>17154.145100000002</v>
      </c>
      <c r="R30" s="1"/>
      <c r="AB30" s="26">
        <v>6</v>
      </c>
      <c r="AD30" s="26" t="s">
        <v>44</v>
      </c>
      <c r="AF30" s="26" t="s">
        <v>53</v>
      </c>
      <c r="AG30" s="26" t="s">
        <v>46</v>
      </c>
    </row>
    <row r="31" spans="1:33" s="26" customFormat="1">
      <c r="A31" s="28" t="s">
        <v>47</v>
      </c>
      <c r="B31" s="29" t="s">
        <v>48</v>
      </c>
      <c r="C31" s="28">
        <v>32832.672299999998</v>
      </c>
      <c r="D31" s="28" t="s">
        <v>34</v>
      </c>
      <c r="E31" s="26">
        <f t="shared" si="0"/>
        <v>5320.9951802868482</v>
      </c>
      <c r="F31" s="27">
        <f t="shared" si="1"/>
        <v>5321</v>
      </c>
      <c r="G31" s="30">
        <f t="shared" si="3"/>
        <v>-1.6034000000217929E-3</v>
      </c>
      <c r="H31" s="26">
        <f t="shared" si="4"/>
        <v>-1.6034000000217929E-3</v>
      </c>
      <c r="Q31" s="82">
        <f t="shared" si="2"/>
        <v>17814.172299999998</v>
      </c>
      <c r="R31" s="1"/>
      <c r="AB31" s="26">
        <v>6</v>
      </c>
      <c r="AD31" s="26" t="s">
        <v>44</v>
      </c>
      <c r="AF31" s="26" t="s">
        <v>53</v>
      </c>
      <c r="AG31" s="26" t="s">
        <v>46</v>
      </c>
    </row>
    <row r="32" spans="1:33" s="26" customFormat="1">
      <c r="A32" s="28" t="s">
        <v>47</v>
      </c>
      <c r="B32" s="29" t="s">
        <v>48</v>
      </c>
      <c r="C32" s="28">
        <v>32852.633900000001</v>
      </c>
      <c r="D32" s="28" t="s">
        <v>34</v>
      </c>
      <c r="E32" s="26">
        <f t="shared" si="0"/>
        <v>5380.9984146708821</v>
      </c>
      <c r="F32" s="27">
        <f t="shared" si="1"/>
        <v>5381</v>
      </c>
      <c r="G32" s="30">
        <f t="shared" si="3"/>
        <v>-5.2739999955520034E-4</v>
      </c>
      <c r="H32" s="26">
        <f t="shared" si="4"/>
        <v>-5.2739999955520034E-4</v>
      </c>
      <c r="Q32" s="82">
        <f t="shared" si="2"/>
        <v>17834.133900000001</v>
      </c>
      <c r="R32" s="1"/>
      <c r="AB32" s="26">
        <v>5</v>
      </c>
      <c r="AD32" s="26" t="s">
        <v>44</v>
      </c>
      <c r="AF32" s="26" t="s">
        <v>54</v>
      </c>
      <c r="AG32" s="26" t="s">
        <v>46</v>
      </c>
    </row>
    <row r="33" spans="1:33" s="26" customFormat="1">
      <c r="A33" s="28" t="s">
        <v>47</v>
      </c>
      <c r="B33" s="29" t="s">
        <v>48</v>
      </c>
      <c r="C33" s="28">
        <v>32864.608200000002</v>
      </c>
      <c r="D33" s="28" t="s">
        <v>34</v>
      </c>
      <c r="E33" s="26">
        <f t="shared" si="0"/>
        <v>5416.9923595192286</v>
      </c>
      <c r="F33" s="27">
        <f t="shared" si="1"/>
        <v>5417</v>
      </c>
      <c r="G33" s="30">
        <f t="shared" si="3"/>
        <v>-2.5418000004719943E-3</v>
      </c>
      <c r="H33" s="26">
        <f t="shared" si="4"/>
        <v>-2.5418000004719943E-3</v>
      </c>
      <c r="Q33" s="82">
        <f t="shared" si="2"/>
        <v>17846.108200000002</v>
      </c>
      <c r="R33" s="1"/>
      <c r="AB33" s="26">
        <v>5</v>
      </c>
      <c r="AD33" s="26" t="s">
        <v>44</v>
      </c>
      <c r="AF33" s="26" t="s">
        <v>55</v>
      </c>
      <c r="AG33" s="26" t="s">
        <v>46</v>
      </c>
    </row>
    <row r="34" spans="1:33" s="26" customFormat="1">
      <c r="A34" s="28" t="s">
        <v>47</v>
      </c>
      <c r="B34" s="29" t="s">
        <v>48</v>
      </c>
      <c r="C34" s="28">
        <v>32880.578600000001</v>
      </c>
      <c r="D34" s="28" t="s">
        <v>34</v>
      </c>
      <c r="E34" s="26">
        <f t="shared" si="0"/>
        <v>5464.99831367153</v>
      </c>
      <c r="F34" s="27">
        <f t="shared" si="1"/>
        <v>5465</v>
      </c>
      <c r="G34" s="30">
        <f t="shared" si="3"/>
        <v>-5.6100000074366108E-4</v>
      </c>
      <c r="H34" s="26">
        <f t="shared" si="4"/>
        <v>-5.6100000074366108E-4</v>
      </c>
      <c r="Q34" s="82">
        <f t="shared" si="2"/>
        <v>17862.078600000001</v>
      </c>
      <c r="R34" s="1"/>
      <c r="AB34" s="26">
        <v>10</v>
      </c>
      <c r="AD34" s="26" t="s">
        <v>49</v>
      </c>
      <c r="AF34" s="26" t="s">
        <v>55</v>
      </c>
      <c r="AG34" s="26" t="s">
        <v>46</v>
      </c>
    </row>
    <row r="35" spans="1:33" s="26" customFormat="1">
      <c r="A35" s="28" t="s">
        <v>47</v>
      </c>
      <c r="B35" s="29" t="s">
        <v>48</v>
      </c>
      <c r="C35" s="28">
        <v>32883.570200000002</v>
      </c>
      <c r="D35" s="28" t="s">
        <v>34</v>
      </c>
      <c r="E35" s="26">
        <f t="shared" si="0"/>
        <v>5473.9908631657245</v>
      </c>
      <c r="F35" s="27">
        <f t="shared" si="1"/>
        <v>5474</v>
      </c>
      <c r="G35" s="30">
        <f t="shared" si="3"/>
        <v>-3.0396000001928769E-3</v>
      </c>
      <c r="H35" s="26">
        <f t="shared" si="4"/>
        <v>-3.0396000001928769E-3</v>
      </c>
      <c r="Q35" s="82">
        <f t="shared" si="2"/>
        <v>17865.070200000002</v>
      </c>
      <c r="R35" s="1"/>
      <c r="AB35" s="26">
        <v>7</v>
      </c>
      <c r="AD35" s="26" t="s">
        <v>44</v>
      </c>
      <c r="AF35" s="26" t="s">
        <v>56</v>
      </c>
      <c r="AG35" s="26" t="s">
        <v>46</v>
      </c>
    </row>
    <row r="36" spans="1:33" s="26" customFormat="1">
      <c r="A36" s="28" t="s">
        <v>57</v>
      </c>
      <c r="B36" s="29" t="s">
        <v>48</v>
      </c>
      <c r="C36" s="28">
        <v>36522.383000000002</v>
      </c>
      <c r="D36" s="28" t="s">
        <v>34</v>
      </c>
      <c r="E36" s="26">
        <f t="shared" si="0"/>
        <v>16412.01874259414</v>
      </c>
      <c r="F36" s="27">
        <f t="shared" si="1"/>
        <v>16412</v>
      </c>
      <c r="G36" s="30">
        <f t="shared" si="3"/>
        <v>6.2352000022656284E-3</v>
      </c>
      <c r="I36" s="26">
        <f t="shared" ref="I36:I44" si="5">+G36</f>
        <v>6.2352000022656284E-3</v>
      </c>
      <c r="Q36" s="82">
        <f t="shared" si="2"/>
        <v>21503.883000000002</v>
      </c>
      <c r="R36" s="1"/>
      <c r="AB36" s="26">
        <v>8</v>
      </c>
      <c r="AD36" s="26" t="s">
        <v>44</v>
      </c>
      <c r="AF36" s="26" t="s">
        <v>58</v>
      </c>
      <c r="AG36" s="26" t="s">
        <v>46</v>
      </c>
    </row>
    <row r="37" spans="1:33" s="26" customFormat="1">
      <c r="A37" s="28" t="s">
        <v>57</v>
      </c>
      <c r="B37" s="29" t="s">
        <v>48</v>
      </c>
      <c r="C37" s="28">
        <v>36574.277999999998</v>
      </c>
      <c r="D37" s="28" t="s">
        <v>34</v>
      </c>
      <c r="E37" s="26">
        <f t="shared" si="0"/>
        <v>16568.01164137775</v>
      </c>
      <c r="F37" s="27">
        <f t="shared" si="1"/>
        <v>16568</v>
      </c>
      <c r="G37" s="30">
        <f t="shared" si="3"/>
        <v>3.8727999999537133E-3</v>
      </c>
      <c r="I37" s="26">
        <f t="shared" si="5"/>
        <v>3.8727999999537133E-3</v>
      </c>
      <c r="Q37" s="82">
        <f t="shared" si="2"/>
        <v>21555.777999999998</v>
      </c>
      <c r="R37" s="1"/>
      <c r="AB37" s="26">
        <v>7</v>
      </c>
      <c r="AD37" s="26" t="s">
        <v>49</v>
      </c>
      <c r="AF37" s="26" t="s">
        <v>59</v>
      </c>
      <c r="AG37" s="26" t="s">
        <v>46</v>
      </c>
    </row>
    <row r="38" spans="1:33" s="26" customFormat="1">
      <c r="A38" s="28" t="s">
        <v>57</v>
      </c>
      <c r="B38" s="29" t="s">
        <v>48</v>
      </c>
      <c r="C38" s="28">
        <v>36578.267</v>
      </c>
      <c r="D38" s="28" t="s">
        <v>34</v>
      </c>
      <c r="E38" s="26">
        <f t="shared" si="0"/>
        <v>16580.002308556632</v>
      </c>
      <c r="F38" s="27">
        <f t="shared" si="1"/>
        <v>16580</v>
      </c>
      <c r="G38" s="30">
        <f t="shared" si="3"/>
        <v>7.679999980609864E-4</v>
      </c>
      <c r="I38" s="26">
        <f t="shared" si="5"/>
        <v>7.679999980609864E-4</v>
      </c>
      <c r="Q38" s="82">
        <f t="shared" si="2"/>
        <v>21559.767</v>
      </c>
      <c r="R38" s="1"/>
      <c r="AB38" s="26">
        <v>5</v>
      </c>
      <c r="AD38" s="26" t="s">
        <v>44</v>
      </c>
      <c r="AF38" s="26" t="s">
        <v>60</v>
      </c>
      <c r="AG38" s="26" t="s">
        <v>46</v>
      </c>
    </row>
    <row r="39" spans="1:33" s="26" customFormat="1">
      <c r="A39" s="28" t="s">
        <v>57</v>
      </c>
      <c r="B39" s="29" t="s">
        <v>48</v>
      </c>
      <c r="C39" s="28">
        <v>36581.262000000002</v>
      </c>
      <c r="D39" s="28" t="s">
        <v>34</v>
      </c>
      <c r="E39" s="26">
        <f t="shared" si="0"/>
        <v>16589.005078223407</v>
      </c>
      <c r="F39" s="27">
        <f t="shared" si="1"/>
        <v>16589</v>
      </c>
      <c r="G39" s="30">
        <f t="shared" si="3"/>
        <v>1.6894000000320375E-3</v>
      </c>
      <c r="I39" s="26">
        <f t="shared" si="5"/>
        <v>1.6894000000320375E-3</v>
      </c>
      <c r="Q39" s="82">
        <f t="shared" si="2"/>
        <v>21562.762000000002</v>
      </c>
      <c r="R39" s="1"/>
      <c r="AB39" s="26">
        <v>7</v>
      </c>
      <c r="AD39" s="26" t="s">
        <v>49</v>
      </c>
      <c r="AF39" s="26" t="s">
        <v>61</v>
      </c>
      <c r="AG39" s="26" t="s">
        <v>46</v>
      </c>
    </row>
    <row r="40" spans="1:33" s="26" customFormat="1">
      <c r="A40" s="28" t="s">
        <v>57</v>
      </c>
      <c r="B40" s="29" t="s">
        <v>48</v>
      </c>
      <c r="C40" s="28">
        <v>36596.232000000004</v>
      </c>
      <c r="D40" s="28" t="s">
        <v>34</v>
      </c>
      <c r="E40" s="26">
        <f t="shared" si="0"/>
        <v>16634.003896891696</v>
      </c>
      <c r="F40" s="27">
        <f t="shared" si="1"/>
        <v>16634</v>
      </c>
      <c r="G40" s="30">
        <f t="shared" si="3"/>
        <v>1.2964000052306801E-3</v>
      </c>
      <c r="I40" s="26">
        <f t="shared" si="5"/>
        <v>1.2964000052306801E-3</v>
      </c>
      <c r="Q40" s="82">
        <f t="shared" si="2"/>
        <v>21577.732000000004</v>
      </c>
      <c r="R40" s="1"/>
      <c r="AB40" s="26">
        <v>8</v>
      </c>
      <c r="AD40" s="26" t="s">
        <v>49</v>
      </c>
      <c r="AF40" s="26" t="s">
        <v>61</v>
      </c>
      <c r="AG40" s="26" t="s">
        <v>46</v>
      </c>
    </row>
    <row r="41" spans="1:33" s="26" customFormat="1">
      <c r="A41" s="28" t="s">
        <v>57</v>
      </c>
      <c r="B41" s="29" t="s">
        <v>48</v>
      </c>
      <c r="C41" s="28">
        <v>36598.239000000001</v>
      </c>
      <c r="D41" s="28" t="s">
        <v>34</v>
      </c>
      <c r="E41" s="26">
        <f t="shared" si="0"/>
        <v>16640.036804645013</v>
      </c>
      <c r="F41" s="27">
        <f t="shared" si="1"/>
        <v>16640</v>
      </c>
      <c r="G41" s="30">
        <f t="shared" si="3"/>
        <v>1.2244000005011912E-2</v>
      </c>
      <c r="I41" s="26">
        <f t="shared" si="5"/>
        <v>1.2244000005011912E-2</v>
      </c>
      <c r="Q41" s="82">
        <f t="shared" si="2"/>
        <v>21579.739000000001</v>
      </c>
      <c r="R41" s="1"/>
      <c r="AB41" s="26">
        <v>7</v>
      </c>
      <c r="AD41" s="26" t="s">
        <v>49</v>
      </c>
      <c r="AF41" s="26" t="s">
        <v>61</v>
      </c>
      <c r="AG41" s="26" t="s">
        <v>46</v>
      </c>
    </row>
    <row r="42" spans="1:33" s="26" customFormat="1">
      <c r="A42" s="28" t="s">
        <v>57</v>
      </c>
      <c r="B42" s="29" t="s">
        <v>48</v>
      </c>
      <c r="C42" s="28">
        <v>36599.237000000001</v>
      </c>
      <c r="D42" s="28" t="s">
        <v>34</v>
      </c>
      <c r="E42" s="26">
        <f t="shared" si="0"/>
        <v>16643.036725889568</v>
      </c>
      <c r="F42" s="27">
        <f t="shared" si="1"/>
        <v>16643</v>
      </c>
      <c r="G42" s="30">
        <f t="shared" si="3"/>
        <v>1.2217800001963042E-2</v>
      </c>
      <c r="I42" s="26">
        <f t="shared" si="5"/>
        <v>1.2217800001963042E-2</v>
      </c>
      <c r="Q42" s="82">
        <f t="shared" si="2"/>
        <v>21580.737000000001</v>
      </c>
      <c r="R42" s="1"/>
      <c r="AB42" s="26">
        <v>11</v>
      </c>
      <c r="AD42" s="26" t="s">
        <v>49</v>
      </c>
      <c r="AF42" s="26" t="s">
        <v>61</v>
      </c>
      <c r="AG42" s="26" t="s">
        <v>46</v>
      </c>
    </row>
    <row r="43" spans="1:33" s="26" customFormat="1">
      <c r="A43" s="28" t="s">
        <v>57</v>
      </c>
      <c r="B43" s="29" t="s">
        <v>48</v>
      </c>
      <c r="C43" s="28">
        <v>36843.419000000002</v>
      </c>
      <c r="D43" s="28" t="s">
        <v>34</v>
      </c>
      <c r="E43" s="26">
        <f t="shared" si="0"/>
        <v>17377.031484744595</v>
      </c>
      <c r="F43" s="27">
        <f t="shared" si="1"/>
        <v>17377</v>
      </c>
      <c r="G43" s="30">
        <f t="shared" si="3"/>
        <v>1.0474200003955048E-2</v>
      </c>
      <c r="I43" s="26">
        <f t="shared" si="5"/>
        <v>1.0474200003955048E-2</v>
      </c>
      <c r="Q43" s="82">
        <f t="shared" si="2"/>
        <v>21824.919000000002</v>
      </c>
      <c r="R43" s="1"/>
      <c r="AB43" s="26">
        <v>9</v>
      </c>
      <c r="AD43" s="26" t="s">
        <v>49</v>
      </c>
      <c r="AF43" s="26" t="s">
        <v>61</v>
      </c>
      <c r="AG43" s="26" t="s">
        <v>46</v>
      </c>
    </row>
    <row r="44" spans="1:33" s="26" customFormat="1">
      <c r="A44" s="28" t="s">
        <v>57</v>
      </c>
      <c r="B44" s="29" t="s">
        <v>48</v>
      </c>
      <c r="C44" s="28">
        <v>36867.368000000002</v>
      </c>
      <c r="D44" s="28" t="s">
        <v>34</v>
      </c>
      <c r="E44" s="26">
        <f t="shared" si="0"/>
        <v>17449.020576814524</v>
      </c>
      <c r="F44" s="27">
        <f t="shared" si="1"/>
        <v>17449</v>
      </c>
      <c r="G44" s="30">
        <f t="shared" si="3"/>
        <v>6.8453999992925674E-3</v>
      </c>
      <c r="I44" s="26">
        <f t="shared" si="5"/>
        <v>6.8453999992925674E-3</v>
      </c>
      <c r="Q44" s="82">
        <f t="shared" si="2"/>
        <v>21848.868000000002</v>
      </c>
      <c r="R44" s="1"/>
      <c r="AB44" s="26">
        <v>7</v>
      </c>
      <c r="AD44" s="26" t="s">
        <v>49</v>
      </c>
      <c r="AF44" s="26" t="s">
        <v>62</v>
      </c>
      <c r="AG44" s="26" t="s">
        <v>46</v>
      </c>
    </row>
    <row r="45" spans="1:33" s="26" customFormat="1">
      <c r="A45" s="28" t="s">
        <v>63</v>
      </c>
      <c r="B45" s="29" t="s">
        <v>48</v>
      </c>
      <c r="C45" s="28">
        <v>39824.847099999999</v>
      </c>
      <c r="D45" s="28" t="s">
        <v>34</v>
      </c>
      <c r="E45" s="26">
        <f t="shared" si="0"/>
        <v>26339.00492792674</v>
      </c>
      <c r="F45" s="27">
        <f t="shared" si="1"/>
        <v>26339</v>
      </c>
      <c r="G45" s="30">
        <f t="shared" si="3"/>
        <v>1.6393999976571649E-3</v>
      </c>
      <c r="K45" s="26">
        <f>+G45</f>
        <v>1.6393999976571649E-3</v>
      </c>
      <c r="Q45" s="82">
        <f t="shared" si="2"/>
        <v>24806.347099999999</v>
      </c>
      <c r="R45" s="1"/>
      <c r="AB45" s="26">
        <v>10</v>
      </c>
      <c r="AD45" s="26" t="s">
        <v>49</v>
      </c>
      <c r="AF45" s="26" t="s">
        <v>64</v>
      </c>
      <c r="AG45" s="26" t="s">
        <v>46</v>
      </c>
    </row>
    <row r="46" spans="1:33" s="26" customFormat="1">
      <c r="A46" s="1" t="s">
        <v>65</v>
      </c>
      <c r="B46" s="2"/>
      <c r="C46" s="3">
        <v>39824.847500000003</v>
      </c>
      <c r="D46" s="3" t="s">
        <v>66</v>
      </c>
      <c r="E46" s="26">
        <f t="shared" si="0"/>
        <v>26339.0061303</v>
      </c>
      <c r="F46" s="27">
        <f t="shared" si="1"/>
        <v>26339</v>
      </c>
      <c r="G46" s="3">
        <f t="shared" si="3"/>
        <v>2.0394000021042302E-3</v>
      </c>
      <c r="H46" s="1"/>
      <c r="I46" s="1"/>
      <c r="J46" s="1">
        <f>G46</f>
        <v>2.0394000021042302E-3</v>
      </c>
      <c r="K46" s="1"/>
      <c r="L46" s="1"/>
      <c r="M46" s="1"/>
      <c r="N46" s="1"/>
      <c r="O46" s="1"/>
      <c r="P46" s="1"/>
      <c r="Q46" s="81">
        <f t="shared" si="2"/>
        <v>24806.347500000003</v>
      </c>
      <c r="R46" s="1"/>
      <c r="AB46" s="26">
        <v>6</v>
      </c>
      <c r="AD46" s="26" t="s">
        <v>44</v>
      </c>
      <c r="AF46" s="26" t="s">
        <v>67</v>
      </c>
      <c r="AG46" s="26" t="s">
        <v>46</v>
      </c>
    </row>
    <row r="47" spans="1:33" s="26" customFormat="1">
      <c r="A47" s="1" t="s">
        <v>68</v>
      </c>
      <c r="B47" s="2"/>
      <c r="C47" s="3">
        <v>39876.417000000001</v>
      </c>
      <c r="D47" s="3"/>
      <c r="E47" s="26">
        <f t="shared" si="0"/>
        <v>26494.020597856055</v>
      </c>
      <c r="F47" s="27">
        <f t="shared" si="1"/>
        <v>26494</v>
      </c>
      <c r="G47" s="3">
        <f t="shared" si="3"/>
        <v>6.8524000016623177E-3</v>
      </c>
      <c r="H47" s="1"/>
      <c r="I47" s="1">
        <f>+G47</f>
        <v>6.8524000016623177E-3</v>
      </c>
      <c r="J47" s="1"/>
      <c r="K47" s="1"/>
      <c r="L47" s="1"/>
      <c r="M47" s="1"/>
      <c r="N47" s="1"/>
      <c r="O47" s="1"/>
      <c r="P47" s="1"/>
      <c r="Q47" s="81">
        <f t="shared" si="2"/>
        <v>24857.917000000001</v>
      </c>
      <c r="R47" s="1"/>
      <c r="AB47" s="26">
        <v>8</v>
      </c>
      <c r="AD47" s="26" t="s">
        <v>69</v>
      </c>
      <c r="AF47" s="26" t="s">
        <v>70</v>
      </c>
      <c r="AG47" s="26" t="s">
        <v>46</v>
      </c>
    </row>
    <row r="48" spans="1:33" s="26" customFormat="1">
      <c r="A48" s="1" t="s">
        <v>65</v>
      </c>
      <c r="B48" s="2"/>
      <c r="C48" s="3">
        <v>40193.786093000002</v>
      </c>
      <c r="D48" s="3" t="s">
        <v>66</v>
      </c>
      <c r="E48" s="26">
        <f t="shared" si="0"/>
        <v>27448.010862841085</v>
      </c>
      <c r="F48" s="27">
        <f t="shared" si="1"/>
        <v>27448</v>
      </c>
      <c r="G48" s="3">
        <f t="shared" si="3"/>
        <v>3.6137999995844439E-3</v>
      </c>
      <c r="H48" s="1"/>
      <c r="I48" s="1"/>
      <c r="J48" s="1">
        <f>G48</f>
        <v>3.6137999995844439E-3</v>
      </c>
      <c r="K48" s="1"/>
      <c r="L48" s="1"/>
      <c r="M48" s="1"/>
      <c r="N48" s="1"/>
      <c r="O48" s="1"/>
      <c r="P48" s="1"/>
      <c r="Q48" s="81">
        <f t="shared" si="2"/>
        <v>25175.286093000002</v>
      </c>
      <c r="R48" s="1"/>
      <c r="AB48" s="26">
        <v>7</v>
      </c>
      <c r="AD48" s="26" t="s">
        <v>69</v>
      </c>
      <c r="AF48" s="26" t="s">
        <v>70</v>
      </c>
      <c r="AG48" s="26" t="s">
        <v>46</v>
      </c>
    </row>
    <row r="49" spans="1:33" s="26" customFormat="1">
      <c r="A49" s="26" t="s">
        <v>68</v>
      </c>
      <c r="B49" s="31"/>
      <c r="C49" s="30">
        <v>41664.264000000003</v>
      </c>
      <c r="D49" s="30"/>
      <c r="E49" s="26">
        <f t="shared" si="0"/>
        <v>31868.169092154105</v>
      </c>
      <c r="F49" s="27">
        <f t="shared" si="1"/>
        <v>31868</v>
      </c>
      <c r="G49" s="30">
        <f t="shared" si="3"/>
        <v>5.62528000009479E-2</v>
      </c>
      <c r="I49" s="26">
        <f t="shared" ref="I49:I60" si="6">+G49</f>
        <v>5.62528000009479E-2</v>
      </c>
      <c r="Q49" s="82">
        <f t="shared" si="2"/>
        <v>26645.764000000003</v>
      </c>
      <c r="AB49" s="26">
        <v>8</v>
      </c>
      <c r="AD49" s="26" t="s">
        <v>69</v>
      </c>
      <c r="AF49" s="26" t="s">
        <v>71</v>
      </c>
      <c r="AG49" s="26" t="s">
        <v>46</v>
      </c>
    </row>
    <row r="50" spans="1:33" s="26" customFormat="1">
      <c r="A50" s="26" t="s">
        <v>68</v>
      </c>
      <c r="B50" s="31" t="s">
        <v>72</v>
      </c>
      <c r="C50" s="30">
        <v>41719.324000000001</v>
      </c>
      <c r="D50" s="30"/>
      <c r="E50" s="26">
        <f t="shared" si="0"/>
        <v>32033.675769233316</v>
      </c>
      <c r="F50" s="27">
        <f t="shared" si="1"/>
        <v>32033.5</v>
      </c>
      <c r="G50" s="30">
        <f t="shared" si="3"/>
        <v>5.847409999842057E-2</v>
      </c>
      <c r="I50" s="26">
        <f t="shared" si="6"/>
        <v>5.847409999842057E-2</v>
      </c>
      <c r="Q50" s="82">
        <f t="shared" si="2"/>
        <v>26700.824000000001</v>
      </c>
      <c r="AB50" s="26">
        <v>6</v>
      </c>
      <c r="AD50" s="26" t="s">
        <v>69</v>
      </c>
      <c r="AF50" s="26" t="s">
        <v>71</v>
      </c>
      <c r="AG50" s="26" t="s">
        <v>46</v>
      </c>
    </row>
    <row r="51" spans="1:33" s="26" customFormat="1">
      <c r="A51" s="28" t="s">
        <v>73</v>
      </c>
      <c r="B51" s="29" t="s">
        <v>72</v>
      </c>
      <c r="C51" s="28">
        <v>42403.247000000003</v>
      </c>
      <c r="D51" s="28" t="s">
        <v>34</v>
      </c>
      <c r="E51" s="26">
        <f t="shared" si="0"/>
        <v>34089.50256015324</v>
      </c>
      <c r="F51" s="27">
        <f t="shared" si="1"/>
        <v>34089.5</v>
      </c>
      <c r="G51" s="30">
        <f t="shared" si="3"/>
        <v>8.5170000238576904E-4</v>
      </c>
      <c r="I51" s="26">
        <f t="shared" si="6"/>
        <v>8.5170000238576904E-4</v>
      </c>
      <c r="Q51" s="82">
        <f t="shared" si="2"/>
        <v>27384.747000000003</v>
      </c>
      <c r="R51" s="1"/>
      <c r="AB51" s="26">
        <v>7</v>
      </c>
      <c r="AD51" s="26" t="s">
        <v>69</v>
      </c>
      <c r="AF51" s="26" t="s">
        <v>71</v>
      </c>
      <c r="AG51" s="26" t="s">
        <v>46</v>
      </c>
    </row>
    <row r="52" spans="1:33" s="26" customFormat="1">
      <c r="A52" s="26" t="s">
        <v>68</v>
      </c>
      <c r="B52" s="31"/>
      <c r="C52" s="30">
        <v>42433.349000000002</v>
      </c>
      <c r="D52" s="30"/>
      <c r="E52" s="26">
        <f t="shared" si="0"/>
        <v>34179.987158653756</v>
      </c>
      <c r="F52" s="27">
        <f t="shared" si="1"/>
        <v>34180</v>
      </c>
      <c r="G52" s="30">
        <f t="shared" si="3"/>
        <v>-4.2719999983091839E-3</v>
      </c>
      <c r="I52" s="26">
        <f t="shared" si="6"/>
        <v>-4.2719999983091839E-3</v>
      </c>
      <c r="Q52" s="82">
        <f t="shared" si="2"/>
        <v>27414.849000000002</v>
      </c>
      <c r="AB52" s="26">
        <v>8</v>
      </c>
      <c r="AD52" s="26" t="s">
        <v>44</v>
      </c>
      <c r="AF52" s="26" t="s">
        <v>74</v>
      </c>
      <c r="AG52" s="26" t="s">
        <v>46</v>
      </c>
    </row>
    <row r="53" spans="1:33" s="26" customFormat="1">
      <c r="A53" s="26" t="s">
        <v>68</v>
      </c>
      <c r="B53" s="31"/>
      <c r="C53" s="30">
        <v>42439.338000000003</v>
      </c>
      <c r="D53" s="30"/>
      <c r="E53" s="26">
        <f t="shared" si="0"/>
        <v>34197.989692054187</v>
      </c>
      <c r="F53" s="27">
        <f t="shared" ref="F53:F84" si="7">ROUND(2*E53,0)/2</f>
        <v>34198</v>
      </c>
      <c r="G53" s="30">
        <f t="shared" si="3"/>
        <v>-3.4291999982087873E-3</v>
      </c>
      <c r="I53" s="26">
        <f t="shared" si="6"/>
        <v>-3.4291999982087873E-3</v>
      </c>
      <c r="Q53" s="82">
        <f t="shared" si="2"/>
        <v>27420.838000000003</v>
      </c>
      <c r="AB53" s="26">
        <v>7</v>
      </c>
      <c r="AD53" s="26" t="s">
        <v>69</v>
      </c>
      <c r="AF53" s="26" t="s">
        <v>75</v>
      </c>
      <c r="AG53" s="26" t="s">
        <v>46</v>
      </c>
    </row>
    <row r="54" spans="1:33" s="26" customFormat="1">
      <c r="A54" s="26" t="s">
        <v>68</v>
      </c>
      <c r="B54" s="31"/>
      <c r="C54" s="30">
        <v>42446.332000000002</v>
      </c>
      <c r="D54" s="30"/>
      <c r="E54" s="26">
        <f t="shared" si="0"/>
        <v>34219.013188230936</v>
      </c>
      <c r="F54" s="27">
        <f t="shared" si="7"/>
        <v>34219</v>
      </c>
      <c r="G54" s="30">
        <f t="shared" ref="G54:G85" si="8">C54-(C$7+C$8*F54)</f>
        <v>4.3874000039068051E-3</v>
      </c>
      <c r="I54" s="26">
        <f t="shared" si="6"/>
        <v>4.3874000039068051E-3</v>
      </c>
      <c r="Q54" s="82">
        <f t="shared" si="2"/>
        <v>27427.832000000002</v>
      </c>
      <c r="AB54" s="26">
        <v>6</v>
      </c>
      <c r="AD54" s="26" t="s">
        <v>69</v>
      </c>
      <c r="AF54" s="26" t="s">
        <v>76</v>
      </c>
      <c r="AG54" s="26" t="s">
        <v>46</v>
      </c>
    </row>
    <row r="55" spans="1:33" s="26" customFormat="1">
      <c r="A55" s="26" t="s">
        <v>68</v>
      </c>
      <c r="B55" s="31"/>
      <c r="C55" s="30">
        <v>42447.332000000002</v>
      </c>
      <c r="D55" s="30"/>
      <c r="E55" s="26">
        <f t="shared" si="0"/>
        <v>34222.019121341713</v>
      </c>
      <c r="F55" s="27">
        <f t="shared" si="7"/>
        <v>34222</v>
      </c>
      <c r="G55" s="30">
        <f t="shared" si="8"/>
        <v>6.361200001265388E-3</v>
      </c>
      <c r="I55" s="26">
        <f t="shared" si="6"/>
        <v>6.361200001265388E-3</v>
      </c>
      <c r="Q55" s="82">
        <f t="shared" si="2"/>
        <v>27428.832000000002</v>
      </c>
      <c r="AB55" s="26">
        <v>7</v>
      </c>
      <c r="AD55" s="26" t="s">
        <v>44</v>
      </c>
      <c r="AF55" s="26" t="s">
        <v>77</v>
      </c>
      <c r="AG55" s="26" t="s">
        <v>46</v>
      </c>
    </row>
    <row r="56" spans="1:33" s="26" customFormat="1">
      <c r="A56" s="26" t="s">
        <v>68</v>
      </c>
      <c r="B56" s="31"/>
      <c r="C56" s="30">
        <v>42448.317000000003</v>
      </c>
      <c r="D56" s="30"/>
      <c r="E56" s="26">
        <f t="shared" si="0"/>
        <v>34224.97996545583</v>
      </c>
      <c r="F56" s="27">
        <f t="shared" si="7"/>
        <v>34225</v>
      </c>
      <c r="G56" s="30">
        <f t="shared" si="8"/>
        <v>-6.6650000007939525E-3</v>
      </c>
      <c r="I56" s="26">
        <f t="shared" si="6"/>
        <v>-6.6650000007939525E-3</v>
      </c>
      <c r="Q56" s="82">
        <f t="shared" si="2"/>
        <v>27429.817000000003</v>
      </c>
      <c r="AB56" s="26">
        <v>6</v>
      </c>
      <c r="AD56" s="26" t="s">
        <v>44</v>
      </c>
      <c r="AF56" s="26" t="s">
        <v>78</v>
      </c>
      <c r="AG56" s="26" t="s">
        <v>46</v>
      </c>
    </row>
    <row r="57" spans="1:33" s="26" customFormat="1">
      <c r="A57" s="26" t="s">
        <v>68</v>
      </c>
      <c r="B57" s="31"/>
      <c r="C57" s="30">
        <v>42450.309000000001</v>
      </c>
      <c r="D57" s="30"/>
      <c r="E57" s="26">
        <f t="shared" si="0"/>
        <v>34230.96778421248</v>
      </c>
      <c r="F57" s="27">
        <f t="shared" si="7"/>
        <v>34231</v>
      </c>
      <c r="G57" s="30">
        <f t="shared" si="8"/>
        <v>-1.0717400000430644E-2</v>
      </c>
      <c r="I57" s="26">
        <f t="shared" si="6"/>
        <v>-1.0717400000430644E-2</v>
      </c>
      <c r="Q57" s="82">
        <f t="shared" si="2"/>
        <v>27431.809000000001</v>
      </c>
      <c r="AB57" s="26">
        <v>6</v>
      </c>
      <c r="AD57" s="26" t="s">
        <v>79</v>
      </c>
      <c r="AF57" s="26" t="s">
        <v>80</v>
      </c>
      <c r="AG57" s="26" t="s">
        <v>46</v>
      </c>
    </row>
    <row r="58" spans="1:33" s="26" customFormat="1">
      <c r="A58" s="26" t="s">
        <v>68</v>
      </c>
      <c r="B58" s="31"/>
      <c r="C58" s="30">
        <v>42450.311999999998</v>
      </c>
      <c r="D58" s="30"/>
      <c r="E58" s="26">
        <f t="shared" si="0"/>
        <v>34230.976802011806</v>
      </c>
      <c r="F58" s="27">
        <f t="shared" si="7"/>
        <v>34231</v>
      </c>
      <c r="G58" s="30">
        <f t="shared" si="8"/>
        <v>-7.7174000034574419E-3</v>
      </c>
      <c r="I58" s="26">
        <f t="shared" si="6"/>
        <v>-7.7174000034574419E-3</v>
      </c>
      <c r="Q58" s="82">
        <f t="shared" si="2"/>
        <v>27431.811999999998</v>
      </c>
      <c r="AB58" s="26">
        <v>5</v>
      </c>
      <c r="AD58" s="26" t="s">
        <v>79</v>
      </c>
      <c r="AF58" s="26" t="s">
        <v>80</v>
      </c>
      <c r="AG58" s="26" t="s">
        <v>46</v>
      </c>
    </row>
    <row r="59" spans="1:33" s="26" customFormat="1">
      <c r="A59" s="26" t="s">
        <v>68</v>
      </c>
      <c r="B59" s="31"/>
      <c r="C59" s="30">
        <v>42452.307999999997</v>
      </c>
      <c r="D59" s="30"/>
      <c r="E59" s="26">
        <f t="shared" si="0"/>
        <v>34236.976644500908</v>
      </c>
      <c r="F59" s="27">
        <f t="shared" si="7"/>
        <v>34237</v>
      </c>
      <c r="G59" s="30">
        <f t="shared" si="8"/>
        <v>-7.7698000022792257E-3</v>
      </c>
      <c r="I59" s="26">
        <f t="shared" si="6"/>
        <v>-7.7698000022792257E-3</v>
      </c>
      <c r="N59" s="26">
        <f ca="1">+C$11+C$12*F59</f>
        <v>-3.3480708551040753E-2</v>
      </c>
      <c r="Q59" s="82">
        <f t="shared" si="2"/>
        <v>27433.807999999997</v>
      </c>
      <c r="AB59" s="26">
        <v>7</v>
      </c>
      <c r="AD59" s="26" t="s">
        <v>79</v>
      </c>
      <c r="AF59" s="26" t="s">
        <v>80</v>
      </c>
      <c r="AG59" s="26" t="s">
        <v>46</v>
      </c>
    </row>
    <row r="60" spans="1:33" s="26" customFormat="1">
      <c r="A60" s="26" t="s">
        <v>68</v>
      </c>
      <c r="B60" s="31" t="s">
        <v>72</v>
      </c>
      <c r="C60" s="30">
        <v>42743.578000000001</v>
      </c>
      <c r="D60" s="30"/>
      <c r="E60" s="26">
        <f t="shared" si="0"/>
        <v>35112.51478167608</v>
      </c>
      <c r="F60" s="27">
        <f t="shared" si="7"/>
        <v>35112.5</v>
      </c>
      <c r="G60" s="30">
        <f t="shared" si="8"/>
        <v>4.9175000021932647E-3</v>
      </c>
      <c r="I60" s="26">
        <f t="shared" si="6"/>
        <v>4.9175000021932647E-3</v>
      </c>
      <c r="N60" s="26">
        <f ca="1">+C$11+C$12*F60</f>
        <v>-3.568330438800367E-2</v>
      </c>
      <c r="Q60" s="82">
        <f t="shared" si="2"/>
        <v>27725.078000000001</v>
      </c>
      <c r="AB60" s="26">
        <v>6</v>
      </c>
      <c r="AD60" s="26" t="s">
        <v>44</v>
      </c>
      <c r="AF60" s="26" t="s">
        <v>81</v>
      </c>
      <c r="AG60" s="26" t="s">
        <v>46</v>
      </c>
    </row>
    <row r="61" spans="1:33" s="26" customFormat="1">
      <c r="A61" s="28" t="s">
        <v>82</v>
      </c>
      <c r="B61" s="29" t="s">
        <v>48</v>
      </c>
      <c r="C61" s="28">
        <v>42748.3969</v>
      </c>
      <c r="D61" s="28" t="s">
        <v>34</v>
      </c>
      <c r="E61" s="26">
        <f t="shared" si="0"/>
        <v>35127.000072743584</v>
      </c>
      <c r="F61" s="27">
        <f t="shared" si="7"/>
        <v>35127</v>
      </c>
      <c r="G61" s="30">
        <f t="shared" si="8"/>
        <v>2.4200002371799201E-5</v>
      </c>
      <c r="I61" s="1"/>
      <c r="J61" s="26">
        <f>+G61</f>
        <v>2.4200002371799201E-5</v>
      </c>
      <c r="Q61" s="82">
        <f t="shared" si="2"/>
        <v>27729.8969</v>
      </c>
      <c r="R61" s="1"/>
      <c r="S61" s="1"/>
      <c r="T61" s="1"/>
      <c r="U61" s="1"/>
      <c r="V61" s="1"/>
      <c r="W61" s="1"/>
      <c r="AB61" s="26">
        <v>6</v>
      </c>
      <c r="AD61" s="26" t="s">
        <v>44</v>
      </c>
      <c r="AF61" s="26" t="s">
        <v>83</v>
      </c>
      <c r="AG61" s="26" t="s">
        <v>46</v>
      </c>
    </row>
    <row r="62" spans="1:33" s="26" customFormat="1">
      <c r="A62" s="28" t="s">
        <v>82</v>
      </c>
      <c r="B62" s="29" t="s">
        <v>48</v>
      </c>
      <c r="C62" s="28">
        <v>42750.392899999999</v>
      </c>
      <c r="D62" s="28" t="s">
        <v>34</v>
      </c>
      <c r="E62" s="26">
        <f t="shared" si="0"/>
        <v>35132.999915232685</v>
      </c>
      <c r="F62" s="27">
        <f t="shared" si="7"/>
        <v>35133</v>
      </c>
      <c r="G62" s="30">
        <f t="shared" si="8"/>
        <v>-2.8200003725942224E-5</v>
      </c>
      <c r="J62" s="26">
        <f>+G62</f>
        <v>-2.8200003725942224E-5</v>
      </c>
      <c r="Q62" s="82">
        <f t="shared" si="2"/>
        <v>27731.892899999999</v>
      </c>
      <c r="R62" s="1"/>
      <c r="AB62" s="26">
        <v>7</v>
      </c>
      <c r="AD62" s="26" t="s">
        <v>79</v>
      </c>
      <c r="AF62" s="26" t="s">
        <v>84</v>
      </c>
      <c r="AG62" s="26" t="s">
        <v>46</v>
      </c>
    </row>
    <row r="63" spans="1:33" s="26" customFormat="1">
      <c r="A63" s="26" t="s">
        <v>68</v>
      </c>
      <c r="B63" s="31"/>
      <c r="C63" s="30">
        <v>42772.34</v>
      </c>
      <c r="D63" s="30"/>
      <c r="E63" s="26">
        <f t="shared" si="0"/>
        <v>35198.971429808145</v>
      </c>
      <c r="F63" s="27">
        <f t="shared" si="7"/>
        <v>35199</v>
      </c>
      <c r="G63" s="30">
        <f t="shared" si="8"/>
        <v>-9.5046000060392544E-3</v>
      </c>
      <c r="I63" s="26">
        <f>+G63</f>
        <v>-9.5046000060392544E-3</v>
      </c>
      <c r="N63" s="26">
        <f ca="1">+C$11+C$12*F63</f>
        <v>-3.5900922366184473E-2</v>
      </c>
      <c r="Q63" s="82">
        <f t="shared" si="2"/>
        <v>27753.839999999997</v>
      </c>
      <c r="AB63" s="26">
        <v>7</v>
      </c>
      <c r="AD63" s="26" t="s">
        <v>69</v>
      </c>
      <c r="AF63" s="26" t="s">
        <v>84</v>
      </c>
      <c r="AG63" s="26" t="s">
        <v>46</v>
      </c>
    </row>
    <row r="64" spans="1:33" s="26" customFormat="1">
      <c r="A64" s="26" t="s">
        <v>68</v>
      </c>
      <c r="B64" s="31"/>
      <c r="C64" s="30">
        <v>42777.332999999999</v>
      </c>
      <c r="D64" s="30"/>
      <c r="E64" s="26">
        <f t="shared" si="0"/>
        <v>35213.980053830252</v>
      </c>
      <c r="F64" s="27">
        <f t="shared" si="7"/>
        <v>35214</v>
      </c>
      <c r="G64" s="30">
        <f t="shared" si="8"/>
        <v>-6.6356000024825335E-3</v>
      </c>
      <c r="I64" s="26">
        <f>+G64</f>
        <v>-6.6356000024825335E-3</v>
      </c>
      <c r="N64" s="26">
        <f ca="1">+C$11+C$12*F64</f>
        <v>-3.5938659587834335E-2</v>
      </c>
      <c r="Q64" s="82">
        <f t="shared" si="2"/>
        <v>27758.832999999999</v>
      </c>
      <c r="AB64" s="26">
        <v>7</v>
      </c>
      <c r="AD64" s="26" t="s">
        <v>69</v>
      </c>
      <c r="AF64" s="26" t="s">
        <v>84</v>
      </c>
      <c r="AG64" s="26" t="s">
        <v>46</v>
      </c>
    </row>
    <row r="65" spans="1:33" s="26" customFormat="1">
      <c r="A65" s="28" t="s">
        <v>82</v>
      </c>
      <c r="B65" s="29" t="s">
        <v>48</v>
      </c>
      <c r="C65" s="28">
        <v>43462.318299999999</v>
      </c>
      <c r="D65" s="28" t="s">
        <v>34</v>
      </c>
      <c r="E65" s="26">
        <f t="shared" si="0"/>
        <v>37273.000047493741</v>
      </c>
      <c r="F65" s="27">
        <f t="shared" si="7"/>
        <v>37273</v>
      </c>
      <c r="G65" s="30">
        <f t="shared" si="8"/>
        <v>1.580000389367342E-5</v>
      </c>
      <c r="J65" s="26">
        <f>+G65</f>
        <v>1.580000389367342E-5</v>
      </c>
      <c r="Q65" s="82">
        <f t="shared" si="2"/>
        <v>28443.818299999999</v>
      </c>
      <c r="R65" s="1"/>
      <c r="AB65" s="26">
        <v>7</v>
      </c>
      <c r="AD65" s="26" t="s">
        <v>79</v>
      </c>
      <c r="AF65" s="26" t="s">
        <v>85</v>
      </c>
      <c r="AG65" s="26" t="s">
        <v>46</v>
      </c>
    </row>
    <row r="66" spans="1:33" s="26" customFormat="1">
      <c r="A66" s="28" t="s">
        <v>86</v>
      </c>
      <c r="B66" s="29" t="s">
        <v>48</v>
      </c>
      <c r="C66" s="28">
        <v>43491.252999999997</v>
      </c>
      <c r="D66" s="28" t="s">
        <v>34</v>
      </c>
      <c r="E66" s="26">
        <f t="shared" si="0"/>
        <v>37359.975820274049</v>
      </c>
      <c r="F66" s="27">
        <f t="shared" si="7"/>
        <v>37360</v>
      </c>
      <c r="G66" s="30">
        <f t="shared" si="8"/>
        <v>-8.0440000019734725E-3</v>
      </c>
      <c r="I66" s="26">
        <f t="shared" ref="I66:I87" si="9">+G66</f>
        <v>-8.0440000019734725E-3</v>
      </c>
      <c r="Q66" s="82">
        <f t="shared" si="2"/>
        <v>28472.752999999997</v>
      </c>
      <c r="R66" s="1"/>
      <c r="AB66" s="26">
        <v>6</v>
      </c>
      <c r="AD66" s="26" t="s">
        <v>87</v>
      </c>
      <c r="AF66" s="26" t="s">
        <v>84</v>
      </c>
      <c r="AG66" s="26" t="s">
        <v>46</v>
      </c>
    </row>
    <row r="67" spans="1:33" s="26" customFormat="1">
      <c r="A67" s="26" t="s">
        <v>68</v>
      </c>
      <c r="B67" s="31" t="s">
        <v>72</v>
      </c>
      <c r="C67" s="30">
        <v>43832.404000000002</v>
      </c>
      <c r="D67" s="30"/>
      <c r="E67" s="26">
        <f t="shared" si="0"/>
        <v>38385.452906947743</v>
      </c>
      <c r="F67" s="27">
        <f t="shared" si="7"/>
        <v>38385.5</v>
      </c>
      <c r="G67" s="30">
        <f t="shared" si="8"/>
        <v>-1.5666699997382239E-2</v>
      </c>
      <c r="I67" s="26">
        <f t="shared" si="9"/>
        <v>-1.5666699997382239E-2</v>
      </c>
      <c r="N67" s="26">
        <f t="shared" ref="N67:N87" ca="1" si="10">+C$11+C$12*F67</f>
        <v>-4.3917566152000986E-2</v>
      </c>
      <c r="Q67" s="82">
        <f t="shared" si="2"/>
        <v>28813.904000000002</v>
      </c>
      <c r="AB67" s="26">
        <v>5</v>
      </c>
      <c r="AD67" s="26" t="s">
        <v>87</v>
      </c>
      <c r="AF67" s="26" t="s">
        <v>84</v>
      </c>
      <c r="AG67" s="26" t="s">
        <v>46</v>
      </c>
    </row>
    <row r="68" spans="1:33" s="26" customFormat="1">
      <c r="A68" s="26" t="s">
        <v>68</v>
      </c>
      <c r="B68" s="31"/>
      <c r="C68" s="30">
        <v>43848.531999999999</v>
      </c>
      <c r="D68" s="30"/>
      <c r="E68" s="26">
        <f t="shared" si="0"/>
        <v>38433.932596158294</v>
      </c>
      <c r="F68" s="27">
        <f t="shared" si="7"/>
        <v>38434</v>
      </c>
      <c r="G68" s="30">
        <f t="shared" si="8"/>
        <v>-2.2423599999456201E-2</v>
      </c>
      <c r="I68" s="26">
        <f t="shared" si="9"/>
        <v>-2.2423599999456201E-2</v>
      </c>
      <c r="N68" s="26">
        <f t="shared" ca="1" si="10"/>
        <v>-4.4039583168668836E-2</v>
      </c>
      <c r="Q68" s="82">
        <f t="shared" si="2"/>
        <v>28830.031999999999</v>
      </c>
      <c r="AB68" s="26">
        <v>7</v>
      </c>
      <c r="AD68" s="26" t="s">
        <v>87</v>
      </c>
      <c r="AF68" s="26" t="s">
        <v>85</v>
      </c>
      <c r="AG68" s="26" t="s">
        <v>46</v>
      </c>
    </row>
    <row r="69" spans="1:33" s="26" customFormat="1">
      <c r="A69" s="26" t="s">
        <v>68</v>
      </c>
      <c r="B69" s="31"/>
      <c r="C69" s="30">
        <v>43936.362000000001</v>
      </c>
      <c r="D69" s="30"/>
      <c r="E69" s="26">
        <f t="shared" si="0"/>
        <v>38697.943701277589</v>
      </c>
      <c r="F69" s="27">
        <f t="shared" si="7"/>
        <v>38698</v>
      </c>
      <c r="G69" s="30">
        <f t="shared" si="8"/>
        <v>-1.8729199997324031E-2</v>
      </c>
      <c r="I69" s="26">
        <f t="shared" si="9"/>
        <v>-1.8729199997324031E-2</v>
      </c>
      <c r="N69" s="26">
        <f t="shared" ca="1" si="10"/>
        <v>-4.4703758269706212E-2</v>
      </c>
      <c r="Q69" s="82">
        <f t="shared" si="2"/>
        <v>28917.862000000001</v>
      </c>
      <c r="AB69" s="26">
        <v>4</v>
      </c>
      <c r="AD69" s="26" t="s">
        <v>44</v>
      </c>
      <c r="AF69" s="26" t="s">
        <v>88</v>
      </c>
      <c r="AG69" s="26" t="s">
        <v>46</v>
      </c>
    </row>
    <row r="70" spans="1:33" s="26" customFormat="1">
      <c r="A70" s="26" t="s">
        <v>68</v>
      </c>
      <c r="B70" s="31"/>
      <c r="C70" s="30">
        <v>44116.644</v>
      </c>
      <c r="D70" s="30"/>
      <c r="E70" s="26">
        <f t="shared" si="0"/>
        <v>39239.859334354151</v>
      </c>
      <c r="F70" s="27">
        <f t="shared" si="7"/>
        <v>39240</v>
      </c>
      <c r="G70" s="30">
        <f t="shared" si="8"/>
        <v>-4.6795999995083548E-2</v>
      </c>
      <c r="I70" s="26">
        <f t="shared" si="9"/>
        <v>-4.6795999995083548E-2</v>
      </c>
      <c r="N70" s="26">
        <f t="shared" ca="1" si="10"/>
        <v>-4.6067329878654126E-2</v>
      </c>
      <c r="Q70" s="82">
        <f t="shared" si="2"/>
        <v>29098.144</v>
      </c>
      <c r="AB70" s="26">
        <v>6</v>
      </c>
      <c r="AD70" s="26" t="s">
        <v>87</v>
      </c>
      <c r="AF70" s="26" t="s">
        <v>89</v>
      </c>
      <c r="AG70" s="26" t="s">
        <v>46</v>
      </c>
    </row>
    <row r="71" spans="1:33" s="26" customFormat="1">
      <c r="A71" s="26" t="s">
        <v>68</v>
      </c>
      <c r="B71" s="31"/>
      <c r="C71" s="30">
        <v>44252.394999999997</v>
      </c>
      <c r="D71" s="30"/>
      <c r="E71" s="26">
        <f t="shared" si="0"/>
        <v>39647.91776007483</v>
      </c>
      <c r="F71" s="27">
        <f t="shared" si="7"/>
        <v>39648</v>
      </c>
      <c r="G71" s="30">
        <f t="shared" si="8"/>
        <v>-2.7359200001228601E-2</v>
      </c>
      <c r="I71" s="26">
        <f t="shared" si="9"/>
        <v>-2.7359200001228601E-2</v>
      </c>
      <c r="N71" s="26">
        <f t="shared" ca="1" si="10"/>
        <v>-4.7093782307530058E-2</v>
      </c>
      <c r="Q71" s="82">
        <f t="shared" si="2"/>
        <v>29233.894999999997</v>
      </c>
      <c r="AB71" s="26">
        <v>6</v>
      </c>
      <c r="AD71" s="26" t="s">
        <v>87</v>
      </c>
      <c r="AF71" s="26" t="s">
        <v>90</v>
      </c>
      <c r="AG71" s="26" t="s">
        <v>46</v>
      </c>
    </row>
    <row r="72" spans="1:33" s="26" customFormat="1">
      <c r="A72" s="26" t="s">
        <v>68</v>
      </c>
      <c r="B72" s="31"/>
      <c r="C72" s="30">
        <v>44291.326000000001</v>
      </c>
      <c r="D72" s="30"/>
      <c r="E72" s="26">
        <f t="shared" si="0"/>
        <v>39764.941742010385</v>
      </c>
      <c r="F72" s="27">
        <f t="shared" si="7"/>
        <v>39765</v>
      </c>
      <c r="G72" s="30">
        <f t="shared" si="8"/>
        <v>-1.9380999998247717E-2</v>
      </c>
      <c r="I72" s="26">
        <f t="shared" si="9"/>
        <v>-1.9380999998247717E-2</v>
      </c>
      <c r="N72" s="26">
        <f t="shared" ca="1" si="10"/>
        <v>-4.7388132636398891E-2</v>
      </c>
      <c r="Q72" s="82">
        <f t="shared" si="2"/>
        <v>29272.826000000001</v>
      </c>
      <c r="AB72" s="26">
        <v>7</v>
      </c>
      <c r="AD72" s="26" t="s">
        <v>87</v>
      </c>
      <c r="AF72" s="26" t="s">
        <v>90</v>
      </c>
      <c r="AG72" s="26" t="s">
        <v>46</v>
      </c>
    </row>
    <row r="73" spans="1:33" s="26" customFormat="1">
      <c r="A73" s="26" t="s">
        <v>68</v>
      </c>
      <c r="B73" s="31"/>
      <c r="C73" s="30">
        <v>44295.307999999997</v>
      </c>
      <c r="D73" s="30"/>
      <c r="E73" s="26">
        <f t="shared" si="0"/>
        <v>39776.911367657478</v>
      </c>
      <c r="F73" s="27">
        <f t="shared" si="7"/>
        <v>39777</v>
      </c>
      <c r="G73" s="30">
        <f t="shared" si="8"/>
        <v>-2.948580000520451E-2</v>
      </c>
      <c r="I73" s="26">
        <f t="shared" si="9"/>
        <v>-2.948580000520451E-2</v>
      </c>
      <c r="N73" s="26">
        <f t="shared" ca="1" si="10"/>
        <v>-4.7418322413718766E-2</v>
      </c>
      <c r="Q73" s="82">
        <f t="shared" si="2"/>
        <v>29276.807999999997</v>
      </c>
      <c r="AB73" s="26">
        <v>6</v>
      </c>
      <c r="AD73" s="26" t="s">
        <v>87</v>
      </c>
      <c r="AF73" s="26" t="s">
        <v>90</v>
      </c>
      <c r="AG73" s="26" t="s">
        <v>46</v>
      </c>
    </row>
    <row r="74" spans="1:33" s="26" customFormat="1">
      <c r="A74" s="26" t="s">
        <v>68</v>
      </c>
      <c r="B74" s="31"/>
      <c r="C74" s="30">
        <v>44298.305</v>
      </c>
      <c r="D74" s="30"/>
      <c r="E74" s="26">
        <f t="shared" si="0"/>
        <v>39785.920149190475</v>
      </c>
      <c r="F74" s="27">
        <f t="shared" si="7"/>
        <v>39786</v>
      </c>
      <c r="G74" s="30">
        <f t="shared" si="8"/>
        <v>-2.6564399995550048E-2</v>
      </c>
      <c r="I74" s="26">
        <f t="shared" si="9"/>
        <v>-2.6564399995550048E-2</v>
      </c>
      <c r="N74" s="26">
        <f t="shared" ca="1" si="10"/>
        <v>-4.7440964746708669E-2</v>
      </c>
      <c r="Q74" s="82">
        <f t="shared" si="2"/>
        <v>29279.805</v>
      </c>
      <c r="AB74" s="26">
        <v>8</v>
      </c>
      <c r="AD74" s="26" t="s">
        <v>87</v>
      </c>
      <c r="AF74" s="26" t="s">
        <v>90</v>
      </c>
      <c r="AG74" s="26" t="s">
        <v>46</v>
      </c>
    </row>
    <row r="75" spans="1:33" s="26" customFormat="1">
      <c r="A75" s="26" t="s">
        <v>68</v>
      </c>
      <c r="B75" s="31"/>
      <c r="C75" s="30">
        <v>44299.31</v>
      </c>
      <c r="D75" s="30"/>
      <c r="E75" s="26">
        <f t="shared" si="0"/>
        <v>39788.941111966793</v>
      </c>
      <c r="F75" s="27">
        <f t="shared" si="7"/>
        <v>39789</v>
      </c>
      <c r="G75" s="30">
        <f t="shared" si="8"/>
        <v>-1.9590600000810809E-2</v>
      </c>
      <c r="I75" s="26">
        <f t="shared" si="9"/>
        <v>-1.9590600000810809E-2</v>
      </c>
      <c r="N75" s="26">
        <f t="shared" ca="1" si="10"/>
        <v>-4.7448512191038641E-2</v>
      </c>
      <c r="Q75" s="82">
        <f t="shared" si="2"/>
        <v>29280.809999999998</v>
      </c>
      <c r="AB75" s="26">
        <v>8</v>
      </c>
      <c r="AD75" s="26" t="s">
        <v>44</v>
      </c>
      <c r="AF75" s="26" t="s">
        <v>90</v>
      </c>
      <c r="AG75" s="26" t="s">
        <v>46</v>
      </c>
    </row>
    <row r="76" spans="1:33" s="26" customFormat="1">
      <c r="A76" s="26" t="s">
        <v>68</v>
      </c>
      <c r="B76" s="31"/>
      <c r="C76" s="30">
        <v>44304.300999999999</v>
      </c>
      <c r="D76" s="30"/>
      <c r="E76" s="26">
        <f t="shared" si="0"/>
        <v>39803.94372412267</v>
      </c>
      <c r="F76" s="27">
        <f t="shared" si="7"/>
        <v>39804</v>
      </c>
      <c r="G76" s="30">
        <f t="shared" si="8"/>
        <v>-1.8721599997661542E-2</v>
      </c>
      <c r="I76" s="26">
        <f t="shared" si="9"/>
        <v>-1.8721599997661542E-2</v>
      </c>
      <c r="N76" s="26">
        <f t="shared" ca="1" si="10"/>
        <v>-4.7486249412688489E-2</v>
      </c>
      <c r="Q76" s="82">
        <f t="shared" si="2"/>
        <v>29285.800999999999</v>
      </c>
      <c r="AB76" s="26">
        <v>6</v>
      </c>
      <c r="AD76" s="26" t="s">
        <v>44</v>
      </c>
      <c r="AF76" s="26" t="s">
        <v>91</v>
      </c>
      <c r="AG76" s="26" t="s">
        <v>46</v>
      </c>
    </row>
    <row r="77" spans="1:33" s="26" customFormat="1">
      <c r="A77" s="26" t="s">
        <v>68</v>
      </c>
      <c r="B77" s="31"/>
      <c r="C77" s="30">
        <v>44628.322999999997</v>
      </c>
      <c r="D77" s="30"/>
      <c r="E77" s="26">
        <f t="shared" si="0"/>
        <v>40777.932182541896</v>
      </c>
      <c r="F77" s="27">
        <f t="shared" si="7"/>
        <v>40778</v>
      </c>
      <c r="G77" s="30">
        <f t="shared" si="8"/>
        <v>-2.2561199999472592E-2</v>
      </c>
      <c r="I77" s="26">
        <f t="shared" si="9"/>
        <v>-2.2561199999472592E-2</v>
      </c>
      <c r="N77" s="26">
        <f t="shared" ca="1" si="10"/>
        <v>-4.9936653005152098E-2</v>
      </c>
      <c r="Q77" s="82">
        <f t="shared" si="2"/>
        <v>29609.822999999997</v>
      </c>
      <c r="AB77" s="26">
        <v>6</v>
      </c>
      <c r="AD77" s="26" t="s">
        <v>44</v>
      </c>
      <c r="AF77" s="26" t="s">
        <v>92</v>
      </c>
      <c r="AG77" s="26" t="s">
        <v>46</v>
      </c>
    </row>
    <row r="78" spans="1:33" s="26" customFormat="1">
      <c r="A78" s="26" t="s">
        <v>68</v>
      </c>
      <c r="B78" s="31"/>
      <c r="C78" s="30">
        <v>45269.381999999998</v>
      </c>
      <c r="D78" s="30"/>
      <c r="E78" s="26">
        <f t="shared" si="0"/>
        <v>42704.912656601598</v>
      </c>
      <c r="F78" s="27">
        <f t="shared" si="7"/>
        <v>42705</v>
      </c>
      <c r="G78" s="30">
        <f t="shared" si="8"/>
        <v>-2.9056999999738764E-2</v>
      </c>
      <c r="I78" s="26">
        <f t="shared" si="9"/>
        <v>-2.9056999999738764E-2</v>
      </c>
      <c r="N78" s="26">
        <f t="shared" ca="1" si="10"/>
        <v>-5.4784628079769526E-2</v>
      </c>
      <c r="Q78" s="82">
        <f t="shared" si="2"/>
        <v>30250.881999999998</v>
      </c>
      <c r="AB78" s="26">
        <v>7</v>
      </c>
      <c r="AD78" s="26" t="s">
        <v>87</v>
      </c>
      <c r="AF78" s="26" t="s">
        <v>93</v>
      </c>
      <c r="AG78" s="26" t="s">
        <v>46</v>
      </c>
    </row>
    <row r="79" spans="1:33" s="26" customFormat="1">
      <c r="A79" s="26" t="s">
        <v>68</v>
      </c>
      <c r="B79" s="31" t="s">
        <v>72</v>
      </c>
      <c r="C79" s="30">
        <v>45401.284</v>
      </c>
      <c r="D79" s="30"/>
      <c r="E79" s="26">
        <f t="shared" si="0"/>
        <v>43101.401245778921</v>
      </c>
      <c r="F79" s="27">
        <f t="shared" si="7"/>
        <v>43101.5</v>
      </c>
      <c r="G79" s="30">
        <f t="shared" si="8"/>
        <v>-3.2853099997737445E-2</v>
      </c>
      <c r="I79" s="26">
        <f t="shared" si="9"/>
        <v>-3.2853099997737445E-2</v>
      </c>
      <c r="N79" s="26">
        <f t="shared" ca="1" si="10"/>
        <v>-5.5782148638713905E-2</v>
      </c>
      <c r="Q79" s="82">
        <f t="shared" si="2"/>
        <v>30382.784</v>
      </c>
      <c r="AB79" s="26">
        <v>6</v>
      </c>
      <c r="AD79" s="26" t="s">
        <v>87</v>
      </c>
      <c r="AF79" s="26" t="s">
        <v>93</v>
      </c>
      <c r="AG79" s="26" t="s">
        <v>46</v>
      </c>
    </row>
    <row r="80" spans="1:33" s="26" customFormat="1">
      <c r="A80" s="26" t="s">
        <v>68</v>
      </c>
      <c r="B80" s="31" t="s">
        <v>72</v>
      </c>
      <c r="C80" s="30">
        <v>45404.281000000003</v>
      </c>
      <c r="D80" s="30"/>
      <c r="E80" s="26">
        <f t="shared" si="0"/>
        <v>43110.410027311918</v>
      </c>
      <c r="F80" s="27">
        <f t="shared" si="7"/>
        <v>43110.5</v>
      </c>
      <c r="G80" s="30">
        <f t="shared" si="8"/>
        <v>-2.993169999535894E-2</v>
      </c>
      <c r="I80" s="26">
        <f t="shared" si="9"/>
        <v>-2.993169999535894E-2</v>
      </c>
      <c r="N80" s="26">
        <f t="shared" ca="1" si="10"/>
        <v>-5.5804790971703808E-2</v>
      </c>
      <c r="Q80" s="82">
        <f t="shared" si="2"/>
        <v>30385.781000000003</v>
      </c>
      <c r="AB80" s="26">
        <v>7</v>
      </c>
      <c r="AD80" s="26" t="s">
        <v>87</v>
      </c>
      <c r="AF80" s="26" t="s">
        <v>93</v>
      </c>
      <c r="AG80" s="26" t="s">
        <v>46</v>
      </c>
    </row>
    <row r="81" spans="1:33" s="26" customFormat="1">
      <c r="A81" s="26" t="s">
        <v>68</v>
      </c>
      <c r="B81" s="31"/>
      <c r="C81" s="30">
        <v>45635.322</v>
      </c>
      <c r="D81" s="30"/>
      <c r="E81" s="26">
        <f t="shared" si="0"/>
        <v>43804.903819158259</v>
      </c>
      <c r="F81" s="27">
        <f t="shared" si="7"/>
        <v>43805</v>
      </c>
      <c r="G81" s="30">
        <f t="shared" si="8"/>
        <v>-3.1996999998227693E-2</v>
      </c>
      <c r="I81" s="26">
        <f t="shared" si="9"/>
        <v>-3.1996999998227693E-2</v>
      </c>
      <c r="N81" s="26">
        <f t="shared" ca="1" si="10"/>
        <v>-5.7552024334091872E-2</v>
      </c>
      <c r="Q81" s="82">
        <f t="shared" si="2"/>
        <v>30616.822</v>
      </c>
      <c r="AB81" s="26">
        <v>10</v>
      </c>
      <c r="AD81" s="26" t="s">
        <v>87</v>
      </c>
      <c r="AF81" s="26" t="s">
        <v>93</v>
      </c>
      <c r="AG81" s="26" t="s">
        <v>46</v>
      </c>
    </row>
    <row r="82" spans="1:33" s="26" customFormat="1">
      <c r="A82" s="26" t="s">
        <v>68</v>
      </c>
      <c r="B82" s="31"/>
      <c r="C82" s="30">
        <v>45641.307000000001</v>
      </c>
      <c r="D82" s="30"/>
      <c r="E82" s="26">
        <f t="shared" si="0"/>
        <v>43822.894328826238</v>
      </c>
      <c r="F82" s="27">
        <f t="shared" si="7"/>
        <v>43823</v>
      </c>
      <c r="G82" s="30">
        <f t="shared" si="8"/>
        <v>-3.5154199998942204E-2</v>
      </c>
      <c r="I82" s="26">
        <f t="shared" si="9"/>
        <v>-3.5154199998942204E-2</v>
      </c>
      <c r="N82" s="26">
        <f t="shared" ca="1" si="10"/>
        <v>-5.7597309000071692E-2</v>
      </c>
      <c r="Q82" s="82">
        <f t="shared" si="2"/>
        <v>30622.807000000001</v>
      </c>
      <c r="AB82" s="26">
        <v>5</v>
      </c>
      <c r="AD82" s="26" t="s">
        <v>44</v>
      </c>
      <c r="AF82" s="26" t="s">
        <v>93</v>
      </c>
      <c r="AG82" s="26" t="s">
        <v>46</v>
      </c>
    </row>
    <row r="83" spans="1:33" s="26" customFormat="1">
      <c r="A83" s="26" t="s">
        <v>68</v>
      </c>
      <c r="B83" s="31"/>
      <c r="C83" s="30">
        <v>45647.29</v>
      </c>
      <c r="D83" s="30"/>
      <c r="E83" s="26">
        <f t="shared" si="0"/>
        <v>43840.878826628003</v>
      </c>
      <c r="F83" s="27">
        <f t="shared" si="7"/>
        <v>43841</v>
      </c>
      <c r="G83" s="30">
        <f t="shared" si="8"/>
        <v>-4.0311400000064168E-2</v>
      </c>
      <c r="I83" s="26">
        <f t="shared" si="9"/>
        <v>-4.0311400000064168E-2</v>
      </c>
      <c r="N83" s="26">
        <f t="shared" ca="1" si="10"/>
        <v>-5.7642593666051511E-2</v>
      </c>
      <c r="Q83" s="82">
        <f t="shared" si="2"/>
        <v>30628.79</v>
      </c>
      <c r="AB83" s="26">
        <v>7</v>
      </c>
      <c r="AD83" s="26" t="s">
        <v>87</v>
      </c>
      <c r="AF83" s="26" t="s">
        <v>93</v>
      </c>
      <c r="AG83" s="26" t="s">
        <v>46</v>
      </c>
    </row>
    <row r="84" spans="1:33" s="26" customFormat="1">
      <c r="A84" s="26" t="s">
        <v>68</v>
      </c>
      <c r="B84" s="31" t="s">
        <v>72</v>
      </c>
      <c r="C84" s="30">
        <v>45730.296000000002</v>
      </c>
      <c r="D84" s="30"/>
      <c r="E84" s="26">
        <f t="shared" si="0"/>
        <v>44090.38931042092</v>
      </c>
      <c r="F84" s="27">
        <f t="shared" si="7"/>
        <v>44090.5</v>
      </c>
      <c r="G84" s="30">
        <f t="shared" si="8"/>
        <v>-3.6823699992964976E-2</v>
      </c>
      <c r="I84" s="26">
        <f t="shared" si="9"/>
        <v>-3.6823699992964976E-2</v>
      </c>
      <c r="N84" s="26">
        <f t="shared" ca="1" si="10"/>
        <v>-5.8270289452827362E-2</v>
      </c>
      <c r="Q84" s="82">
        <f t="shared" si="2"/>
        <v>30711.796000000002</v>
      </c>
      <c r="AB84" s="26">
        <v>6</v>
      </c>
      <c r="AD84" s="26" t="s">
        <v>44</v>
      </c>
      <c r="AF84" s="26" t="s">
        <v>94</v>
      </c>
      <c r="AG84" s="26" t="s">
        <v>46</v>
      </c>
    </row>
    <row r="85" spans="1:33" s="26" customFormat="1">
      <c r="A85" s="26" t="s">
        <v>68</v>
      </c>
      <c r="B85" s="31"/>
      <c r="C85" s="30">
        <v>46321.63</v>
      </c>
      <c r="D85" s="30"/>
      <c r="E85" s="26">
        <f t="shared" ref="E85:E148" si="11">+(C85-C$7)/C$8</f>
        <v>45867.899760547363</v>
      </c>
      <c r="F85" s="27">
        <f t="shared" ref="F85:F116" si="12">ROUND(2*E85,0)/2</f>
        <v>45868</v>
      </c>
      <c r="G85" s="30">
        <f t="shared" si="8"/>
        <v>-3.3347199998388533E-2</v>
      </c>
      <c r="I85" s="26">
        <f t="shared" si="9"/>
        <v>-3.3347199998388533E-2</v>
      </c>
      <c r="N85" s="26">
        <f t="shared" ca="1" si="10"/>
        <v>-6.2742150218334611E-2</v>
      </c>
      <c r="Q85" s="82">
        <f t="shared" ref="Q85:Q148" si="13">C85-15018.5</f>
        <v>31303.129999999997</v>
      </c>
      <c r="AB85" s="26">
        <v>8</v>
      </c>
      <c r="AD85" s="26" t="s">
        <v>87</v>
      </c>
      <c r="AF85" s="26" t="s">
        <v>94</v>
      </c>
      <c r="AG85" s="26" t="s">
        <v>46</v>
      </c>
    </row>
    <row r="86" spans="1:33" s="26" customFormat="1">
      <c r="A86" s="26" t="s">
        <v>68</v>
      </c>
      <c r="B86" s="31" t="s">
        <v>72</v>
      </c>
      <c r="C86" s="30">
        <v>46413.286999999997</v>
      </c>
      <c r="D86" s="30"/>
      <c r="E86" s="26">
        <f t="shared" si="11"/>
        <v>46143.414571681576</v>
      </c>
      <c r="F86" s="27">
        <f t="shared" si="12"/>
        <v>46143.5</v>
      </c>
      <c r="G86" s="30">
        <f t="shared" ref="G86:G117" si="14">C86-(C$7+C$8*F86)</f>
        <v>-2.8419900001608767E-2</v>
      </c>
      <c r="I86" s="26">
        <f t="shared" si="9"/>
        <v>-2.8419900001608767E-2</v>
      </c>
      <c r="N86" s="26">
        <f t="shared" ca="1" si="10"/>
        <v>-6.3435257189303526E-2</v>
      </c>
      <c r="Q86" s="82">
        <f t="shared" si="13"/>
        <v>31394.786999999997</v>
      </c>
      <c r="AB86" s="26">
        <v>8</v>
      </c>
      <c r="AD86" s="26" t="s">
        <v>87</v>
      </c>
      <c r="AF86" s="26" t="s">
        <v>95</v>
      </c>
      <c r="AG86" s="26" t="s">
        <v>46</v>
      </c>
    </row>
    <row r="87" spans="1:33" s="26" customFormat="1">
      <c r="A87" s="26" t="s">
        <v>68</v>
      </c>
      <c r="B87" s="31"/>
      <c r="C87" s="30">
        <v>46661.610999999997</v>
      </c>
      <c r="D87" s="30"/>
      <c r="E87" s="26">
        <f t="shared" si="11"/>
        <v>46889.859905481433</v>
      </c>
      <c r="F87" s="27">
        <f t="shared" si="12"/>
        <v>46890</v>
      </c>
      <c r="G87" s="30">
        <f t="shared" si="14"/>
        <v>-4.6606000003521331E-2</v>
      </c>
      <c r="I87" s="26">
        <f t="shared" si="9"/>
        <v>-4.6606000003521331E-2</v>
      </c>
      <c r="N87" s="26">
        <f t="shared" ca="1" si="10"/>
        <v>-6.5313312920077735E-2</v>
      </c>
      <c r="Q87" s="82">
        <f t="shared" si="13"/>
        <v>31643.110999999997</v>
      </c>
      <c r="AB87" s="26">
        <v>6</v>
      </c>
      <c r="AD87" s="26" t="s">
        <v>44</v>
      </c>
      <c r="AF87" s="26" t="s">
        <v>95</v>
      </c>
      <c r="AG87" s="26" t="s">
        <v>46</v>
      </c>
    </row>
    <row r="88" spans="1:33" s="26" customFormat="1">
      <c r="A88" s="28" t="s">
        <v>96</v>
      </c>
      <c r="B88" s="29" t="s">
        <v>48</v>
      </c>
      <c r="C88" s="28">
        <v>46771.053800000002</v>
      </c>
      <c r="D88" s="28" t="s">
        <v>34</v>
      </c>
      <c r="E88" s="26">
        <f t="shared" si="11"/>
        <v>47218.837641737264</v>
      </c>
      <c r="F88" s="27">
        <f t="shared" si="12"/>
        <v>47219</v>
      </c>
      <c r="G88" s="30">
        <f t="shared" si="14"/>
        <v>-5.40125999978045E-2</v>
      </c>
      <c r="J88" s="26">
        <f t="shared" ref="J88:J95" si="15">+G88</f>
        <v>-5.40125999978045E-2</v>
      </c>
      <c r="Q88" s="82">
        <f t="shared" si="13"/>
        <v>31752.553800000002</v>
      </c>
      <c r="R88" s="1"/>
      <c r="AB88" s="26">
        <v>7</v>
      </c>
      <c r="AD88" s="26" t="s">
        <v>87</v>
      </c>
      <c r="AF88" s="26" t="s">
        <v>95</v>
      </c>
      <c r="AG88" s="26" t="s">
        <v>46</v>
      </c>
    </row>
    <row r="89" spans="1:33" s="26" customFormat="1">
      <c r="A89" s="28" t="s">
        <v>96</v>
      </c>
      <c r="B89" s="29" t="s">
        <v>48</v>
      </c>
      <c r="C89" s="28">
        <v>46771.054400000001</v>
      </c>
      <c r="D89" s="28" t="s">
        <v>34</v>
      </c>
      <c r="E89" s="26">
        <f t="shared" si="11"/>
        <v>47218.839445297133</v>
      </c>
      <c r="F89" s="27">
        <f t="shared" si="12"/>
        <v>47219</v>
      </c>
      <c r="G89" s="30">
        <f t="shared" si="14"/>
        <v>-5.341259999840986E-2</v>
      </c>
      <c r="J89" s="26">
        <f t="shared" si="15"/>
        <v>-5.341259999840986E-2</v>
      </c>
      <c r="Q89" s="82">
        <f t="shared" si="13"/>
        <v>31752.554400000001</v>
      </c>
      <c r="R89" s="1"/>
      <c r="AB89" s="26">
        <v>9</v>
      </c>
      <c r="AD89" s="26" t="s">
        <v>87</v>
      </c>
      <c r="AF89" s="26" t="s">
        <v>95</v>
      </c>
      <c r="AG89" s="26" t="s">
        <v>46</v>
      </c>
    </row>
    <row r="90" spans="1:33" s="26" customFormat="1">
      <c r="A90" s="28" t="s">
        <v>96</v>
      </c>
      <c r="B90" s="29" t="s">
        <v>72</v>
      </c>
      <c r="C90" s="28">
        <v>46771.220800000003</v>
      </c>
      <c r="D90" s="28" t="s">
        <v>34</v>
      </c>
      <c r="E90" s="26">
        <f t="shared" si="11"/>
        <v>47219.339632566771</v>
      </c>
      <c r="F90" s="27">
        <f t="shared" si="12"/>
        <v>47219.5</v>
      </c>
      <c r="G90" s="30">
        <f t="shared" si="14"/>
        <v>-5.3350299996964168E-2</v>
      </c>
      <c r="J90" s="26">
        <f t="shared" si="15"/>
        <v>-5.3350299996964168E-2</v>
      </c>
      <c r="Q90" s="82">
        <f t="shared" si="13"/>
        <v>31752.720800000003</v>
      </c>
      <c r="R90" s="1"/>
      <c r="AB90" s="26">
        <v>8</v>
      </c>
      <c r="AD90" s="26" t="s">
        <v>44</v>
      </c>
      <c r="AF90" s="26" t="s">
        <v>97</v>
      </c>
      <c r="AG90" s="26" t="s">
        <v>46</v>
      </c>
    </row>
    <row r="91" spans="1:33" s="26" customFormat="1">
      <c r="A91" s="28" t="s">
        <v>96</v>
      </c>
      <c r="B91" s="29" t="s">
        <v>72</v>
      </c>
      <c r="C91" s="28">
        <v>46771.220999999998</v>
      </c>
      <c r="D91" s="28" t="s">
        <v>35</v>
      </c>
      <c r="E91" s="26">
        <f t="shared" si="11"/>
        <v>47219.340233753377</v>
      </c>
      <c r="F91" s="27">
        <f t="shared" si="12"/>
        <v>47219.5</v>
      </c>
      <c r="G91" s="30">
        <f t="shared" si="14"/>
        <v>-5.3150300002016593E-2</v>
      </c>
      <c r="J91" s="26">
        <f t="shared" si="15"/>
        <v>-5.3150300002016593E-2</v>
      </c>
      <c r="Q91" s="82">
        <f t="shared" si="13"/>
        <v>31752.720999999998</v>
      </c>
      <c r="R91" s="1"/>
      <c r="AB91" s="26">
        <v>6</v>
      </c>
      <c r="AD91" s="26" t="s">
        <v>44</v>
      </c>
      <c r="AF91" s="26" t="s">
        <v>98</v>
      </c>
      <c r="AG91" s="26" t="s">
        <v>46</v>
      </c>
    </row>
    <row r="92" spans="1:33" s="26" customFormat="1">
      <c r="A92" s="28" t="s">
        <v>96</v>
      </c>
      <c r="B92" s="29" t="s">
        <v>48</v>
      </c>
      <c r="C92" s="28">
        <v>46772.0524</v>
      </c>
      <c r="D92" s="28" t="s">
        <v>35</v>
      </c>
      <c r="E92" s="26">
        <f t="shared" si="11"/>
        <v>47221.839366541681</v>
      </c>
      <c r="F92" s="27">
        <f t="shared" si="12"/>
        <v>47222</v>
      </c>
      <c r="G92" s="30">
        <f t="shared" si="14"/>
        <v>-5.3438800001458731E-2</v>
      </c>
      <c r="J92" s="26">
        <f t="shared" si="15"/>
        <v>-5.3438800001458731E-2</v>
      </c>
      <c r="Q92" s="82">
        <f t="shared" si="13"/>
        <v>31753.5524</v>
      </c>
      <c r="R92" s="1"/>
      <c r="AB92" s="26">
        <v>7</v>
      </c>
      <c r="AD92" s="26" t="s">
        <v>87</v>
      </c>
      <c r="AF92" s="26" t="s">
        <v>99</v>
      </c>
      <c r="AG92" s="26" t="s">
        <v>46</v>
      </c>
    </row>
    <row r="93" spans="1:33" s="26" customFormat="1">
      <c r="A93" s="28" t="s">
        <v>96</v>
      </c>
      <c r="B93" s="29" t="s">
        <v>48</v>
      </c>
      <c r="C93" s="28">
        <v>46772.0527</v>
      </c>
      <c r="D93" s="28" t="s">
        <v>35</v>
      </c>
      <c r="E93" s="26">
        <f t="shared" si="11"/>
        <v>47221.840268321612</v>
      </c>
      <c r="F93" s="27">
        <f t="shared" si="12"/>
        <v>47222</v>
      </c>
      <c r="G93" s="30">
        <f t="shared" si="14"/>
        <v>-5.313880000176141E-2</v>
      </c>
      <c r="J93" s="26">
        <f t="shared" si="15"/>
        <v>-5.313880000176141E-2</v>
      </c>
      <c r="Q93" s="82">
        <f t="shared" si="13"/>
        <v>31753.5527</v>
      </c>
      <c r="R93" s="1"/>
      <c r="AB93" s="26">
        <v>5</v>
      </c>
      <c r="AD93" s="26" t="s">
        <v>44</v>
      </c>
      <c r="AF93" s="26" t="s">
        <v>100</v>
      </c>
      <c r="AG93" s="26" t="s">
        <v>46</v>
      </c>
    </row>
    <row r="94" spans="1:33" s="26" customFormat="1">
      <c r="A94" s="28" t="s">
        <v>96</v>
      </c>
      <c r="B94" s="29" t="s">
        <v>72</v>
      </c>
      <c r="C94" s="28">
        <v>46772.218200000003</v>
      </c>
      <c r="D94" s="28" t="s">
        <v>35</v>
      </c>
      <c r="E94" s="26">
        <f t="shared" si="11"/>
        <v>47222.337750251456</v>
      </c>
      <c r="F94" s="27">
        <f t="shared" si="12"/>
        <v>47222.5</v>
      </c>
      <c r="G94" s="30">
        <f t="shared" si="14"/>
        <v>-5.3976499999407679E-2</v>
      </c>
      <c r="J94" s="26">
        <f t="shared" si="15"/>
        <v>-5.3976499999407679E-2</v>
      </c>
      <c r="Q94" s="82">
        <f t="shared" si="13"/>
        <v>31753.718200000003</v>
      </c>
      <c r="R94" s="1"/>
      <c r="AB94" s="26">
        <v>13</v>
      </c>
      <c r="AD94" s="26" t="s">
        <v>101</v>
      </c>
      <c r="AF94" s="26" t="s">
        <v>102</v>
      </c>
      <c r="AG94" s="26" t="s">
        <v>46</v>
      </c>
    </row>
    <row r="95" spans="1:33" s="26" customFormat="1">
      <c r="A95" s="28" t="s">
        <v>96</v>
      </c>
      <c r="B95" s="29" t="s">
        <v>72</v>
      </c>
      <c r="C95" s="28">
        <v>46772.218200000003</v>
      </c>
      <c r="D95" s="28" t="s">
        <v>35</v>
      </c>
      <c r="E95" s="26">
        <f t="shared" si="11"/>
        <v>47222.337750251456</v>
      </c>
      <c r="F95" s="27">
        <f t="shared" si="12"/>
        <v>47222.5</v>
      </c>
      <c r="G95" s="30">
        <f t="shared" si="14"/>
        <v>-5.3976499999407679E-2</v>
      </c>
      <c r="J95" s="26">
        <f t="shared" si="15"/>
        <v>-5.3976499999407679E-2</v>
      </c>
      <c r="Q95" s="82">
        <f t="shared" si="13"/>
        <v>31753.718200000003</v>
      </c>
      <c r="R95" s="1"/>
      <c r="AB95" s="26">
        <v>6</v>
      </c>
      <c r="AD95" s="26" t="s">
        <v>44</v>
      </c>
      <c r="AF95" s="26" t="s">
        <v>102</v>
      </c>
      <c r="AG95" s="26" t="s">
        <v>46</v>
      </c>
    </row>
    <row r="96" spans="1:33" s="26" customFormat="1">
      <c r="A96" s="26" t="s">
        <v>68</v>
      </c>
      <c r="B96" s="31"/>
      <c r="C96" s="30">
        <v>46827.284</v>
      </c>
      <c r="D96" s="30"/>
      <c r="E96" s="26">
        <f t="shared" si="11"/>
        <v>47387.861861742706</v>
      </c>
      <c r="F96" s="27">
        <f t="shared" si="12"/>
        <v>47388</v>
      </c>
      <c r="G96" s="30">
        <f t="shared" si="14"/>
        <v>-4.5955199995660223E-2</v>
      </c>
      <c r="I96" s="26">
        <f t="shared" ref="I96:I127" si="16">+G96</f>
        <v>-4.5955199995660223E-2</v>
      </c>
      <c r="N96" s="26">
        <f t="shared" ref="N96:N127" ca="1" si="17">+C$11+C$12*F96</f>
        <v>-6.6566188678852764E-2</v>
      </c>
      <c r="Q96" s="82">
        <f t="shared" si="13"/>
        <v>31808.784</v>
      </c>
      <c r="AB96" s="26">
        <v>7</v>
      </c>
      <c r="AD96" s="26" t="s">
        <v>87</v>
      </c>
      <c r="AF96" s="26" t="s">
        <v>102</v>
      </c>
      <c r="AG96" s="26" t="s">
        <v>46</v>
      </c>
    </row>
    <row r="97" spans="1:33" s="26" customFormat="1">
      <c r="A97" s="26" t="s">
        <v>68</v>
      </c>
      <c r="B97" s="31" t="s">
        <v>72</v>
      </c>
      <c r="C97" s="30">
        <v>46862.377999999997</v>
      </c>
      <c r="D97" s="30"/>
      <c r="E97" s="26">
        <f t="shared" si="11"/>
        <v>47493.352078332202</v>
      </c>
      <c r="F97" s="27">
        <f t="shared" si="12"/>
        <v>47493.5</v>
      </c>
      <c r="G97" s="30">
        <f t="shared" si="14"/>
        <v>-4.9209900003916118E-2</v>
      </c>
      <c r="I97" s="26">
        <f t="shared" si="16"/>
        <v>-4.9209900003916118E-2</v>
      </c>
      <c r="N97" s="26">
        <f t="shared" ca="1" si="17"/>
        <v>-6.6831607137790044E-2</v>
      </c>
      <c r="Q97" s="82">
        <f t="shared" si="13"/>
        <v>31843.877999999997</v>
      </c>
      <c r="AB97" s="26">
        <v>8</v>
      </c>
      <c r="AD97" s="26" t="s">
        <v>87</v>
      </c>
      <c r="AF97" s="26" t="s">
        <v>102</v>
      </c>
      <c r="AG97" s="26" t="s">
        <v>46</v>
      </c>
    </row>
    <row r="98" spans="1:33" s="26" customFormat="1">
      <c r="A98" s="26" t="s">
        <v>68</v>
      </c>
      <c r="B98" s="31" t="s">
        <v>72</v>
      </c>
      <c r="C98" s="30">
        <v>46876.345000000001</v>
      </c>
      <c r="D98" s="30"/>
      <c r="E98" s="26">
        <f t="shared" si="11"/>
        <v>47535.335946090396</v>
      </c>
      <c r="F98" s="27">
        <f t="shared" si="12"/>
        <v>47535.5</v>
      </c>
      <c r="G98" s="30">
        <f t="shared" si="14"/>
        <v>-5.4576700000325218E-2</v>
      </c>
      <c r="I98" s="26">
        <f t="shared" si="16"/>
        <v>-5.4576700000325218E-2</v>
      </c>
      <c r="N98" s="26">
        <f t="shared" ca="1" si="17"/>
        <v>-6.6937271358409628E-2</v>
      </c>
      <c r="Q98" s="82">
        <f t="shared" si="13"/>
        <v>31857.845000000001</v>
      </c>
      <c r="AB98" s="26">
        <v>6</v>
      </c>
      <c r="AD98" s="26" t="s">
        <v>87</v>
      </c>
      <c r="AF98" s="26" t="s">
        <v>102</v>
      </c>
      <c r="AG98" s="26" t="s">
        <v>46</v>
      </c>
    </row>
    <row r="99" spans="1:33" s="26" customFormat="1">
      <c r="A99" s="26" t="s">
        <v>68</v>
      </c>
      <c r="B99" s="31" t="s">
        <v>72</v>
      </c>
      <c r="C99" s="30">
        <v>46892.317000000003</v>
      </c>
      <c r="D99" s="30"/>
      <c r="E99" s="26">
        <f t="shared" si="11"/>
        <v>47583.346709735684</v>
      </c>
      <c r="F99" s="27">
        <f t="shared" si="12"/>
        <v>47583.5</v>
      </c>
      <c r="G99" s="30">
        <f t="shared" si="14"/>
        <v>-5.0995899997360539E-2</v>
      </c>
      <c r="I99" s="26">
        <f t="shared" si="16"/>
        <v>-5.0995899997360539E-2</v>
      </c>
      <c r="N99" s="26">
        <f t="shared" ca="1" si="17"/>
        <v>-6.7058030467689142E-2</v>
      </c>
      <c r="Q99" s="82">
        <f t="shared" si="13"/>
        <v>31873.817000000003</v>
      </c>
      <c r="AB99" s="26">
        <v>6</v>
      </c>
      <c r="AD99" s="26" t="s">
        <v>44</v>
      </c>
      <c r="AF99" s="26" t="s">
        <v>103</v>
      </c>
      <c r="AG99" s="26" t="s">
        <v>46</v>
      </c>
    </row>
    <row r="100" spans="1:33" s="26" customFormat="1">
      <c r="A100" s="26" t="s">
        <v>68</v>
      </c>
      <c r="B100" s="31"/>
      <c r="C100" s="30">
        <v>47041.525999999998</v>
      </c>
      <c r="D100" s="30"/>
      <c r="E100" s="26">
        <f t="shared" si="11"/>
        <v>48031.858983261154</v>
      </c>
      <c r="F100" s="27">
        <f t="shared" si="12"/>
        <v>48032</v>
      </c>
      <c r="G100" s="30">
        <f t="shared" si="14"/>
        <v>-4.6912800004065502E-2</v>
      </c>
      <c r="I100" s="26">
        <f t="shared" si="16"/>
        <v>-4.6912800004065502E-2</v>
      </c>
      <c r="N100" s="26">
        <f t="shared" ca="1" si="17"/>
        <v>-6.8186373395019664E-2</v>
      </c>
      <c r="Q100" s="82">
        <f t="shared" si="13"/>
        <v>32023.025999999998</v>
      </c>
      <c r="AB100" s="26">
        <v>6</v>
      </c>
      <c r="AD100" s="26" t="s">
        <v>44</v>
      </c>
      <c r="AF100" s="26" t="s">
        <v>104</v>
      </c>
      <c r="AG100" s="26" t="s">
        <v>46</v>
      </c>
    </row>
    <row r="101" spans="1:33" s="26" customFormat="1">
      <c r="A101" s="26" t="s">
        <v>68</v>
      </c>
      <c r="B101" s="31"/>
      <c r="C101" s="30">
        <v>47097.406000000003</v>
      </c>
      <c r="D101" s="30"/>
      <c r="E101" s="26">
        <f t="shared" si="11"/>
        <v>48199.830525491227</v>
      </c>
      <c r="F101" s="27">
        <f t="shared" si="12"/>
        <v>48200</v>
      </c>
      <c r="G101" s="30">
        <f t="shared" si="14"/>
        <v>-5.6379999994533136E-2</v>
      </c>
      <c r="I101" s="26">
        <f t="shared" si="16"/>
        <v>-5.6379999994533136E-2</v>
      </c>
      <c r="N101" s="26">
        <f t="shared" ca="1" si="17"/>
        <v>-6.8609030277497984E-2</v>
      </c>
      <c r="Q101" s="82">
        <f t="shared" si="13"/>
        <v>32078.906000000003</v>
      </c>
      <c r="AB101" s="26">
        <v>8</v>
      </c>
      <c r="AD101" s="26" t="s">
        <v>87</v>
      </c>
      <c r="AF101" s="26" t="s">
        <v>105</v>
      </c>
      <c r="AG101" s="26" t="s">
        <v>46</v>
      </c>
    </row>
    <row r="102" spans="1:33" s="26" customFormat="1">
      <c r="A102" s="26" t="s">
        <v>68</v>
      </c>
      <c r="B102" s="31"/>
      <c r="C102" s="30">
        <v>47151.313000000002</v>
      </c>
      <c r="D102" s="30"/>
      <c r="E102" s="26">
        <f t="shared" si="11"/>
        <v>48361.871361693717</v>
      </c>
      <c r="F102" s="27">
        <f t="shared" si="12"/>
        <v>48362</v>
      </c>
      <c r="G102" s="30">
        <f t="shared" si="14"/>
        <v>-4.2794799999683164E-2</v>
      </c>
      <c r="I102" s="26">
        <f t="shared" si="16"/>
        <v>-4.2794799999683164E-2</v>
      </c>
      <c r="N102" s="26">
        <f t="shared" ca="1" si="17"/>
        <v>-6.9016592271316374E-2</v>
      </c>
      <c r="Q102" s="82">
        <f t="shared" si="13"/>
        <v>32132.813000000002</v>
      </c>
      <c r="AB102" s="26">
        <v>8</v>
      </c>
      <c r="AD102" s="26" t="s">
        <v>44</v>
      </c>
      <c r="AF102" s="26" t="s">
        <v>105</v>
      </c>
      <c r="AG102" s="26" t="s">
        <v>46</v>
      </c>
    </row>
    <row r="103" spans="1:33" s="26" customFormat="1">
      <c r="A103" s="26" t="s">
        <v>68</v>
      </c>
      <c r="B103" s="31"/>
      <c r="C103" s="30">
        <v>47169.27</v>
      </c>
      <c r="D103" s="30"/>
      <c r="E103" s="26">
        <f t="shared" si="11"/>
        <v>48415.84890256387</v>
      </c>
      <c r="F103" s="27">
        <f t="shared" si="12"/>
        <v>48416</v>
      </c>
      <c r="G103" s="30">
        <f t="shared" si="14"/>
        <v>-5.0266400001419242E-2</v>
      </c>
      <c r="I103" s="26">
        <f t="shared" si="16"/>
        <v>-5.0266400001419242E-2</v>
      </c>
      <c r="N103" s="26">
        <f t="shared" ca="1" si="17"/>
        <v>-6.9152446269255832E-2</v>
      </c>
      <c r="Q103" s="82">
        <f t="shared" si="13"/>
        <v>32150.769999999997</v>
      </c>
      <c r="AB103" s="26">
        <v>8</v>
      </c>
      <c r="AD103" s="26" t="s">
        <v>87</v>
      </c>
      <c r="AF103" s="26" t="s">
        <v>105</v>
      </c>
      <c r="AG103" s="26" t="s">
        <v>46</v>
      </c>
    </row>
    <row r="104" spans="1:33" s="26" customFormat="1">
      <c r="A104" s="26" t="s">
        <v>68</v>
      </c>
      <c r="B104" s="31"/>
      <c r="C104" s="30">
        <v>47174.26</v>
      </c>
      <c r="D104" s="30"/>
      <c r="E104" s="26">
        <f t="shared" si="11"/>
        <v>48430.84850878665</v>
      </c>
      <c r="F104" s="27">
        <f t="shared" si="12"/>
        <v>48431</v>
      </c>
      <c r="G104" s="30">
        <f t="shared" si="14"/>
        <v>-5.0397399994835723E-2</v>
      </c>
      <c r="I104" s="26">
        <f t="shared" si="16"/>
        <v>-5.0397399994835723E-2</v>
      </c>
      <c r="N104" s="26">
        <f t="shared" ca="1" si="17"/>
        <v>-6.919018349090568E-2</v>
      </c>
      <c r="Q104" s="82">
        <f t="shared" si="13"/>
        <v>32155.760000000002</v>
      </c>
      <c r="AB104" s="26">
        <v>6</v>
      </c>
      <c r="AD104" s="26" t="s">
        <v>44</v>
      </c>
      <c r="AF104" s="26" t="s">
        <v>106</v>
      </c>
      <c r="AG104" s="26" t="s">
        <v>46</v>
      </c>
    </row>
    <row r="105" spans="1:33" s="26" customFormat="1">
      <c r="A105" s="26" t="s">
        <v>68</v>
      </c>
      <c r="B105" s="31" t="s">
        <v>72</v>
      </c>
      <c r="C105" s="30">
        <v>47205.370999999999</v>
      </c>
      <c r="D105" s="30"/>
      <c r="E105" s="26">
        <f t="shared" si="11"/>
        <v>48524.366093795936</v>
      </c>
      <c r="F105" s="27">
        <f t="shared" si="12"/>
        <v>48524.5</v>
      </c>
      <c r="G105" s="30">
        <f t="shared" si="14"/>
        <v>-4.4547299999976531E-2</v>
      </c>
      <c r="I105" s="26">
        <f t="shared" si="16"/>
        <v>-4.4547299999976531E-2</v>
      </c>
      <c r="N105" s="26">
        <f t="shared" ca="1" si="17"/>
        <v>-6.9425412172523085E-2</v>
      </c>
      <c r="Q105" s="82">
        <f t="shared" si="13"/>
        <v>32186.870999999999</v>
      </c>
      <c r="AB105" s="26">
        <v>8</v>
      </c>
      <c r="AD105" s="26" t="s">
        <v>87</v>
      </c>
      <c r="AF105" s="26" t="s">
        <v>107</v>
      </c>
      <c r="AG105" s="26" t="s">
        <v>46</v>
      </c>
    </row>
    <row r="106" spans="1:33" s="26" customFormat="1">
      <c r="A106" s="26" t="s">
        <v>68</v>
      </c>
      <c r="B106" s="31" t="s">
        <v>72</v>
      </c>
      <c r="C106" s="30">
        <v>47206.358999999997</v>
      </c>
      <c r="D106" s="30"/>
      <c r="E106" s="26">
        <f t="shared" si="11"/>
        <v>48527.335955709372</v>
      </c>
      <c r="F106" s="27">
        <f t="shared" si="12"/>
        <v>48527.5</v>
      </c>
      <c r="G106" s="30">
        <f t="shared" si="14"/>
        <v>-5.457350000506267E-2</v>
      </c>
      <c r="I106" s="26">
        <f t="shared" si="16"/>
        <v>-5.457350000506267E-2</v>
      </c>
      <c r="N106" s="26">
        <f t="shared" ca="1" si="17"/>
        <v>-6.9432959616853057E-2</v>
      </c>
      <c r="Q106" s="82">
        <f t="shared" si="13"/>
        <v>32187.858999999997</v>
      </c>
      <c r="AB106" s="26">
        <v>6</v>
      </c>
      <c r="AD106" s="26" t="s">
        <v>44</v>
      </c>
      <c r="AF106" s="26" t="s">
        <v>107</v>
      </c>
      <c r="AG106" s="26" t="s">
        <v>46</v>
      </c>
    </row>
    <row r="107" spans="1:33" s="26" customFormat="1">
      <c r="A107" s="26" t="s">
        <v>68</v>
      </c>
      <c r="B107" s="31" t="s">
        <v>72</v>
      </c>
      <c r="C107" s="30">
        <v>47209.347999999998</v>
      </c>
      <c r="D107" s="30"/>
      <c r="E107" s="26">
        <f t="shared" si="11"/>
        <v>48536.32068977748</v>
      </c>
      <c r="F107" s="27">
        <f t="shared" si="12"/>
        <v>48536.5</v>
      </c>
      <c r="G107" s="30">
        <f t="shared" si="14"/>
        <v>-5.9652099997038022E-2</v>
      </c>
      <c r="I107" s="26">
        <f t="shared" si="16"/>
        <v>-5.9652099997038022E-2</v>
      </c>
      <c r="N107" s="26">
        <f t="shared" ca="1" si="17"/>
        <v>-6.945560194984296E-2</v>
      </c>
      <c r="Q107" s="82">
        <f t="shared" si="13"/>
        <v>32190.847999999998</v>
      </c>
      <c r="S107" s="1"/>
      <c r="T107" s="1"/>
      <c r="U107" s="1"/>
      <c r="V107" s="1"/>
      <c r="W107" s="1"/>
      <c r="AB107" s="26">
        <v>8</v>
      </c>
      <c r="AD107" s="26" t="s">
        <v>87</v>
      </c>
      <c r="AF107" s="26" t="s">
        <v>107</v>
      </c>
      <c r="AG107" s="26" t="s">
        <v>46</v>
      </c>
    </row>
    <row r="108" spans="1:33" s="26" customFormat="1">
      <c r="A108" s="26" t="s">
        <v>68</v>
      </c>
      <c r="B108" s="31" t="s">
        <v>72</v>
      </c>
      <c r="C108" s="30">
        <v>47231.315999999999</v>
      </c>
      <c r="D108" s="30"/>
      <c r="E108" s="26">
        <f t="shared" si="11"/>
        <v>48602.355028354963</v>
      </c>
      <c r="F108" s="27">
        <f t="shared" si="12"/>
        <v>48602.5</v>
      </c>
      <c r="G108" s="30">
        <f t="shared" si="14"/>
        <v>-4.8228499996184837E-2</v>
      </c>
      <c r="I108" s="26">
        <f t="shared" si="16"/>
        <v>-4.8228499996184837E-2</v>
      </c>
      <c r="N108" s="26">
        <f t="shared" ca="1" si="17"/>
        <v>-6.9621645725102307E-2</v>
      </c>
      <c r="Q108" s="82">
        <f t="shared" si="13"/>
        <v>32212.815999999999</v>
      </c>
      <c r="S108" s="1"/>
      <c r="T108" s="1"/>
      <c r="U108" s="1"/>
      <c r="V108" s="1"/>
      <c r="W108" s="1"/>
      <c r="AB108" s="26">
        <v>8</v>
      </c>
      <c r="AD108" s="26" t="s">
        <v>87</v>
      </c>
      <c r="AF108" s="26" t="s">
        <v>108</v>
      </c>
      <c r="AG108" s="26" t="s">
        <v>46</v>
      </c>
    </row>
    <row r="109" spans="1:33" s="26" customFormat="1">
      <c r="A109" s="26" t="s">
        <v>68</v>
      </c>
      <c r="B109" s="31" t="s">
        <v>72</v>
      </c>
      <c r="C109" s="30">
        <v>47415.61</v>
      </c>
      <c r="D109" s="30"/>
      <c r="E109" s="26">
        <f t="shared" si="11"/>
        <v>49156.330465071966</v>
      </c>
      <c r="F109" s="27">
        <f t="shared" si="12"/>
        <v>49156.5</v>
      </c>
      <c r="G109" s="30">
        <f t="shared" si="14"/>
        <v>-5.6400100002065301E-2</v>
      </c>
      <c r="I109" s="26">
        <f t="shared" si="16"/>
        <v>-5.6400100002065301E-2</v>
      </c>
      <c r="N109" s="26">
        <f t="shared" ca="1" si="17"/>
        <v>-7.101540711137011E-2</v>
      </c>
      <c r="Q109" s="82">
        <f t="shared" si="13"/>
        <v>32397.11</v>
      </c>
      <c r="S109" s="1"/>
      <c r="T109" s="1"/>
      <c r="U109" s="1"/>
      <c r="V109" s="1"/>
      <c r="W109" s="1"/>
      <c r="AB109" s="26">
        <v>6</v>
      </c>
      <c r="AD109" s="26" t="s">
        <v>44</v>
      </c>
      <c r="AF109" s="26" t="s">
        <v>108</v>
      </c>
      <c r="AG109" s="26" t="s">
        <v>46</v>
      </c>
    </row>
    <row r="110" spans="1:33" s="26" customFormat="1">
      <c r="A110" s="26" t="s">
        <v>68</v>
      </c>
      <c r="B110" s="31" t="s">
        <v>72</v>
      </c>
      <c r="C110" s="30">
        <v>47526.394999999997</v>
      </c>
      <c r="D110" s="30"/>
      <c r="E110" s="26">
        <f t="shared" si="11"/>
        <v>49489.342764749053</v>
      </c>
      <c r="F110" s="27">
        <f t="shared" si="12"/>
        <v>49489.5</v>
      </c>
      <c r="G110" s="30">
        <f t="shared" si="14"/>
        <v>-5.2308300008007791E-2</v>
      </c>
      <c r="I110" s="26">
        <f t="shared" si="16"/>
        <v>-5.2308300008007791E-2</v>
      </c>
      <c r="N110" s="26">
        <f t="shared" ca="1" si="17"/>
        <v>-7.1853173431996778E-2</v>
      </c>
      <c r="Q110" s="82">
        <f t="shared" si="13"/>
        <v>32507.894999999997</v>
      </c>
      <c r="AB110" s="26">
        <v>7</v>
      </c>
      <c r="AD110" s="26" t="s">
        <v>44</v>
      </c>
      <c r="AF110" s="26" t="s">
        <v>109</v>
      </c>
      <c r="AG110" s="26" t="s">
        <v>46</v>
      </c>
    </row>
    <row r="111" spans="1:33" s="26" customFormat="1">
      <c r="A111" s="26" t="s">
        <v>68</v>
      </c>
      <c r="B111" s="31" t="s">
        <v>72</v>
      </c>
      <c r="C111" s="30">
        <v>47528.387000000002</v>
      </c>
      <c r="D111" s="30"/>
      <c r="E111" s="26">
        <f t="shared" si="11"/>
        <v>49495.330583505733</v>
      </c>
      <c r="F111" s="27">
        <f t="shared" si="12"/>
        <v>49495.5</v>
      </c>
      <c r="G111" s="30">
        <f t="shared" si="14"/>
        <v>-5.6360699993092567E-2</v>
      </c>
      <c r="I111" s="26">
        <f t="shared" si="16"/>
        <v>-5.6360699993092567E-2</v>
      </c>
      <c r="N111" s="26">
        <f t="shared" ca="1" si="17"/>
        <v>-7.1868268320656722E-2</v>
      </c>
      <c r="Q111" s="82">
        <f t="shared" si="13"/>
        <v>32509.887000000002</v>
      </c>
      <c r="AB111" s="26">
        <v>6</v>
      </c>
      <c r="AD111" s="26" t="s">
        <v>87</v>
      </c>
      <c r="AF111" s="26" t="s">
        <v>109</v>
      </c>
      <c r="AG111" s="26" t="s">
        <v>46</v>
      </c>
    </row>
    <row r="112" spans="1:33" s="26" customFormat="1">
      <c r="A112" s="26" t="s">
        <v>68</v>
      </c>
      <c r="B112" s="31" t="s">
        <v>72</v>
      </c>
      <c r="C112" s="30">
        <v>47535.368000000002</v>
      </c>
      <c r="D112" s="30"/>
      <c r="E112" s="26">
        <f t="shared" si="11"/>
        <v>49516.315002552044</v>
      </c>
      <c r="F112" s="27">
        <f t="shared" si="12"/>
        <v>49516.5</v>
      </c>
      <c r="G112" s="30">
        <f t="shared" si="14"/>
        <v>-6.1544099997263402E-2</v>
      </c>
      <c r="I112" s="26">
        <f t="shared" si="16"/>
        <v>-6.1544099997263402E-2</v>
      </c>
      <c r="N112" s="26">
        <f t="shared" ca="1" si="17"/>
        <v>-7.1921100430966514E-2</v>
      </c>
      <c r="Q112" s="82">
        <f t="shared" si="13"/>
        <v>32516.868000000002</v>
      </c>
      <c r="AB112" s="26">
        <v>6</v>
      </c>
      <c r="AD112" s="26" t="s">
        <v>44</v>
      </c>
      <c r="AF112" s="26" t="s">
        <v>110</v>
      </c>
      <c r="AG112" s="26" t="s">
        <v>46</v>
      </c>
    </row>
    <row r="113" spans="1:33" s="26" customFormat="1">
      <c r="A113" s="26" t="s">
        <v>68</v>
      </c>
      <c r="B113" s="31" t="s">
        <v>72</v>
      </c>
      <c r="C113" s="30">
        <v>47555.33</v>
      </c>
      <c r="D113" s="30"/>
      <c r="E113" s="26">
        <f t="shared" si="11"/>
        <v>49576.319439309314</v>
      </c>
      <c r="F113" s="27">
        <f t="shared" si="12"/>
        <v>49576.5</v>
      </c>
      <c r="G113" s="30">
        <f t="shared" si="14"/>
        <v>-6.0068099999625701E-2</v>
      </c>
      <c r="I113" s="26">
        <f t="shared" si="16"/>
        <v>-6.0068099999625701E-2</v>
      </c>
      <c r="N113" s="26">
        <f t="shared" ca="1" si="17"/>
        <v>-7.2072049317565917E-2</v>
      </c>
      <c r="Q113" s="82">
        <f t="shared" si="13"/>
        <v>32536.83</v>
      </c>
      <c r="AB113" s="26">
        <v>7</v>
      </c>
      <c r="AD113" s="26" t="s">
        <v>87</v>
      </c>
      <c r="AF113" s="26" t="s">
        <v>110</v>
      </c>
      <c r="AG113" s="26" t="s">
        <v>46</v>
      </c>
    </row>
    <row r="114" spans="1:33" s="26" customFormat="1">
      <c r="A114" s="26" t="s">
        <v>68</v>
      </c>
      <c r="B114" s="31" t="s">
        <v>72</v>
      </c>
      <c r="C114" s="30">
        <v>47566.303</v>
      </c>
      <c r="D114" s="30"/>
      <c r="E114" s="26">
        <f t="shared" si="11"/>
        <v>49609.30354333383</v>
      </c>
      <c r="F114" s="27">
        <f t="shared" si="12"/>
        <v>49609.5</v>
      </c>
      <c r="G114" s="30">
        <f t="shared" si="14"/>
        <v>-6.5356300001440104E-2</v>
      </c>
      <c r="I114" s="26">
        <f t="shared" si="16"/>
        <v>-6.5356300001440104E-2</v>
      </c>
      <c r="N114" s="26">
        <f t="shared" ca="1" si="17"/>
        <v>-7.2155071205195584E-2</v>
      </c>
      <c r="Q114" s="82">
        <f t="shared" si="13"/>
        <v>32547.803</v>
      </c>
      <c r="AB114" s="26">
        <v>7</v>
      </c>
      <c r="AD114" s="26" t="s">
        <v>87</v>
      </c>
      <c r="AF114" s="26" t="s">
        <v>110</v>
      </c>
      <c r="AG114" s="26" t="s">
        <v>46</v>
      </c>
    </row>
    <row r="115" spans="1:33" s="26" customFormat="1">
      <c r="A115" s="26" t="s">
        <v>68</v>
      </c>
      <c r="B115" s="31" t="s">
        <v>72</v>
      </c>
      <c r="C115" s="30">
        <v>47573.294999999998</v>
      </c>
      <c r="D115" s="30"/>
      <c r="E115" s="26">
        <f t="shared" si="11"/>
        <v>49630.321027644357</v>
      </c>
      <c r="F115" s="27">
        <f t="shared" si="12"/>
        <v>49630.5</v>
      </c>
      <c r="G115" s="30">
        <f t="shared" si="14"/>
        <v>-5.9539699999731965E-2</v>
      </c>
      <c r="I115" s="26">
        <f t="shared" si="16"/>
        <v>-5.9539699999731965E-2</v>
      </c>
      <c r="N115" s="26">
        <f t="shared" ca="1" si="17"/>
        <v>-7.2207903315505376E-2</v>
      </c>
      <c r="Q115" s="82">
        <f t="shared" si="13"/>
        <v>32554.794999999998</v>
      </c>
      <c r="AB115" s="26">
        <v>6</v>
      </c>
      <c r="AD115" s="26" t="s">
        <v>44</v>
      </c>
      <c r="AF115" s="26" t="s">
        <v>111</v>
      </c>
      <c r="AG115" s="26" t="s">
        <v>46</v>
      </c>
    </row>
    <row r="116" spans="1:33" s="26" customFormat="1">
      <c r="A116" s="26" t="s">
        <v>68</v>
      </c>
      <c r="B116" s="31" t="s">
        <v>72</v>
      </c>
      <c r="C116" s="30">
        <v>47757.597999999998</v>
      </c>
      <c r="D116" s="30"/>
      <c r="E116" s="26">
        <f t="shared" si="11"/>
        <v>50184.323517759352</v>
      </c>
      <c r="F116" s="27">
        <f t="shared" si="12"/>
        <v>50184.5</v>
      </c>
      <c r="G116" s="30">
        <f t="shared" si="14"/>
        <v>-5.8711300000140909E-2</v>
      </c>
      <c r="I116" s="26">
        <f t="shared" si="16"/>
        <v>-5.8711300000140909E-2</v>
      </c>
      <c r="N116" s="26">
        <f t="shared" ca="1" si="17"/>
        <v>-7.3601664701773178E-2</v>
      </c>
      <c r="Q116" s="82">
        <f t="shared" si="13"/>
        <v>32739.097999999998</v>
      </c>
      <c r="AB116" s="26">
        <v>18</v>
      </c>
      <c r="AD116" s="26" t="s">
        <v>101</v>
      </c>
      <c r="AF116" s="26" t="s">
        <v>112</v>
      </c>
      <c r="AG116" s="26" t="s">
        <v>46</v>
      </c>
    </row>
    <row r="117" spans="1:33" s="26" customFormat="1">
      <c r="A117" s="26" t="s">
        <v>68</v>
      </c>
      <c r="B117" s="31"/>
      <c r="C117" s="30">
        <v>47840.591</v>
      </c>
      <c r="D117" s="30"/>
      <c r="E117" s="26">
        <f t="shared" si="11"/>
        <v>50433.794924421825</v>
      </c>
      <c r="F117" s="27">
        <f t="shared" ref="F117:F139" si="18">ROUND(2*E117,0)/2</f>
        <v>50434</v>
      </c>
      <c r="G117" s="30">
        <f t="shared" si="14"/>
        <v>-6.8223599999328144E-2</v>
      </c>
      <c r="I117" s="26">
        <f t="shared" si="16"/>
        <v>-6.8223599999328144E-2</v>
      </c>
      <c r="N117" s="26">
        <f t="shared" ca="1" si="17"/>
        <v>-7.4229360488549029E-2</v>
      </c>
      <c r="Q117" s="82">
        <f t="shared" si="13"/>
        <v>32822.091</v>
      </c>
      <c r="AB117" s="26">
        <v>6</v>
      </c>
      <c r="AD117" s="26" t="s">
        <v>44</v>
      </c>
      <c r="AF117" s="26" t="s">
        <v>113</v>
      </c>
      <c r="AG117" s="26" t="s">
        <v>46</v>
      </c>
    </row>
    <row r="118" spans="1:33" s="26" customFormat="1">
      <c r="A118" s="26" t="s">
        <v>68</v>
      </c>
      <c r="B118" s="31" t="s">
        <v>72</v>
      </c>
      <c r="C118" s="30">
        <v>47895.32</v>
      </c>
      <c r="D118" s="30"/>
      <c r="E118" s="26">
        <f t="shared" si="11"/>
        <v>50598.306637641377</v>
      </c>
      <c r="F118" s="27">
        <f t="shared" si="18"/>
        <v>50598.5</v>
      </c>
      <c r="G118" s="30">
        <f t="shared" ref="G118:G149" si="19">C118-(C$7+C$8*F118)</f>
        <v>-6.4326899999286979E-2</v>
      </c>
      <c r="I118" s="26">
        <f t="shared" si="16"/>
        <v>-6.4326899999286979E-2</v>
      </c>
      <c r="N118" s="26">
        <f t="shared" ca="1" si="17"/>
        <v>-7.4643212019309041E-2</v>
      </c>
      <c r="Q118" s="82">
        <f t="shared" si="13"/>
        <v>32876.82</v>
      </c>
      <c r="AB118" s="26">
        <v>6</v>
      </c>
      <c r="AD118" s="26" t="s">
        <v>87</v>
      </c>
      <c r="AF118" s="26" t="s">
        <v>114</v>
      </c>
      <c r="AG118" s="26" t="s">
        <v>46</v>
      </c>
    </row>
    <row r="119" spans="1:33" s="26" customFormat="1">
      <c r="A119" s="26" t="s">
        <v>68</v>
      </c>
      <c r="B119" s="31" t="s">
        <v>72</v>
      </c>
      <c r="C119" s="30">
        <v>47912.288999999997</v>
      </c>
      <c r="D119" s="30"/>
      <c r="E119" s="26">
        <f t="shared" si="11"/>
        <v>50649.314316598095</v>
      </c>
      <c r="F119" s="27">
        <f t="shared" si="18"/>
        <v>50649.5</v>
      </c>
      <c r="G119" s="30">
        <f t="shared" si="19"/>
        <v>-6.1772300003212877E-2</v>
      </c>
      <c r="I119" s="26">
        <f t="shared" si="16"/>
        <v>-6.1772300003212877E-2</v>
      </c>
      <c r="N119" s="26">
        <f t="shared" ca="1" si="17"/>
        <v>-7.4771518572918527E-2</v>
      </c>
      <c r="Q119" s="82">
        <f t="shared" si="13"/>
        <v>32893.788999999997</v>
      </c>
      <c r="AB119" s="26">
        <v>6</v>
      </c>
      <c r="AD119" s="26" t="s">
        <v>115</v>
      </c>
      <c r="AF119" s="26" t="s">
        <v>112</v>
      </c>
      <c r="AG119" s="26" t="s">
        <v>46</v>
      </c>
    </row>
    <row r="120" spans="1:33" s="26" customFormat="1">
      <c r="A120" s="26" t="s">
        <v>68</v>
      </c>
      <c r="B120" s="31"/>
      <c r="C120" s="30">
        <v>47918.438000000002</v>
      </c>
      <c r="D120" s="30"/>
      <c r="E120" s="26">
        <f t="shared" si="11"/>
        <v>50667.797799296255</v>
      </c>
      <c r="F120" s="27">
        <f t="shared" si="18"/>
        <v>50668</v>
      </c>
      <c r="G120" s="30">
        <f t="shared" si="19"/>
        <v>-6.7267200000060257E-2</v>
      </c>
      <c r="I120" s="26">
        <f t="shared" si="16"/>
        <v>-6.7267200000060257E-2</v>
      </c>
      <c r="N120" s="26">
        <f t="shared" ca="1" si="17"/>
        <v>-7.4818061146286668E-2</v>
      </c>
      <c r="Q120" s="82">
        <f t="shared" si="13"/>
        <v>32899.938000000002</v>
      </c>
      <c r="S120" s="1"/>
      <c r="T120" s="1"/>
      <c r="U120" s="1"/>
      <c r="V120" s="1"/>
      <c r="W120" s="1"/>
    </row>
    <row r="121" spans="1:33">
      <c r="A121" s="26" t="s">
        <v>68</v>
      </c>
      <c r="B121" s="31"/>
      <c r="C121" s="30">
        <v>47932.413</v>
      </c>
      <c r="D121" s="30"/>
      <c r="E121" s="26">
        <f t="shared" si="11"/>
        <v>50709.805714519323</v>
      </c>
      <c r="F121" s="27">
        <f t="shared" si="18"/>
        <v>50710</v>
      </c>
      <c r="G121" s="30">
        <f t="shared" si="19"/>
        <v>-6.4633999994839542E-2</v>
      </c>
      <c r="H121" s="26"/>
      <c r="I121" s="26">
        <f t="shared" si="16"/>
        <v>-6.4633999994839542E-2</v>
      </c>
      <c r="J121" s="26"/>
      <c r="K121" s="26"/>
      <c r="L121" s="26"/>
      <c r="M121" s="26"/>
      <c r="N121" s="26">
        <f t="shared" ca="1" si="17"/>
        <v>-7.4923725366906252E-2</v>
      </c>
      <c r="O121" s="26"/>
      <c r="P121" s="26"/>
      <c r="Q121" s="82">
        <f t="shared" si="13"/>
        <v>32913.913</v>
      </c>
      <c r="R121" s="26"/>
      <c r="S121" s="26"/>
      <c r="T121" s="26"/>
      <c r="U121" s="26"/>
      <c r="V121" s="26"/>
      <c r="W121" s="26"/>
    </row>
    <row r="122" spans="1:33">
      <c r="A122" s="26" t="s">
        <v>68</v>
      </c>
      <c r="B122" s="31"/>
      <c r="C122" s="30">
        <v>47945.383999999998</v>
      </c>
      <c r="D122" s="30"/>
      <c r="E122" s="26">
        <f t="shared" si="11"/>
        <v>50748.795672899163</v>
      </c>
      <c r="F122" s="27">
        <f t="shared" si="18"/>
        <v>50749</v>
      </c>
      <c r="G122" s="30">
        <f t="shared" si="19"/>
        <v>-6.7974600002344232E-2</v>
      </c>
      <c r="H122" s="26"/>
      <c r="I122" s="26">
        <f t="shared" si="16"/>
        <v>-6.7974600002344232E-2</v>
      </c>
      <c r="J122" s="26"/>
      <c r="K122" s="26"/>
      <c r="L122" s="26"/>
      <c r="M122" s="26"/>
      <c r="N122" s="26">
        <f t="shared" ca="1" si="17"/>
        <v>-7.5021842143195877E-2</v>
      </c>
      <c r="O122" s="26"/>
      <c r="P122" s="26"/>
      <c r="Q122" s="82">
        <f t="shared" si="13"/>
        <v>32926.883999999998</v>
      </c>
      <c r="R122" s="26"/>
    </row>
    <row r="123" spans="1:33">
      <c r="A123" s="26" t="s">
        <v>68</v>
      </c>
      <c r="B123" s="31"/>
      <c r="C123" s="30">
        <v>47956.364000000001</v>
      </c>
      <c r="D123" s="30"/>
      <c r="E123" s="26">
        <f t="shared" si="11"/>
        <v>50781.800818455471</v>
      </c>
      <c r="F123" s="27">
        <f t="shared" si="18"/>
        <v>50782</v>
      </c>
      <c r="G123" s="30">
        <f t="shared" si="19"/>
        <v>-6.6262799999094568E-2</v>
      </c>
      <c r="H123" s="26"/>
      <c r="I123" s="26">
        <f t="shared" si="16"/>
        <v>-6.6262799999094568E-2</v>
      </c>
      <c r="J123" s="26"/>
      <c r="K123" s="26"/>
      <c r="L123" s="26"/>
      <c r="M123" s="26"/>
      <c r="N123" s="26">
        <f t="shared" ca="1" si="17"/>
        <v>-7.510486403082553E-2</v>
      </c>
      <c r="O123" s="26"/>
      <c r="P123" s="26"/>
      <c r="Q123" s="82">
        <f t="shared" si="13"/>
        <v>32937.864000000001</v>
      </c>
      <c r="R123" s="26"/>
    </row>
    <row r="124" spans="1:33" s="26" customFormat="1">
      <c r="A124" s="26" t="s">
        <v>68</v>
      </c>
      <c r="B124" s="31"/>
      <c r="C124" s="30">
        <v>48153.642</v>
      </c>
      <c r="D124" s="30"/>
      <c r="E124" s="26">
        <f t="shared" si="11"/>
        <v>51374.805290682751</v>
      </c>
      <c r="F124" s="27">
        <f t="shared" si="18"/>
        <v>51375</v>
      </c>
      <c r="G124" s="30">
        <f t="shared" si="19"/>
        <v>-6.4774999998917338E-2</v>
      </c>
      <c r="I124" s="26">
        <f t="shared" si="16"/>
        <v>-6.4774999998917338E-2</v>
      </c>
      <c r="N124" s="26">
        <f t="shared" ca="1" si="17"/>
        <v>-7.6596742193382944E-2</v>
      </c>
      <c r="Q124" s="82">
        <f t="shared" si="13"/>
        <v>33135.142</v>
      </c>
      <c r="S124" s="1"/>
      <c r="T124" s="1"/>
      <c r="U124" s="1"/>
      <c r="V124" s="1"/>
      <c r="W124" s="1"/>
    </row>
    <row r="125" spans="1:33" s="26" customFormat="1">
      <c r="A125" s="26" t="s">
        <v>68</v>
      </c>
      <c r="B125" s="31" t="s">
        <v>72</v>
      </c>
      <c r="C125" s="30">
        <v>48179.427000000003</v>
      </c>
      <c r="D125" s="30"/>
      <c r="E125" s="26">
        <f t="shared" si="11"/>
        <v>51452.31327594407</v>
      </c>
      <c r="F125" s="27">
        <f t="shared" si="18"/>
        <v>51452.5</v>
      </c>
      <c r="G125" s="30">
        <f t="shared" si="19"/>
        <v>-6.2118499998177867E-2</v>
      </c>
      <c r="I125" s="26">
        <f t="shared" si="16"/>
        <v>-6.2118499998177867E-2</v>
      </c>
      <c r="N125" s="26">
        <f t="shared" ca="1" si="17"/>
        <v>-7.6791717838573859E-2</v>
      </c>
      <c r="Q125" s="82">
        <f t="shared" si="13"/>
        <v>33160.927000000003</v>
      </c>
    </row>
    <row r="126" spans="1:33" s="26" customFormat="1">
      <c r="A126" s="26" t="s">
        <v>68</v>
      </c>
      <c r="B126" s="31" t="s">
        <v>72</v>
      </c>
      <c r="C126" s="30">
        <v>48205.368999999999</v>
      </c>
      <c r="D126" s="30"/>
      <c r="E126" s="26">
        <f t="shared" si="11"/>
        <v>51530.293192703757</v>
      </c>
      <c r="F126" s="27">
        <f t="shared" si="18"/>
        <v>51530.5</v>
      </c>
      <c r="G126" s="30">
        <f t="shared" si="19"/>
        <v>-6.8799699998635333E-2</v>
      </c>
      <c r="I126" s="26">
        <f t="shared" si="16"/>
        <v>-6.8799699998635333E-2</v>
      </c>
      <c r="N126" s="26">
        <f t="shared" ca="1" si="17"/>
        <v>-7.6987951391153081E-2</v>
      </c>
      <c r="Q126" s="82">
        <f t="shared" si="13"/>
        <v>33186.868999999999</v>
      </c>
    </row>
    <row r="127" spans="1:33" s="26" customFormat="1">
      <c r="A127" s="26" t="s">
        <v>68</v>
      </c>
      <c r="B127" s="31"/>
      <c r="C127" s="30">
        <v>48260.423000000003</v>
      </c>
      <c r="D127" s="30">
        <v>5.0000000000000001E-3</v>
      </c>
      <c r="E127" s="26">
        <f t="shared" si="11"/>
        <v>51695.781834184323</v>
      </c>
      <c r="F127" s="27">
        <f t="shared" si="18"/>
        <v>51696</v>
      </c>
      <c r="G127" s="30">
        <f t="shared" si="19"/>
        <v>-7.2578400002385024E-2</v>
      </c>
      <c r="I127" s="26">
        <f t="shared" si="16"/>
        <v>-7.2578400002385024E-2</v>
      </c>
      <c r="N127" s="26">
        <f t="shared" ca="1" si="17"/>
        <v>-7.7404318736689737E-2</v>
      </c>
      <c r="Q127" s="82">
        <f t="shared" si="13"/>
        <v>33241.923000000003</v>
      </c>
    </row>
    <row r="128" spans="1:33" s="26" customFormat="1">
      <c r="A128" s="26" t="s">
        <v>68</v>
      </c>
      <c r="B128" s="31"/>
      <c r="C128" s="30">
        <v>48290.37</v>
      </c>
      <c r="D128" s="30"/>
      <c r="E128" s="26">
        <f t="shared" si="11"/>
        <v>51785.800513052673</v>
      </c>
      <c r="F128" s="27">
        <f t="shared" si="18"/>
        <v>51786</v>
      </c>
      <c r="G128" s="30">
        <f t="shared" si="19"/>
        <v>-6.636439999419963E-2</v>
      </c>
      <c r="I128" s="26">
        <f t="shared" ref="I128:I163" si="20">+G128</f>
        <v>-6.636439999419963E-2</v>
      </c>
      <c r="N128" s="26">
        <f t="shared" ref="N128:N159" ca="1" si="21">+C$11+C$12*F128</f>
        <v>-7.7630742066588848E-2</v>
      </c>
      <c r="Q128" s="82">
        <f t="shared" si="13"/>
        <v>33271.870000000003</v>
      </c>
    </row>
    <row r="129" spans="1:23" s="26" customFormat="1">
      <c r="A129" s="26" t="s">
        <v>68</v>
      </c>
      <c r="B129" s="31"/>
      <c r="C129" s="30">
        <v>48329.286999999997</v>
      </c>
      <c r="D129" s="30"/>
      <c r="E129" s="26">
        <f t="shared" si="11"/>
        <v>51902.782411924651</v>
      </c>
      <c r="F129" s="27">
        <f t="shared" si="18"/>
        <v>51903</v>
      </c>
      <c r="G129" s="30">
        <f t="shared" si="19"/>
        <v>-7.2386200001346879E-2</v>
      </c>
      <c r="I129" s="26">
        <f t="shared" si="20"/>
        <v>-7.2386200001346879E-2</v>
      </c>
      <c r="N129" s="26">
        <f t="shared" ca="1" si="21"/>
        <v>-7.7925092395457696E-2</v>
      </c>
      <c r="Q129" s="82">
        <f t="shared" si="13"/>
        <v>33310.786999999997</v>
      </c>
    </row>
    <row r="130" spans="1:23" s="26" customFormat="1">
      <c r="A130" s="26" t="s">
        <v>68</v>
      </c>
      <c r="B130" s="31"/>
      <c r="C130" s="30">
        <v>48489.627</v>
      </c>
      <c r="D130" s="30">
        <v>2E-3</v>
      </c>
      <c r="E130" s="26">
        <f t="shared" si="11"/>
        <v>52384.753726906172</v>
      </c>
      <c r="F130" s="27">
        <f t="shared" si="18"/>
        <v>52385</v>
      </c>
      <c r="G130" s="30">
        <f t="shared" si="19"/>
        <v>-8.1928999999945518E-2</v>
      </c>
      <c r="I130" s="26">
        <f t="shared" si="20"/>
        <v>-8.1928999999945518E-2</v>
      </c>
      <c r="N130" s="26">
        <f t="shared" ca="1" si="21"/>
        <v>-7.9137715117806207E-2</v>
      </c>
      <c r="Q130" s="82">
        <f t="shared" si="13"/>
        <v>33471.127</v>
      </c>
    </row>
    <row r="131" spans="1:23" s="26" customFormat="1">
      <c r="A131" s="26" t="s">
        <v>68</v>
      </c>
      <c r="B131" s="31" t="s">
        <v>72</v>
      </c>
      <c r="C131" s="30">
        <v>48571.315000000002</v>
      </c>
      <c r="D131" s="30">
        <v>5.0000000000000001E-3</v>
      </c>
      <c r="E131" s="26">
        <f t="shared" si="11"/>
        <v>52630.302390859084</v>
      </c>
      <c r="F131" s="27">
        <f t="shared" si="18"/>
        <v>52630.5</v>
      </c>
      <c r="G131" s="30">
        <f t="shared" si="19"/>
        <v>-6.5739699995901901E-2</v>
      </c>
      <c r="I131" s="26">
        <f t="shared" si="20"/>
        <v>-6.5739699995901901E-2</v>
      </c>
      <c r="N131" s="26">
        <f t="shared" ca="1" si="21"/>
        <v>-7.9755347645475427E-2</v>
      </c>
      <c r="Q131" s="82">
        <f t="shared" si="13"/>
        <v>33552.815000000002</v>
      </c>
    </row>
    <row r="132" spans="1:23" s="26" customFormat="1">
      <c r="A132" s="26" t="s">
        <v>68</v>
      </c>
      <c r="B132" s="31"/>
      <c r="C132" s="30">
        <v>48625.374000000003</v>
      </c>
      <c r="D132" s="30">
        <v>6.0000000000000001E-3</v>
      </c>
      <c r="E132" s="26">
        <f t="shared" si="11"/>
        <v>52792.800128894422</v>
      </c>
      <c r="F132" s="27">
        <f t="shared" si="18"/>
        <v>52793</v>
      </c>
      <c r="G132" s="30">
        <f t="shared" si="19"/>
        <v>-6.6492199992353562E-2</v>
      </c>
      <c r="I132" s="26">
        <f t="shared" si="20"/>
        <v>-6.6492199992353562E-2</v>
      </c>
      <c r="N132" s="26">
        <f t="shared" ca="1" si="21"/>
        <v>-8.0164167546682125E-2</v>
      </c>
      <c r="Q132" s="82">
        <f t="shared" si="13"/>
        <v>33606.874000000003</v>
      </c>
    </row>
    <row r="133" spans="1:23" s="26" customFormat="1">
      <c r="A133" s="26" t="s">
        <v>68</v>
      </c>
      <c r="B133" s="31"/>
      <c r="C133" s="30">
        <v>48867.555</v>
      </c>
      <c r="D133" s="30">
        <v>3.0000000000000001E-3</v>
      </c>
      <c r="E133" s="26">
        <f t="shared" si="11"/>
        <v>53520.780015594784</v>
      </c>
      <c r="F133" s="27">
        <f t="shared" si="18"/>
        <v>53521</v>
      </c>
      <c r="G133" s="30">
        <f t="shared" si="19"/>
        <v>-7.3183399996196385E-2</v>
      </c>
      <c r="I133" s="26">
        <f t="shared" si="20"/>
        <v>-7.3183399996196385E-2</v>
      </c>
      <c r="N133" s="26">
        <f t="shared" ca="1" si="21"/>
        <v>-8.1995680704088192E-2</v>
      </c>
      <c r="Q133" s="82">
        <f t="shared" si="13"/>
        <v>33849.055</v>
      </c>
    </row>
    <row r="134" spans="1:23">
      <c r="A134" s="26" t="s">
        <v>68</v>
      </c>
      <c r="B134" s="31" t="s">
        <v>72</v>
      </c>
      <c r="C134" s="30">
        <v>48968.521999999997</v>
      </c>
      <c r="D134" s="30">
        <v>0.01</v>
      </c>
      <c r="E134" s="26">
        <f t="shared" si="11"/>
        <v>53824.2800639903</v>
      </c>
      <c r="F134" s="27">
        <f t="shared" si="18"/>
        <v>53824.5</v>
      </c>
      <c r="G134" s="30">
        <f t="shared" si="19"/>
        <v>-7.3167299997294322E-2</v>
      </c>
      <c r="H134" s="26"/>
      <c r="I134" s="26">
        <f t="shared" si="20"/>
        <v>-7.3167299997294322E-2</v>
      </c>
      <c r="J134" s="26"/>
      <c r="K134" s="26"/>
      <c r="L134" s="26"/>
      <c r="M134" s="26"/>
      <c r="N134" s="26">
        <f t="shared" ca="1" si="21"/>
        <v>-8.2759230488803487E-2</v>
      </c>
      <c r="O134" s="26"/>
      <c r="P134" s="26"/>
      <c r="Q134" s="82">
        <f t="shared" si="13"/>
        <v>33950.021999999997</v>
      </c>
      <c r="R134" s="26"/>
      <c r="S134" s="26"/>
      <c r="T134" s="26"/>
      <c r="U134" s="26"/>
      <c r="V134" s="26"/>
      <c r="W134" s="26"/>
    </row>
    <row r="135" spans="1:23" s="26" customFormat="1">
      <c r="A135" s="26" t="s">
        <v>68</v>
      </c>
      <c r="B135" s="31"/>
      <c r="C135" s="30">
        <v>49001.292000000001</v>
      </c>
      <c r="D135" s="30">
        <v>4.0000000000000001E-3</v>
      </c>
      <c r="E135" s="26">
        <f t="shared" si="11"/>
        <v>53922.784492030376</v>
      </c>
      <c r="F135" s="27">
        <f t="shared" si="18"/>
        <v>53923</v>
      </c>
      <c r="G135" s="30">
        <f t="shared" si="19"/>
        <v>-7.1694199999910779E-2</v>
      </c>
      <c r="I135" s="26">
        <f t="shared" si="20"/>
        <v>-7.1694199999910779E-2</v>
      </c>
      <c r="N135" s="26">
        <f t="shared" ca="1" si="21"/>
        <v>-8.3007038244304165E-2</v>
      </c>
      <c r="Q135" s="82">
        <f t="shared" si="13"/>
        <v>33982.792000000001</v>
      </c>
    </row>
    <row r="136" spans="1:23">
      <c r="A136" s="26" t="s">
        <v>68</v>
      </c>
      <c r="B136" s="31"/>
      <c r="C136" s="30">
        <v>49002.296000000002</v>
      </c>
      <c r="D136" s="30">
        <v>4.0000000000000001E-3</v>
      </c>
      <c r="E136" s="26">
        <f t="shared" si="11"/>
        <v>53925.802448873597</v>
      </c>
      <c r="F136" s="27">
        <f t="shared" si="18"/>
        <v>53926</v>
      </c>
      <c r="G136" s="30">
        <f t="shared" si="19"/>
        <v>-6.5720400001737289E-2</v>
      </c>
      <c r="H136" s="26"/>
      <c r="I136" s="26">
        <f t="shared" si="20"/>
        <v>-6.5720400001737289E-2</v>
      </c>
      <c r="J136" s="26"/>
      <c r="K136" s="26"/>
      <c r="L136" s="26"/>
      <c r="M136" s="26"/>
      <c r="N136" s="26">
        <f t="shared" ca="1" si="21"/>
        <v>-8.3014585688634152E-2</v>
      </c>
      <c r="O136" s="26"/>
      <c r="P136" s="26"/>
      <c r="Q136" s="82">
        <f t="shared" si="13"/>
        <v>33983.796000000002</v>
      </c>
      <c r="R136" s="26"/>
      <c r="S136" s="26"/>
      <c r="T136" s="26"/>
      <c r="U136" s="26"/>
      <c r="V136" s="26"/>
      <c r="W136" s="26"/>
    </row>
    <row r="137" spans="1:23">
      <c r="A137" s="26" t="s">
        <v>68</v>
      </c>
      <c r="B137" s="31" t="s">
        <v>72</v>
      </c>
      <c r="C137" s="30">
        <v>49056.351999999999</v>
      </c>
      <c r="D137" s="30">
        <v>7.0000000000000001E-3</v>
      </c>
      <c r="E137" s="26">
        <f t="shared" si="11"/>
        <v>54088.291169109587</v>
      </c>
      <c r="F137" s="27">
        <f t="shared" si="18"/>
        <v>54088.5</v>
      </c>
      <c r="G137" s="30">
        <f t="shared" si="19"/>
        <v>-6.9472900002438109E-2</v>
      </c>
      <c r="H137" s="26"/>
      <c r="I137" s="26">
        <f t="shared" si="20"/>
        <v>-6.9472900002438109E-2</v>
      </c>
      <c r="J137" s="26"/>
      <c r="K137" s="26"/>
      <c r="L137" s="26"/>
      <c r="M137" s="26"/>
      <c r="N137" s="26">
        <f t="shared" ca="1" si="21"/>
        <v>-8.3423405589840849E-2</v>
      </c>
      <c r="O137" s="26"/>
      <c r="P137" s="26"/>
      <c r="Q137" s="82">
        <f t="shared" si="13"/>
        <v>34037.851999999999</v>
      </c>
      <c r="R137" s="26"/>
      <c r="S137" s="26"/>
      <c r="T137" s="26"/>
      <c r="U137" s="26"/>
      <c r="V137" s="26"/>
      <c r="W137" s="26"/>
    </row>
    <row r="138" spans="1:23">
      <c r="A138" s="26" t="s">
        <v>68</v>
      </c>
      <c r="B138" s="31" t="s">
        <v>72</v>
      </c>
      <c r="C138" s="30">
        <v>49057.345000000001</v>
      </c>
      <c r="D138" s="30">
        <v>6.0000000000000001E-3</v>
      </c>
      <c r="E138" s="26">
        <f t="shared" si="11"/>
        <v>54091.276060688593</v>
      </c>
      <c r="F138" s="27">
        <f t="shared" si="18"/>
        <v>54091.5</v>
      </c>
      <c r="G138" s="30">
        <f t="shared" si="19"/>
        <v>-7.4499099995591678E-2</v>
      </c>
      <c r="H138" s="26"/>
      <c r="I138" s="26">
        <f t="shared" si="20"/>
        <v>-7.4499099995591678E-2</v>
      </c>
      <c r="J138" s="26"/>
      <c r="K138" s="26"/>
      <c r="L138" s="26"/>
      <c r="M138" s="26"/>
      <c r="N138" s="26">
        <f t="shared" ca="1" si="21"/>
        <v>-8.3430953034170835E-2</v>
      </c>
      <c r="O138" s="26"/>
      <c r="P138" s="26"/>
      <c r="Q138" s="82">
        <f t="shared" si="13"/>
        <v>34038.845000000001</v>
      </c>
      <c r="R138" s="26"/>
    </row>
    <row r="139" spans="1:23" s="26" customFormat="1">
      <c r="A139" s="26" t="s">
        <v>68</v>
      </c>
      <c r="B139" s="31"/>
      <c r="C139" s="30">
        <v>49198.561000000002</v>
      </c>
      <c r="D139" s="30">
        <v>3.0000000000000001E-3</v>
      </c>
      <c r="E139" s="26">
        <f t="shared" si="11"/>
        <v>54515.761910859663</v>
      </c>
      <c r="F139" s="27">
        <f t="shared" si="18"/>
        <v>54516</v>
      </c>
      <c r="G139" s="30">
        <f t="shared" si="19"/>
        <v>-7.9206399997929111E-2</v>
      </c>
      <c r="I139" s="26">
        <f t="shared" si="20"/>
        <v>-7.9206399997929111E-2</v>
      </c>
      <c r="N139" s="26">
        <f t="shared" ca="1" si="21"/>
        <v>-8.4498916406861579E-2</v>
      </c>
      <c r="Q139" s="82">
        <f t="shared" si="13"/>
        <v>34180.061000000002</v>
      </c>
    </row>
    <row r="140" spans="1:23" s="26" customFormat="1">
      <c r="A140" s="26" t="s">
        <v>68</v>
      </c>
      <c r="B140" s="31"/>
      <c r="C140" s="30">
        <v>49340.267</v>
      </c>
      <c r="D140" s="30">
        <v>4.0000000000000001E-3</v>
      </c>
      <c r="E140" s="26">
        <f t="shared" si="11"/>
        <v>54941.720668255002</v>
      </c>
      <c r="F140" s="32">
        <f>ROUND(2*E140,0)/2+0.5</f>
        <v>54942</v>
      </c>
      <c r="G140" s="30">
        <f t="shared" si="19"/>
        <v>-9.2926799996348564E-2</v>
      </c>
      <c r="I140" s="26">
        <f t="shared" si="20"/>
        <v>-9.2926799996348564E-2</v>
      </c>
      <c r="N140" s="26">
        <f t="shared" ca="1" si="21"/>
        <v>-8.5570653501717331E-2</v>
      </c>
      <c r="Q140" s="82">
        <f t="shared" si="13"/>
        <v>34321.767</v>
      </c>
    </row>
    <row r="141" spans="1:23" s="26" customFormat="1">
      <c r="A141" s="26" t="s">
        <v>68</v>
      </c>
      <c r="B141" s="31" t="s">
        <v>72</v>
      </c>
      <c r="C141" s="30">
        <v>49384.368999999999</v>
      </c>
      <c r="D141" s="30"/>
      <c r="E141" s="26">
        <f t="shared" si="11"/>
        <v>55074.288330306357</v>
      </c>
      <c r="F141" s="27">
        <f>ROUND(2*E141,0)/2</f>
        <v>55074.5</v>
      </c>
      <c r="G141" s="30">
        <f t="shared" si="19"/>
        <v>-7.0417300004919525E-2</v>
      </c>
      <c r="I141" s="26">
        <f t="shared" si="20"/>
        <v>-7.0417300004919525E-2</v>
      </c>
      <c r="N141" s="26">
        <f t="shared" ca="1" si="21"/>
        <v>-8.5903998959624334E-2</v>
      </c>
      <c r="Q141" s="82">
        <f t="shared" si="13"/>
        <v>34365.868999999999</v>
      </c>
    </row>
    <row r="142" spans="1:23" s="26" customFormat="1">
      <c r="A142" s="26" t="s">
        <v>68</v>
      </c>
      <c r="B142" s="31" t="s">
        <v>72</v>
      </c>
      <c r="C142" s="30">
        <v>49393.343999999997</v>
      </c>
      <c r="D142" s="30"/>
      <c r="E142" s="26">
        <f t="shared" si="11"/>
        <v>55101.266579975549</v>
      </c>
      <c r="F142" s="27">
        <f>ROUND(2*E142,0)/2</f>
        <v>55101.5</v>
      </c>
      <c r="G142" s="30">
        <f t="shared" si="19"/>
        <v>-7.765310000104364E-2</v>
      </c>
      <c r="I142" s="26">
        <f t="shared" si="20"/>
        <v>-7.765310000104364E-2</v>
      </c>
      <c r="N142" s="26">
        <f t="shared" ca="1" si="21"/>
        <v>-8.597192595859407E-2</v>
      </c>
      <c r="Q142" s="82">
        <f t="shared" si="13"/>
        <v>34374.843999999997</v>
      </c>
    </row>
    <row r="143" spans="1:23" s="26" customFormat="1">
      <c r="A143" s="26" t="s">
        <v>68</v>
      </c>
      <c r="B143" s="31" t="s">
        <v>72</v>
      </c>
      <c r="C143" s="30">
        <v>49418.288999999997</v>
      </c>
      <c r="D143" s="30"/>
      <c r="E143" s="26">
        <f t="shared" si="11"/>
        <v>55176.249581423806</v>
      </c>
      <c r="F143" s="32">
        <f>ROUND(2*E143,0)/2+0.5</f>
        <v>55176.5</v>
      </c>
      <c r="G143" s="30">
        <f t="shared" si="19"/>
        <v>-8.3308100001886487E-2</v>
      </c>
      <c r="I143" s="26">
        <f t="shared" si="20"/>
        <v>-8.3308100001886487E-2</v>
      </c>
      <c r="N143" s="26">
        <f t="shared" ca="1" si="21"/>
        <v>-8.6160612066843334E-2</v>
      </c>
      <c r="Q143" s="82">
        <f t="shared" si="13"/>
        <v>34399.788999999997</v>
      </c>
    </row>
    <row r="144" spans="1:23" s="26" customFormat="1">
      <c r="A144" s="26" t="s">
        <v>68</v>
      </c>
      <c r="B144" s="31" t="s">
        <v>72</v>
      </c>
      <c r="C144" s="30">
        <v>49615.567000000003</v>
      </c>
      <c r="D144" s="30">
        <v>3.0000000000000001E-3</v>
      </c>
      <c r="E144" s="26">
        <f t="shared" si="11"/>
        <v>55769.254053651108</v>
      </c>
      <c r="F144" s="27">
        <f>ROUND(2*E144,0)/2</f>
        <v>55769.5</v>
      </c>
      <c r="G144" s="30">
        <f t="shared" si="19"/>
        <v>-8.1820300001709256E-2</v>
      </c>
      <c r="I144" s="26">
        <f t="shared" si="20"/>
        <v>-8.1820300001709256E-2</v>
      </c>
      <c r="N144" s="26">
        <f t="shared" ca="1" si="21"/>
        <v>-8.7652490229400748E-2</v>
      </c>
      <c r="Q144" s="82">
        <f t="shared" si="13"/>
        <v>34597.067000000003</v>
      </c>
    </row>
    <row r="145" spans="1:23" s="26" customFormat="1">
      <c r="A145" s="26" t="s">
        <v>68</v>
      </c>
      <c r="B145" s="31"/>
      <c r="C145" s="30">
        <v>49631.372000000003</v>
      </c>
      <c r="D145" s="30">
        <v>5.0000000000000001E-3</v>
      </c>
      <c r="E145" s="26">
        <f t="shared" si="11"/>
        <v>55816.762826466889</v>
      </c>
      <c r="F145" s="27">
        <f>ROUND(2*E145,0)/2</f>
        <v>55817</v>
      </c>
      <c r="G145" s="30">
        <f t="shared" si="19"/>
        <v>-7.8901799992308952E-2</v>
      </c>
      <c r="I145" s="26">
        <f t="shared" si="20"/>
        <v>-7.8901799992308952E-2</v>
      </c>
      <c r="N145" s="26">
        <f t="shared" ca="1" si="21"/>
        <v>-8.777199143129194E-2</v>
      </c>
      <c r="Q145" s="82">
        <f t="shared" si="13"/>
        <v>34612.872000000003</v>
      </c>
    </row>
    <row r="146" spans="1:23" s="26" customFormat="1">
      <c r="A146" s="26" t="s">
        <v>68</v>
      </c>
      <c r="B146" s="31"/>
      <c r="C146" s="30">
        <v>49694.237000000001</v>
      </c>
      <c r="D146" s="30">
        <v>5.0000000000000001E-3</v>
      </c>
      <c r="E146" s="26">
        <f t="shared" si="11"/>
        <v>56005.730811475696</v>
      </c>
      <c r="F146" s="32">
        <f>ROUND(2*E146,0)/2+0.5</f>
        <v>56006</v>
      </c>
      <c r="G146" s="30">
        <f t="shared" si="19"/>
        <v>-8.9552400000684429E-2</v>
      </c>
      <c r="I146" s="26">
        <f t="shared" si="20"/>
        <v>-8.9552400000684429E-2</v>
      </c>
      <c r="N146" s="26">
        <f t="shared" ca="1" si="21"/>
        <v>-8.8247480424080038E-2</v>
      </c>
      <c r="Q146" s="82">
        <f t="shared" si="13"/>
        <v>34675.737000000001</v>
      </c>
    </row>
    <row r="147" spans="1:23" s="26" customFormat="1">
      <c r="A147" s="26" t="s">
        <v>68</v>
      </c>
      <c r="B147" s="31"/>
      <c r="C147" s="30">
        <v>49781.406000000003</v>
      </c>
      <c r="D147" s="30">
        <v>5.0000000000000001E-3</v>
      </c>
      <c r="E147" s="26">
        <f t="shared" si="11"/>
        <v>56267.754994808762</v>
      </c>
      <c r="F147" s="27">
        <f>ROUND(2*E147,0)/2</f>
        <v>56268</v>
      </c>
      <c r="G147" s="30">
        <f t="shared" si="19"/>
        <v>-8.1507199996849522E-2</v>
      </c>
      <c r="I147" s="26">
        <f t="shared" si="20"/>
        <v>-8.1507199996849522E-2</v>
      </c>
      <c r="N147" s="26">
        <f t="shared" ca="1" si="21"/>
        <v>-8.8906623895564085E-2</v>
      </c>
      <c r="Q147" s="82">
        <f t="shared" si="13"/>
        <v>34762.906000000003</v>
      </c>
    </row>
    <row r="148" spans="1:23" s="26" customFormat="1">
      <c r="A148" s="26" t="s">
        <v>68</v>
      </c>
      <c r="B148" s="31" t="s">
        <v>72</v>
      </c>
      <c r="C148" s="30">
        <v>50042.392</v>
      </c>
      <c r="D148" s="30">
        <v>4.0000000000000001E-3</v>
      </c>
      <c r="E148" s="26">
        <f t="shared" si="11"/>
        <v>57052.261453657229</v>
      </c>
      <c r="F148" s="27">
        <f>ROUND(2*E148,0)/2</f>
        <v>57052.5</v>
      </c>
      <c r="G148" s="30">
        <f t="shared" si="19"/>
        <v>-7.9358499999216292E-2</v>
      </c>
      <c r="I148" s="26">
        <f t="shared" si="20"/>
        <v>-7.9358499999216292E-2</v>
      </c>
      <c r="N148" s="26">
        <f t="shared" ca="1" si="21"/>
        <v>-9.0880280587851275E-2</v>
      </c>
      <c r="Q148" s="82">
        <f t="shared" si="13"/>
        <v>35023.892</v>
      </c>
    </row>
    <row r="149" spans="1:23" s="26" customFormat="1">
      <c r="A149" s="26" t="s">
        <v>68</v>
      </c>
      <c r="B149" s="31" t="s">
        <v>72</v>
      </c>
      <c r="C149" s="30">
        <v>50079.309000000001</v>
      </c>
      <c r="D149" s="30">
        <v>3.0000000000000001E-3</v>
      </c>
      <c r="E149" s="26">
        <f t="shared" ref="E149:E212" si="22">+(C149-C$7)/C$8</f>
        <v>57163.231486307675</v>
      </c>
      <c r="F149" s="32">
        <f t="shared" ref="F149:F212" si="23">ROUND(2*E149,0)/2+0.5</f>
        <v>57163.5</v>
      </c>
      <c r="G149" s="30">
        <f t="shared" si="19"/>
        <v>-8.9327899993804749E-2</v>
      </c>
      <c r="I149" s="26">
        <f t="shared" si="20"/>
        <v>-8.9327899993804749E-2</v>
      </c>
      <c r="N149" s="26">
        <f t="shared" ca="1" si="21"/>
        <v>-9.1159536028060151E-2</v>
      </c>
      <c r="Q149" s="82">
        <f t="shared" ref="Q149:Q212" si="24">C149-15018.5</f>
        <v>35060.809000000001</v>
      </c>
    </row>
    <row r="150" spans="1:23" s="26" customFormat="1">
      <c r="A150" s="26" t="s">
        <v>68</v>
      </c>
      <c r="B150" s="31" t="s">
        <v>72</v>
      </c>
      <c r="C150" s="30">
        <v>50279.57</v>
      </c>
      <c r="D150" s="30">
        <v>2E-3</v>
      </c>
      <c r="E150" s="26">
        <f t="shared" si="22"/>
        <v>57765.202657004396</v>
      </c>
      <c r="F150" s="32">
        <f t="shared" si="23"/>
        <v>57765.5</v>
      </c>
      <c r="G150" s="30">
        <f t="shared" ref="G150:G181" si="25">C150-(C$7+C$8*F150)</f>
        <v>-9.8918700001377147E-2</v>
      </c>
      <c r="I150" s="26">
        <f t="shared" si="20"/>
        <v>-9.8918700001377147E-2</v>
      </c>
      <c r="N150" s="26">
        <f t="shared" ca="1" si="21"/>
        <v>-9.2674056523607468E-2</v>
      </c>
      <c r="Q150" s="82">
        <f t="shared" si="24"/>
        <v>35261.07</v>
      </c>
    </row>
    <row r="151" spans="1:23" s="26" customFormat="1">
      <c r="A151" s="26" t="s">
        <v>68</v>
      </c>
      <c r="B151" s="31" t="s">
        <v>72</v>
      </c>
      <c r="C151" s="30">
        <v>50370.39</v>
      </c>
      <c r="D151" s="30">
        <v>6.0000000000000001E-3</v>
      </c>
      <c r="E151" s="26">
        <f t="shared" si="22"/>
        <v>58038.201502124895</v>
      </c>
      <c r="F151" s="32">
        <f t="shared" si="23"/>
        <v>58038.5</v>
      </c>
      <c r="G151" s="30">
        <f t="shared" si="25"/>
        <v>-9.9302900001930539E-2</v>
      </c>
      <c r="I151" s="26">
        <f t="shared" si="20"/>
        <v>-9.9302900001930539E-2</v>
      </c>
      <c r="N151" s="26">
        <f t="shared" ca="1" si="21"/>
        <v>-9.336087395763476E-2</v>
      </c>
      <c r="Q151" s="82">
        <f t="shared" si="24"/>
        <v>35351.89</v>
      </c>
    </row>
    <row r="152" spans="1:23">
      <c r="A152" s="26" t="s">
        <v>68</v>
      </c>
      <c r="B152" s="31"/>
      <c r="C152" s="30">
        <v>50421.463000000003</v>
      </c>
      <c r="D152" s="30">
        <v>5.0000000000000001E-3</v>
      </c>
      <c r="E152" s="26">
        <f t="shared" si="22"/>
        <v>58191.723523891465</v>
      </c>
      <c r="F152" s="32">
        <f t="shared" si="23"/>
        <v>58192</v>
      </c>
      <c r="G152" s="30">
        <f t="shared" si="25"/>
        <v>-9.1976799994881731E-2</v>
      </c>
      <c r="H152" s="26"/>
      <c r="I152" s="26">
        <f t="shared" si="20"/>
        <v>-9.1976799994881731E-2</v>
      </c>
      <c r="J152" s="26"/>
      <c r="K152" s="26"/>
      <c r="L152" s="26"/>
      <c r="M152" s="26"/>
      <c r="N152" s="26">
        <f t="shared" ca="1" si="21"/>
        <v>-9.3747051525851555E-2</v>
      </c>
      <c r="O152" s="26"/>
      <c r="P152" s="26"/>
      <c r="Q152" s="82">
        <f t="shared" si="24"/>
        <v>35402.963000000003</v>
      </c>
      <c r="R152" s="26"/>
      <c r="S152" s="26"/>
      <c r="T152" s="26"/>
      <c r="U152" s="26"/>
      <c r="V152" s="26"/>
      <c r="W152" s="26"/>
    </row>
    <row r="153" spans="1:23" s="26" customFormat="1">
      <c r="A153" s="26" t="s">
        <v>68</v>
      </c>
      <c r="B153" s="31" t="s">
        <v>72</v>
      </c>
      <c r="C153" s="30">
        <v>50422.3</v>
      </c>
      <c r="D153" s="30">
        <v>5.0000000000000001E-3</v>
      </c>
      <c r="E153" s="26">
        <f t="shared" si="22"/>
        <v>58194.239489905187</v>
      </c>
      <c r="F153" s="32">
        <f t="shared" si="23"/>
        <v>58194.5</v>
      </c>
      <c r="G153" s="30">
        <f t="shared" si="25"/>
        <v>-8.6665299997548573E-2</v>
      </c>
      <c r="I153" s="26">
        <f t="shared" si="20"/>
        <v>-8.6665299997548573E-2</v>
      </c>
      <c r="N153" s="26">
        <f t="shared" ca="1" si="21"/>
        <v>-9.3753341062793205E-2</v>
      </c>
      <c r="Q153" s="82">
        <f t="shared" si="24"/>
        <v>35403.800000000003</v>
      </c>
    </row>
    <row r="154" spans="1:23" s="26" customFormat="1">
      <c r="A154" s="26" t="s">
        <v>68</v>
      </c>
      <c r="B154" s="31"/>
      <c r="C154" s="30">
        <v>50486.339</v>
      </c>
      <c r="D154" s="30">
        <v>5.0000000000000001E-3</v>
      </c>
      <c r="E154" s="26">
        <f t="shared" si="22"/>
        <v>58386.736440386034</v>
      </c>
      <c r="F154" s="32">
        <f t="shared" si="23"/>
        <v>58387</v>
      </c>
      <c r="G154" s="30">
        <f t="shared" si="25"/>
        <v>-8.7679800002661068E-2</v>
      </c>
      <c r="I154" s="26">
        <f t="shared" si="20"/>
        <v>-8.7679800002661068E-2</v>
      </c>
      <c r="N154" s="26">
        <f t="shared" ca="1" si="21"/>
        <v>-9.4237635407299597E-2</v>
      </c>
      <c r="Q154" s="82">
        <f t="shared" si="24"/>
        <v>35467.839</v>
      </c>
    </row>
    <row r="155" spans="1:23" s="26" customFormat="1">
      <c r="A155" s="26" t="s">
        <v>68</v>
      </c>
      <c r="B155" s="31"/>
      <c r="C155" s="30">
        <v>50691.597000000002</v>
      </c>
      <c r="D155" s="30">
        <v>3.0000000000000001E-3</v>
      </c>
      <c r="E155" s="26">
        <f t="shared" si="22"/>
        <v>59003.728258837298</v>
      </c>
      <c r="F155" s="32">
        <f t="shared" si="23"/>
        <v>59004</v>
      </c>
      <c r="G155" s="30">
        <f t="shared" si="25"/>
        <v>-9.040159999858588E-2</v>
      </c>
      <c r="I155" s="26">
        <f t="shared" si="20"/>
        <v>-9.040159999858588E-2</v>
      </c>
      <c r="N155" s="26">
        <f t="shared" ca="1" si="21"/>
        <v>-9.5789893124496789E-2</v>
      </c>
      <c r="Q155" s="82">
        <f t="shared" si="24"/>
        <v>35673.097000000002</v>
      </c>
    </row>
    <row r="156" spans="1:23" s="26" customFormat="1">
      <c r="A156" s="26" t="s">
        <v>68</v>
      </c>
      <c r="B156" s="31"/>
      <c r="C156" s="30">
        <v>50754.466</v>
      </c>
      <c r="D156" s="30">
        <v>7.0000000000000001E-3</v>
      </c>
      <c r="E156" s="26">
        <f t="shared" si="22"/>
        <v>59192.70826757855</v>
      </c>
      <c r="F156" s="32">
        <f t="shared" si="23"/>
        <v>59193</v>
      </c>
      <c r="G156" s="30">
        <f t="shared" si="25"/>
        <v>-9.7052199998870492E-2</v>
      </c>
      <c r="I156" s="26">
        <f t="shared" si="20"/>
        <v>-9.7052199998870492E-2</v>
      </c>
      <c r="N156" s="26">
        <f t="shared" ca="1" si="21"/>
        <v>-9.6265382117284887E-2</v>
      </c>
      <c r="Q156" s="82">
        <f t="shared" si="24"/>
        <v>35735.966</v>
      </c>
    </row>
    <row r="157" spans="1:23" s="26" customFormat="1">
      <c r="A157" s="26" t="s">
        <v>68</v>
      </c>
      <c r="B157" s="31" t="s">
        <v>72</v>
      </c>
      <c r="C157" s="30">
        <v>50761.284</v>
      </c>
      <c r="D157" s="30">
        <v>5.0000000000000001E-3</v>
      </c>
      <c r="E157" s="26">
        <f t="shared" si="22"/>
        <v>59213.202719527806</v>
      </c>
      <c r="F157" s="32">
        <f t="shared" si="23"/>
        <v>59213.5</v>
      </c>
      <c r="G157" s="30">
        <f t="shared" si="25"/>
        <v>-9.8897899995790794E-2</v>
      </c>
      <c r="I157" s="26">
        <f t="shared" si="20"/>
        <v>-9.8897899995790794E-2</v>
      </c>
      <c r="N157" s="26">
        <f t="shared" ca="1" si="21"/>
        <v>-9.6316956320206343E-2</v>
      </c>
      <c r="Q157" s="82">
        <f t="shared" si="24"/>
        <v>35742.784</v>
      </c>
    </row>
    <row r="158" spans="1:23" s="26" customFormat="1">
      <c r="A158" s="26" t="s">
        <v>68</v>
      </c>
      <c r="B158" s="31"/>
      <c r="C158" s="30">
        <v>50855.275000000001</v>
      </c>
      <c r="D158" s="30">
        <v>8.0000000000000002E-3</v>
      </c>
      <c r="E158" s="26">
        <f t="shared" si="22"/>
        <v>59495.733378542573</v>
      </c>
      <c r="F158" s="32">
        <f t="shared" si="23"/>
        <v>59496</v>
      </c>
      <c r="G158" s="30">
        <f t="shared" si="25"/>
        <v>-8.8698400002613198E-2</v>
      </c>
      <c r="I158" s="26">
        <f t="shared" si="20"/>
        <v>-8.8698400002613198E-2</v>
      </c>
      <c r="N158" s="26">
        <f t="shared" ca="1" si="21"/>
        <v>-9.7027673994611874E-2</v>
      </c>
      <c r="Q158" s="82">
        <f t="shared" si="24"/>
        <v>35836.775000000001</v>
      </c>
    </row>
    <row r="159" spans="1:23" s="26" customFormat="1">
      <c r="A159" s="26" t="s">
        <v>68</v>
      </c>
      <c r="B159" s="31"/>
      <c r="C159" s="30">
        <v>51033.580999999998</v>
      </c>
      <c r="D159" s="30">
        <v>5.0000000000000001E-3</v>
      </c>
      <c r="E159" s="26">
        <f t="shared" si="22"/>
        <v>60031.709287792241</v>
      </c>
      <c r="F159" s="32">
        <f t="shared" si="23"/>
        <v>60032</v>
      </c>
      <c r="G159" s="30">
        <f t="shared" si="25"/>
        <v>-9.6712799997476395E-2</v>
      </c>
      <c r="I159" s="26">
        <f t="shared" si="20"/>
        <v>-9.6712799997476395E-2</v>
      </c>
      <c r="N159" s="26">
        <f t="shared" ca="1" si="21"/>
        <v>-9.8376150714899857E-2</v>
      </c>
      <c r="Q159" s="82">
        <f t="shared" si="24"/>
        <v>36015.080999999998</v>
      </c>
    </row>
    <row r="160" spans="1:23" s="26" customFormat="1">
      <c r="A160" s="28" t="s">
        <v>116</v>
      </c>
      <c r="B160" s="29" t="s">
        <v>72</v>
      </c>
      <c r="C160" s="28">
        <v>51138.538999999997</v>
      </c>
      <c r="D160" s="28" t="s">
        <v>34</v>
      </c>
      <c r="E160" s="26">
        <f t="shared" si="22"/>
        <v>60347.206015232856</v>
      </c>
      <c r="F160" s="32">
        <f t="shared" si="23"/>
        <v>60347.5</v>
      </c>
      <c r="G160" s="30">
        <f t="shared" si="25"/>
        <v>-9.7801500007335562E-2</v>
      </c>
      <c r="I160" s="26">
        <f t="shared" si="20"/>
        <v>-9.7801500007335562E-2</v>
      </c>
      <c r="Q160" s="82">
        <f t="shared" si="24"/>
        <v>36120.038999999997</v>
      </c>
      <c r="R160" s="1"/>
    </row>
    <row r="161" spans="1:23" s="26" customFormat="1">
      <c r="A161" s="28" t="s">
        <v>117</v>
      </c>
      <c r="B161" s="29" t="s">
        <v>48</v>
      </c>
      <c r="C161" s="28">
        <v>51411.495000000003</v>
      </c>
      <c r="D161" s="28" t="s">
        <v>34</v>
      </c>
      <c r="E161" s="26">
        <f t="shared" si="22"/>
        <v>61167.693493417319</v>
      </c>
      <c r="F161" s="32">
        <f t="shared" si="23"/>
        <v>61168</v>
      </c>
      <c r="G161" s="30">
        <f t="shared" si="25"/>
        <v>-0.10196719999657944</v>
      </c>
      <c r="I161" s="26">
        <f t="shared" si="20"/>
        <v>-0.10196719999657944</v>
      </c>
      <c r="Q161" s="82">
        <f t="shared" si="24"/>
        <v>36392.995000000003</v>
      </c>
      <c r="R161" s="1"/>
    </row>
    <row r="162" spans="1:23" s="26" customFormat="1">
      <c r="A162" s="28" t="s">
        <v>118</v>
      </c>
      <c r="B162" s="29" t="s">
        <v>48</v>
      </c>
      <c r="C162" s="28">
        <v>51549.226999999999</v>
      </c>
      <c r="D162" s="28" t="s">
        <v>34</v>
      </c>
      <c r="E162" s="26">
        <f t="shared" si="22"/>
        <v>61581.706672630433</v>
      </c>
      <c r="F162" s="32">
        <f t="shared" si="23"/>
        <v>61582</v>
      </c>
      <c r="G162" s="30">
        <f t="shared" si="25"/>
        <v>-9.7582800000964198E-2</v>
      </c>
      <c r="I162" s="26">
        <f t="shared" si="20"/>
        <v>-9.7582800000964198E-2</v>
      </c>
      <c r="Q162" s="82">
        <f t="shared" si="24"/>
        <v>36530.726999999999</v>
      </c>
      <c r="R162" s="1"/>
    </row>
    <row r="163" spans="1:23" s="26" customFormat="1">
      <c r="A163" s="28" t="s">
        <v>119</v>
      </c>
      <c r="B163" s="29" t="s">
        <v>72</v>
      </c>
      <c r="C163" s="28">
        <v>51797.571000000004</v>
      </c>
      <c r="D163" s="28" t="s">
        <v>34</v>
      </c>
      <c r="E163" s="26">
        <f t="shared" si="22"/>
        <v>62328.212125092519</v>
      </c>
      <c r="F163" s="32">
        <f t="shared" si="23"/>
        <v>62328.5</v>
      </c>
      <c r="G163" s="30">
        <f t="shared" si="25"/>
        <v>-9.5768899998802226E-2</v>
      </c>
      <c r="I163" s="26">
        <f t="shared" si="20"/>
        <v>-9.5768899998802226E-2</v>
      </c>
      <c r="Q163" s="82">
        <f t="shared" si="24"/>
        <v>36779.071000000004</v>
      </c>
      <c r="R163" s="1"/>
    </row>
    <row r="164" spans="1:23" s="26" customFormat="1">
      <c r="A164" s="33" t="s">
        <v>120</v>
      </c>
      <c r="B164" s="31"/>
      <c r="C164" s="30">
        <v>51823.841978609096</v>
      </c>
      <c r="D164" s="30">
        <v>1E-4</v>
      </c>
      <c r="E164" s="26">
        <f t="shared" si="22"/>
        <v>62407.180929546026</v>
      </c>
      <c r="F164" s="32">
        <f t="shared" si="23"/>
        <v>62407.5</v>
      </c>
      <c r="G164" s="30">
        <f t="shared" si="25"/>
        <v>-0.10614689090289176</v>
      </c>
      <c r="K164" s="26">
        <f>G164</f>
        <v>-0.10614689090289176</v>
      </c>
      <c r="N164" s="26">
        <f ca="1">+C$11+C$12*F164</f>
        <v>-0.10435246871684778</v>
      </c>
      <c r="Q164" s="82">
        <f t="shared" si="24"/>
        <v>36805.341978609096</v>
      </c>
      <c r="S164" s="1"/>
      <c r="T164" s="1"/>
      <c r="U164" s="1"/>
      <c r="V164" s="1"/>
      <c r="W164" s="1" t="s">
        <v>1094</v>
      </c>
    </row>
    <row r="165" spans="1:23" s="26" customFormat="1">
      <c r="A165" s="28" t="s">
        <v>121</v>
      </c>
      <c r="B165" s="29" t="s">
        <v>72</v>
      </c>
      <c r="C165" s="28">
        <v>51823.841999999997</v>
      </c>
      <c r="D165" s="28" t="s">
        <v>34</v>
      </c>
      <c r="E165" s="26">
        <f t="shared" si="22"/>
        <v>62407.180993845643</v>
      </c>
      <c r="F165" s="32">
        <f t="shared" si="23"/>
        <v>62407.5</v>
      </c>
      <c r="G165" s="30">
        <f t="shared" si="25"/>
        <v>-0.10612550000223564</v>
      </c>
      <c r="I165" s="26">
        <f>+G165</f>
        <v>-0.10612550000223564</v>
      </c>
      <c r="Q165" s="82">
        <f t="shared" si="24"/>
        <v>36805.341999999997</v>
      </c>
      <c r="R165" s="1"/>
      <c r="S165" s="1"/>
      <c r="T165" s="1"/>
      <c r="U165" s="1"/>
      <c r="V165" s="1"/>
      <c r="W165" s="1"/>
    </row>
    <row r="166" spans="1:23" s="26" customFormat="1">
      <c r="A166" s="28" t="s">
        <v>122</v>
      </c>
      <c r="B166" s="29" t="s">
        <v>72</v>
      </c>
      <c r="C166" s="28">
        <v>51855.461000000003</v>
      </c>
      <c r="D166" s="28" t="s">
        <v>34</v>
      </c>
      <c r="E166" s="26">
        <f t="shared" si="22"/>
        <v>62502.225592875227</v>
      </c>
      <c r="F166" s="32">
        <f t="shared" si="23"/>
        <v>62502.5</v>
      </c>
      <c r="G166" s="30">
        <f t="shared" si="25"/>
        <v>-9.1288499992515426E-2</v>
      </c>
      <c r="I166" s="26">
        <f>+G166</f>
        <v>-9.1288499992515426E-2</v>
      </c>
      <c r="Q166" s="82">
        <f t="shared" si="24"/>
        <v>36836.961000000003</v>
      </c>
      <c r="R166" s="1"/>
    </row>
    <row r="167" spans="1:23" s="26" customFormat="1">
      <c r="A167" s="28" t="s">
        <v>122</v>
      </c>
      <c r="B167" s="29" t="s">
        <v>72</v>
      </c>
      <c r="C167" s="28">
        <v>51926.303399999997</v>
      </c>
      <c r="D167" s="28" t="s">
        <v>34</v>
      </c>
      <c r="E167" s="26">
        <f t="shared" si="22"/>
        <v>62715.173108681905</v>
      </c>
      <c r="F167" s="32">
        <f t="shared" si="23"/>
        <v>62715.5</v>
      </c>
      <c r="G167" s="30">
        <f t="shared" si="25"/>
        <v>-0.108748700004071</v>
      </c>
      <c r="K167" s="26">
        <f>+G167</f>
        <v>-0.108748700004071</v>
      </c>
      <c r="Q167" s="82">
        <f t="shared" si="24"/>
        <v>36907.803399999997</v>
      </c>
      <c r="R167" s="1"/>
    </row>
    <row r="168" spans="1:23" s="26" customFormat="1">
      <c r="A168" s="28" t="s">
        <v>122</v>
      </c>
      <c r="B168" s="29" t="s">
        <v>72</v>
      </c>
      <c r="C168" s="28">
        <v>51932.627899999999</v>
      </c>
      <c r="D168" s="28" t="s">
        <v>34</v>
      </c>
      <c r="E168" s="26">
        <f t="shared" si="22"/>
        <v>62734.184132641007</v>
      </c>
      <c r="F168" s="32">
        <f t="shared" si="23"/>
        <v>62734.5</v>
      </c>
      <c r="G168" s="30">
        <f t="shared" si="25"/>
        <v>-0.10508129999652738</v>
      </c>
      <c r="K168" s="26">
        <f>+G168</f>
        <v>-0.10508129999652738</v>
      </c>
      <c r="Q168" s="82">
        <f t="shared" si="24"/>
        <v>36914.127899999999</v>
      </c>
      <c r="R168" s="1"/>
    </row>
    <row r="169" spans="1:23" s="26" customFormat="1">
      <c r="A169" s="30" t="s">
        <v>123</v>
      </c>
      <c r="B169" s="34" t="s">
        <v>48</v>
      </c>
      <c r="C169" s="30">
        <v>51955.413099999998</v>
      </c>
      <c r="D169" s="30">
        <v>2.0000000000000001E-4</v>
      </c>
      <c r="E169" s="26">
        <f t="shared" si="22"/>
        <v>62802.67491975661</v>
      </c>
      <c r="F169" s="32">
        <f t="shared" si="23"/>
        <v>62803</v>
      </c>
      <c r="G169" s="30">
        <f t="shared" si="25"/>
        <v>-0.10814620000019204</v>
      </c>
      <c r="J169" s="26">
        <f>G169</f>
        <v>-0.10814620000019204</v>
      </c>
      <c r="K169" s="1"/>
      <c r="N169" s="26">
        <f ca="1">+C$11+C$12*F169</f>
        <v>-0.1053474734610155</v>
      </c>
      <c r="Q169" s="82">
        <f t="shared" si="24"/>
        <v>36936.913099999998</v>
      </c>
      <c r="S169" s="1"/>
      <c r="T169" s="1"/>
      <c r="U169" s="1"/>
      <c r="V169" s="1"/>
      <c r="W169" s="1"/>
    </row>
    <row r="170" spans="1:23" s="26" customFormat="1">
      <c r="A170" s="28" t="s">
        <v>124</v>
      </c>
      <c r="B170" s="29" t="s">
        <v>72</v>
      </c>
      <c r="C170" s="28">
        <v>51956.245499999997</v>
      </c>
      <c r="D170" s="28" t="s">
        <v>34</v>
      </c>
      <c r="E170" s="26">
        <f t="shared" si="22"/>
        <v>62805.177058478017</v>
      </c>
      <c r="F170" s="32">
        <f t="shared" si="23"/>
        <v>62805.5</v>
      </c>
      <c r="G170" s="30">
        <f t="shared" si="25"/>
        <v>-0.10743470000306843</v>
      </c>
      <c r="I170" s="26">
        <f>+G170</f>
        <v>-0.10743470000306843</v>
      </c>
      <c r="Q170" s="82">
        <f t="shared" si="24"/>
        <v>36937.745499999997</v>
      </c>
      <c r="R170" s="1"/>
      <c r="S170" s="1"/>
      <c r="T170" s="1"/>
      <c r="U170" s="1"/>
      <c r="V170" s="1"/>
      <c r="W170" s="1"/>
    </row>
    <row r="171" spans="1:23" s="26" customFormat="1">
      <c r="A171" s="30" t="s">
        <v>125</v>
      </c>
      <c r="B171" s="31" t="s">
        <v>72</v>
      </c>
      <c r="C171" s="30">
        <v>51956.245540000004</v>
      </c>
      <c r="D171" s="30">
        <v>5.9999999999999995E-4</v>
      </c>
      <c r="E171" s="26">
        <f t="shared" si="22"/>
        <v>62805.177178715363</v>
      </c>
      <c r="F171" s="32">
        <f t="shared" si="23"/>
        <v>62805.5</v>
      </c>
      <c r="G171" s="30">
        <f t="shared" si="25"/>
        <v>-0.10739469999680296</v>
      </c>
      <c r="J171" s="26">
        <f>G171</f>
        <v>-0.10739469999680296</v>
      </c>
      <c r="K171" s="1"/>
      <c r="N171" s="26">
        <f ca="1">+C$11+C$12*F171</f>
        <v>-0.10535376299795715</v>
      </c>
      <c r="Q171" s="82">
        <f t="shared" si="24"/>
        <v>36937.745540000004</v>
      </c>
      <c r="S171" s="1"/>
      <c r="T171" s="1"/>
      <c r="U171" s="1"/>
      <c r="V171" s="1"/>
      <c r="W171" s="1"/>
    </row>
    <row r="172" spans="1:23" s="26" customFormat="1">
      <c r="A172" s="35" t="s">
        <v>125</v>
      </c>
      <c r="B172" s="36" t="s">
        <v>72</v>
      </c>
      <c r="C172" s="35">
        <v>51956.245900000002</v>
      </c>
      <c r="D172" s="35">
        <v>2.0000000000000001E-4</v>
      </c>
      <c r="E172" s="26">
        <f t="shared" si="22"/>
        <v>62805.178260851273</v>
      </c>
      <c r="F172" s="32">
        <f t="shared" si="23"/>
        <v>62805.5</v>
      </c>
      <c r="G172" s="30">
        <f t="shared" si="25"/>
        <v>-0.10703469999862136</v>
      </c>
      <c r="J172" s="26">
        <f>G172</f>
        <v>-0.10703469999862136</v>
      </c>
      <c r="K172" s="1"/>
      <c r="N172" s="26">
        <f ca="1">+C$11+C$12*F172</f>
        <v>-0.10535376299795715</v>
      </c>
      <c r="Q172" s="82">
        <f t="shared" si="24"/>
        <v>36937.745900000002</v>
      </c>
      <c r="S172" s="1"/>
      <c r="T172" s="1"/>
      <c r="U172" s="1"/>
      <c r="V172" s="1"/>
      <c r="W172" s="1"/>
    </row>
    <row r="173" spans="1:23" s="26" customFormat="1">
      <c r="A173" s="37" t="s">
        <v>126</v>
      </c>
      <c r="B173" s="38" t="s">
        <v>48</v>
      </c>
      <c r="C173" s="37">
        <v>52145.535400000001</v>
      </c>
      <c r="D173" s="37">
        <v>1.5E-3</v>
      </c>
      <c r="E173" s="26">
        <f t="shared" si="22"/>
        <v>63374.169836423134</v>
      </c>
      <c r="F173" s="32">
        <f t="shared" si="23"/>
        <v>63374.5</v>
      </c>
      <c r="G173" s="30">
        <f t="shared" si="25"/>
        <v>-0.1098372999986168</v>
      </c>
      <c r="K173" s="26">
        <f>G173</f>
        <v>-0.1098372999986168</v>
      </c>
      <c r="N173" s="26">
        <f ca="1">+C$11+C$12*F173</f>
        <v>-0.10678526160587481</v>
      </c>
      <c r="Q173" s="82">
        <f t="shared" si="24"/>
        <v>37127.035400000001</v>
      </c>
      <c r="S173" s="1"/>
      <c r="T173" s="1"/>
      <c r="U173" s="1"/>
      <c r="V173" s="1"/>
      <c r="W173" s="1"/>
    </row>
    <row r="174" spans="1:23" s="26" customFormat="1">
      <c r="A174" s="28" t="s">
        <v>127</v>
      </c>
      <c r="B174" s="29" t="s">
        <v>48</v>
      </c>
      <c r="C174" s="28">
        <v>52193.610999999997</v>
      </c>
      <c r="D174" s="28" t="s">
        <v>34</v>
      </c>
      <c r="E174" s="26">
        <f t="shared" si="22"/>
        <v>63518.681874283451</v>
      </c>
      <c r="F174" s="32">
        <f t="shared" si="23"/>
        <v>63519</v>
      </c>
      <c r="G174" s="30">
        <f t="shared" si="25"/>
        <v>-0.10583259999839356</v>
      </c>
      <c r="I174" s="26">
        <f>+G174</f>
        <v>-0.10583259999839356</v>
      </c>
      <c r="Q174" s="82">
        <f t="shared" si="24"/>
        <v>37175.110999999997</v>
      </c>
      <c r="R174" s="1"/>
    </row>
    <row r="175" spans="1:23" s="26" customFormat="1">
      <c r="A175" s="39" t="s">
        <v>128</v>
      </c>
      <c r="B175" s="34" t="s">
        <v>72</v>
      </c>
      <c r="C175" s="39">
        <v>52195.4372</v>
      </c>
      <c r="D175" s="39">
        <v>1E-4</v>
      </c>
      <c r="E175" s="26">
        <f t="shared" si="22"/>
        <v>63524.171309330355</v>
      </c>
      <c r="F175" s="32">
        <f t="shared" si="23"/>
        <v>63524.5</v>
      </c>
      <c r="G175" s="30">
        <f t="shared" si="25"/>
        <v>-0.1093473000000813</v>
      </c>
      <c r="K175" s="26">
        <f>G175</f>
        <v>-0.1093473000000813</v>
      </c>
      <c r="N175" s="26">
        <f ca="1">+C$11+C$12*F175</f>
        <v>-0.10716263382237332</v>
      </c>
      <c r="Q175" s="82">
        <f t="shared" si="24"/>
        <v>37176.9372</v>
      </c>
      <c r="S175" s="1"/>
      <c r="T175" s="1"/>
      <c r="U175" s="1"/>
      <c r="V175" s="1"/>
      <c r="W175" s="1"/>
    </row>
    <row r="176" spans="1:23" s="26" customFormat="1">
      <c r="A176" s="39" t="s">
        <v>128</v>
      </c>
      <c r="B176" s="34" t="s">
        <v>48</v>
      </c>
      <c r="C176" s="39">
        <v>52195.603199999998</v>
      </c>
      <c r="D176" s="39">
        <v>1E-4</v>
      </c>
      <c r="E176" s="26">
        <f t="shared" si="22"/>
        <v>63524.670294226737</v>
      </c>
      <c r="F176" s="32">
        <f t="shared" si="23"/>
        <v>63525</v>
      </c>
      <c r="G176" s="30">
        <f t="shared" si="25"/>
        <v>-0.10968500000308268</v>
      </c>
      <c r="K176" s="26">
        <f>G176</f>
        <v>-0.10968500000308268</v>
      </c>
      <c r="N176" s="26">
        <f ca="1">+C$11+C$12*F176</f>
        <v>-0.10716389172976162</v>
      </c>
      <c r="Q176" s="82">
        <f t="shared" si="24"/>
        <v>37177.103199999998</v>
      </c>
      <c r="S176" s="1"/>
      <c r="T176" s="1"/>
      <c r="U176" s="1"/>
      <c r="V176" s="1"/>
      <c r="W176" s="1"/>
    </row>
    <row r="177" spans="1:23">
      <c r="A177" s="39" t="s">
        <v>128</v>
      </c>
      <c r="B177" s="34" t="s">
        <v>72</v>
      </c>
      <c r="C177" s="39">
        <v>52203.4208</v>
      </c>
      <c r="D177" s="39">
        <v>1E-4</v>
      </c>
      <c r="E177" s="26">
        <f t="shared" si="22"/>
        <v>63548.169476913536</v>
      </c>
      <c r="F177" s="32">
        <f t="shared" si="23"/>
        <v>63548.5</v>
      </c>
      <c r="G177" s="30">
        <f t="shared" si="25"/>
        <v>-0.1099568999998155</v>
      </c>
      <c r="H177" s="26"/>
      <c r="I177" s="26"/>
      <c r="J177" s="26"/>
      <c r="K177" s="26">
        <f>G177</f>
        <v>-0.1099568999998155</v>
      </c>
      <c r="L177" s="26"/>
      <c r="M177" s="26"/>
      <c r="N177" s="26">
        <f ca="1">+C$11+C$12*F177</f>
        <v>-0.10722301337701307</v>
      </c>
      <c r="O177" s="26"/>
      <c r="P177" s="26"/>
      <c r="Q177" s="82">
        <f t="shared" si="24"/>
        <v>37184.9208</v>
      </c>
      <c r="R177" s="26"/>
    </row>
    <row r="178" spans="1:23">
      <c r="A178" s="30" t="s">
        <v>123</v>
      </c>
      <c r="B178" s="34" t="s">
        <v>48</v>
      </c>
      <c r="C178" s="30">
        <v>52229.535300000003</v>
      </c>
      <c r="D178" s="30">
        <v>6.9999999999999999E-4</v>
      </c>
      <c r="E178" s="26">
        <f t="shared" si="22"/>
        <v>63626.667917134851</v>
      </c>
      <c r="F178" s="32">
        <f t="shared" si="23"/>
        <v>63627</v>
      </c>
      <c r="G178" s="30">
        <f t="shared" si="25"/>
        <v>-0.11047580000013113</v>
      </c>
      <c r="H178" s="26"/>
      <c r="I178" s="26"/>
      <c r="J178" s="26">
        <f>G178</f>
        <v>-0.11047580000013113</v>
      </c>
      <c r="L178" s="26"/>
      <c r="M178" s="26"/>
      <c r="N178" s="26">
        <f ca="1">+C$11+C$12*F178</f>
        <v>-0.10742050483698062</v>
      </c>
      <c r="O178" s="26"/>
      <c r="P178" s="26"/>
      <c r="Q178" s="82">
        <f t="shared" si="24"/>
        <v>37211.035300000003</v>
      </c>
      <c r="R178" s="26"/>
    </row>
    <row r="179" spans="1:23">
      <c r="A179" s="28" t="s">
        <v>129</v>
      </c>
      <c r="B179" s="29" t="s">
        <v>72</v>
      </c>
      <c r="C179" s="28">
        <v>52237.360999999997</v>
      </c>
      <c r="D179" s="28" t="s">
        <v>34</v>
      </c>
      <c r="E179" s="26">
        <f t="shared" si="22"/>
        <v>63650.191447879821</v>
      </c>
      <c r="F179" s="32">
        <f t="shared" si="23"/>
        <v>63650.5</v>
      </c>
      <c r="G179" s="30">
        <f t="shared" si="25"/>
        <v>-0.10264770000503631</v>
      </c>
      <c r="H179" s="26"/>
      <c r="I179" s="26">
        <f>+G179</f>
        <v>-0.10264770000503631</v>
      </c>
      <c r="J179" s="26"/>
      <c r="K179" s="26"/>
      <c r="L179" s="26"/>
      <c r="M179" s="26"/>
      <c r="N179" s="26"/>
      <c r="O179" s="26"/>
      <c r="P179" s="26"/>
      <c r="Q179" s="82">
        <f t="shared" si="24"/>
        <v>37218.860999999997</v>
      </c>
      <c r="S179" s="26"/>
      <c r="T179" s="26"/>
      <c r="U179" s="26"/>
      <c r="V179" s="26"/>
      <c r="W179" s="26"/>
    </row>
    <row r="180" spans="1:23">
      <c r="A180" s="28" t="s">
        <v>130</v>
      </c>
      <c r="B180" s="29" t="s">
        <v>72</v>
      </c>
      <c r="C180" s="28">
        <v>52246.335099999997</v>
      </c>
      <c r="D180" s="28" t="s">
        <v>34</v>
      </c>
      <c r="E180" s="26">
        <f t="shared" si="22"/>
        <v>63677.166992209211</v>
      </c>
      <c r="F180" s="32">
        <f t="shared" si="23"/>
        <v>63677.5</v>
      </c>
      <c r="G180" s="30">
        <f t="shared" si="25"/>
        <v>-0.11078350000025239</v>
      </c>
      <c r="H180" s="26"/>
      <c r="J180" s="26"/>
      <c r="K180" s="26">
        <f>+G180</f>
        <v>-0.11078350000025239</v>
      </c>
      <c r="L180" s="26"/>
      <c r="M180" s="26"/>
      <c r="N180" s="26"/>
      <c r="O180" s="26"/>
      <c r="P180" s="26"/>
      <c r="Q180" s="82">
        <f t="shared" si="24"/>
        <v>37227.835099999997</v>
      </c>
      <c r="R180" s="26"/>
    </row>
    <row r="181" spans="1:23">
      <c r="A181" s="26" t="s">
        <v>130</v>
      </c>
      <c r="B181" s="31" t="s">
        <v>72</v>
      </c>
      <c r="C181" s="30">
        <v>52246.33511</v>
      </c>
      <c r="D181" s="30">
        <v>5.0000000000000002E-5</v>
      </c>
      <c r="E181" s="26">
        <f t="shared" si="22"/>
        <v>63677.167022268557</v>
      </c>
      <c r="F181" s="32">
        <f t="shared" si="23"/>
        <v>63677.5</v>
      </c>
      <c r="G181" s="30">
        <f t="shared" si="25"/>
        <v>-0.11077349999686703</v>
      </c>
      <c r="H181" s="26"/>
      <c r="I181" s="26"/>
      <c r="J181" s="26"/>
      <c r="K181" s="26">
        <f>G181</f>
        <v>-0.11077349999686703</v>
      </c>
      <c r="L181" s="26"/>
      <c r="M181" s="26"/>
      <c r="N181" s="26">
        <f ca="1">+C$11+C$12*F181</f>
        <v>-0.10754755348320177</v>
      </c>
      <c r="O181" s="26"/>
      <c r="P181" s="26"/>
      <c r="Q181" s="82">
        <f t="shared" si="24"/>
        <v>37227.83511</v>
      </c>
      <c r="R181" s="26"/>
    </row>
    <row r="182" spans="1:23">
      <c r="A182" s="39" t="s">
        <v>128</v>
      </c>
      <c r="B182" s="34" t="s">
        <v>72</v>
      </c>
      <c r="C182" s="39">
        <v>52278.273099999999</v>
      </c>
      <c r="D182" s="39">
        <v>1E-4</v>
      </c>
      <c r="E182" s="26">
        <f t="shared" si="22"/>
        <v>63773.170483901122</v>
      </c>
      <c r="F182" s="32">
        <f t="shared" si="23"/>
        <v>63773.5</v>
      </c>
      <c r="G182" s="30">
        <f t="shared" ref="G182:G187" si="26">C182-(C$7+C$8*F182)</f>
        <v>-0.10962190000282135</v>
      </c>
      <c r="H182" s="26"/>
      <c r="I182" s="26"/>
      <c r="J182" s="26"/>
      <c r="K182" s="26">
        <f>G182</f>
        <v>-0.10962190000282135</v>
      </c>
      <c r="L182" s="26"/>
      <c r="M182" s="26"/>
      <c r="N182" s="26">
        <f ca="1">+C$11+C$12*F182</f>
        <v>-0.10778907170176083</v>
      </c>
      <c r="O182" s="26"/>
      <c r="P182" s="26"/>
      <c r="Q182" s="82">
        <f t="shared" si="24"/>
        <v>37259.773099999999</v>
      </c>
      <c r="R182" s="26"/>
    </row>
    <row r="183" spans="1:23">
      <c r="A183" s="39" t="s">
        <v>128</v>
      </c>
      <c r="B183" s="34" t="s">
        <v>48</v>
      </c>
      <c r="C183" s="39">
        <v>52278.438900000001</v>
      </c>
      <c r="D183" s="39">
        <v>1E-4</v>
      </c>
      <c r="E183" s="26">
        <f t="shared" si="22"/>
        <v>63773.668867610897</v>
      </c>
      <c r="F183" s="32">
        <f t="shared" si="23"/>
        <v>63774</v>
      </c>
      <c r="G183" s="30">
        <f t="shared" si="26"/>
        <v>-0.1101596000007703</v>
      </c>
      <c r="H183" s="26"/>
      <c r="I183" s="26"/>
      <c r="J183" s="26"/>
      <c r="K183" s="26">
        <f>G183</f>
        <v>-0.1101596000007703</v>
      </c>
      <c r="L183" s="26"/>
      <c r="M183" s="26"/>
      <c r="N183" s="26">
        <f ca="1">+C$11+C$12*F183</f>
        <v>-0.10779032960914914</v>
      </c>
      <c r="O183" s="26"/>
      <c r="P183" s="26"/>
      <c r="Q183" s="82">
        <f t="shared" si="24"/>
        <v>37259.938900000001</v>
      </c>
      <c r="R183" s="26"/>
    </row>
    <row r="184" spans="1:23">
      <c r="A184" s="26" t="s">
        <v>131</v>
      </c>
      <c r="B184" s="31" t="s">
        <v>72</v>
      </c>
      <c r="C184" s="30">
        <v>52501.499000000003</v>
      </c>
      <c r="D184" s="30">
        <v>5.0000000000000001E-3</v>
      </c>
      <c r="E184" s="26">
        <f t="shared" si="22"/>
        <v>64444.172607893473</v>
      </c>
      <c r="F184" s="32">
        <f t="shared" si="23"/>
        <v>64444.5</v>
      </c>
      <c r="G184" s="30">
        <f t="shared" si="26"/>
        <v>-0.10891529999935301</v>
      </c>
      <c r="H184" s="26"/>
      <c r="I184" s="26">
        <f>+G184</f>
        <v>-0.10891529999935301</v>
      </c>
      <c r="J184" s="26"/>
      <c r="K184" s="26"/>
      <c r="L184" s="26"/>
      <c r="M184" s="26"/>
      <c r="N184" s="26">
        <f ca="1">+C$11+C$12*F184</f>
        <v>-0.10947718341689744</v>
      </c>
      <c r="O184" s="26"/>
      <c r="P184" s="26"/>
      <c r="Q184" s="82">
        <f t="shared" si="24"/>
        <v>37482.999000000003</v>
      </c>
      <c r="R184" s="26"/>
      <c r="S184" s="26"/>
      <c r="T184" s="26"/>
      <c r="U184" s="26"/>
      <c r="V184" s="26"/>
      <c r="W184" s="26"/>
    </row>
    <row r="185" spans="1:23">
      <c r="A185" s="40" t="s">
        <v>132</v>
      </c>
      <c r="B185" s="31" t="s">
        <v>48</v>
      </c>
      <c r="C185" s="30">
        <v>52532.607000000004</v>
      </c>
      <c r="D185" s="30">
        <v>3.0000000000000001E-3</v>
      </c>
      <c r="E185" s="26">
        <f t="shared" si="22"/>
        <v>64537.681175103433</v>
      </c>
      <c r="F185" s="32">
        <f t="shared" si="23"/>
        <v>64538</v>
      </c>
      <c r="G185" s="30">
        <f t="shared" si="26"/>
        <v>-0.10606520000146702</v>
      </c>
      <c r="H185" s="26"/>
      <c r="I185" s="26"/>
      <c r="J185" s="26"/>
      <c r="K185" s="26">
        <f>G185</f>
        <v>-0.10606520000146702</v>
      </c>
      <c r="L185" s="26"/>
      <c r="M185" s="26"/>
      <c r="N185" s="26">
        <f ca="1">+C$11+C$12*F185</f>
        <v>-0.10971241209851484</v>
      </c>
      <c r="O185" s="26"/>
      <c r="P185" s="26"/>
      <c r="Q185" s="82">
        <f t="shared" si="24"/>
        <v>37514.107000000004</v>
      </c>
      <c r="R185" s="26"/>
    </row>
    <row r="186" spans="1:23">
      <c r="A186" s="28" t="s">
        <v>133</v>
      </c>
      <c r="B186" s="29" t="s">
        <v>72</v>
      </c>
      <c r="C186" s="28">
        <v>52555.721899999997</v>
      </c>
      <c r="D186" s="28" t="s">
        <v>34</v>
      </c>
      <c r="E186" s="26">
        <f t="shared" si="22"/>
        <v>64607.163018365638</v>
      </c>
      <c r="F186" s="32">
        <f t="shared" si="23"/>
        <v>64607.5</v>
      </c>
      <c r="G186" s="30">
        <f t="shared" si="26"/>
        <v>-0.11210550000396324</v>
      </c>
      <c r="H186" s="26"/>
      <c r="I186" s="26"/>
      <c r="J186" s="26">
        <f>+G186</f>
        <v>-0.11210550000396324</v>
      </c>
      <c r="K186" s="26"/>
      <c r="L186" s="26"/>
      <c r="M186" s="26"/>
      <c r="N186" s="26"/>
      <c r="O186" s="26"/>
      <c r="P186" s="26"/>
      <c r="Q186" s="82">
        <f t="shared" si="24"/>
        <v>37537.221899999997</v>
      </c>
      <c r="S186" s="26"/>
      <c r="T186" s="26"/>
      <c r="U186" s="26"/>
      <c r="V186" s="26"/>
      <c r="W186" s="26"/>
    </row>
    <row r="187" spans="1:23">
      <c r="A187" s="28" t="s">
        <v>133</v>
      </c>
      <c r="B187" s="29" t="s">
        <v>72</v>
      </c>
      <c r="C187" s="28">
        <v>52565.702100000002</v>
      </c>
      <c r="D187" s="28" t="s">
        <v>34</v>
      </c>
      <c r="E187" s="26">
        <f t="shared" si="22"/>
        <v>64637.162831997804</v>
      </c>
      <c r="F187" s="32">
        <f t="shared" si="23"/>
        <v>64637.5</v>
      </c>
      <c r="G187" s="30">
        <f t="shared" si="26"/>
        <v>-0.11216749999584863</v>
      </c>
      <c r="H187" s="26"/>
      <c r="I187" s="26"/>
      <c r="J187" s="26">
        <f>+G187</f>
        <v>-0.11216749999584863</v>
      </c>
      <c r="K187" s="26"/>
      <c r="L187" s="26"/>
      <c r="M187" s="26"/>
      <c r="N187" s="26"/>
      <c r="O187" s="26"/>
      <c r="P187" s="26"/>
      <c r="Q187" s="82">
        <f t="shared" si="24"/>
        <v>37547.202100000002</v>
      </c>
      <c r="S187" s="26"/>
      <c r="T187" s="26"/>
      <c r="U187" s="26"/>
      <c r="V187" s="26"/>
      <c r="W187" s="26"/>
    </row>
    <row r="188" spans="1:23">
      <c r="A188" s="26" t="s">
        <v>134</v>
      </c>
      <c r="B188" s="31" t="s">
        <v>48</v>
      </c>
      <c r="C188" s="30">
        <v>52578.470699999998</v>
      </c>
      <c r="D188" s="30">
        <v>1E-4</v>
      </c>
      <c r="E188" s="26">
        <f t="shared" si="22"/>
        <v>64675.544389516021</v>
      </c>
      <c r="F188" s="32">
        <f t="shared" si="23"/>
        <v>64676</v>
      </c>
      <c r="H188" s="26"/>
      <c r="I188" s="26"/>
      <c r="J188" s="26"/>
      <c r="L188" s="26"/>
      <c r="M188" s="26"/>
      <c r="N188" s="26">
        <f ca="1">+C$11+C$12*F188</f>
        <v>-0.11005959453769348</v>
      </c>
      <c r="O188" s="26"/>
      <c r="P188" s="26"/>
      <c r="Q188" s="82">
        <f t="shared" si="24"/>
        <v>37559.970699999998</v>
      </c>
      <c r="R188" s="26"/>
      <c r="U188" s="26">
        <f>C188-(C$7+C$8*F188)</f>
        <v>-0.15157039999758126</v>
      </c>
    </row>
    <row r="189" spans="1:23">
      <c r="A189" s="28" t="s">
        <v>134</v>
      </c>
      <c r="B189" s="29" t="s">
        <v>48</v>
      </c>
      <c r="C189" s="28">
        <v>52578.510399999999</v>
      </c>
      <c r="D189" s="28" t="s">
        <v>34</v>
      </c>
      <c r="E189" s="26">
        <f t="shared" si="22"/>
        <v>64675.66372506052</v>
      </c>
      <c r="F189" s="32">
        <f t="shared" si="23"/>
        <v>64676</v>
      </c>
      <c r="G189" s="30">
        <f t="shared" ref="G189:G220" si="27">C189-(C$7+C$8*F189)</f>
        <v>-0.11187039999640547</v>
      </c>
      <c r="H189" s="26"/>
      <c r="J189" s="26"/>
      <c r="K189" s="26">
        <f>+G189</f>
        <v>-0.11187039999640547</v>
      </c>
      <c r="L189" s="26"/>
      <c r="M189" s="26"/>
      <c r="N189" s="26"/>
      <c r="O189" s="26"/>
      <c r="P189" s="26"/>
      <c r="Q189" s="82">
        <f t="shared" si="24"/>
        <v>37560.010399999999</v>
      </c>
      <c r="R189" s="26"/>
    </row>
    <row r="190" spans="1:23">
      <c r="A190" s="28" t="s">
        <v>135</v>
      </c>
      <c r="B190" s="29" t="s">
        <v>72</v>
      </c>
      <c r="C190" s="28">
        <v>52607.955199999997</v>
      </c>
      <c r="D190" s="28" t="s">
        <v>34</v>
      </c>
      <c r="E190" s="26">
        <f t="shared" si="22"/>
        <v>64764.172824320638</v>
      </c>
      <c r="F190" s="32">
        <f t="shared" si="23"/>
        <v>64764.5</v>
      </c>
      <c r="G190" s="30">
        <f t="shared" si="27"/>
        <v>-0.10884330000408227</v>
      </c>
      <c r="H190" s="26"/>
      <c r="J190" s="26"/>
      <c r="K190" s="26">
        <f>+G190</f>
        <v>-0.10884330000408227</v>
      </c>
      <c r="L190" s="26"/>
      <c r="M190" s="26"/>
      <c r="N190" s="26"/>
      <c r="O190" s="26"/>
      <c r="P190" s="26"/>
      <c r="Q190" s="82">
        <f t="shared" si="24"/>
        <v>37589.455199999997</v>
      </c>
    </row>
    <row r="191" spans="1:23">
      <c r="A191" s="28" t="s">
        <v>135</v>
      </c>
      <c r="B191" s="29" t="s">
        <v>48</v>
      </c>
      <c r="C191" s="28">
        <v>52608.122499999998</v>
      </c>
      <c r="D191" s="28" t="s">
        <v>34</v>
      </c>
      <c r="E191" s="26">
        <f t="shared" si="22"/>
        <v>64764.675716930069</v>
      </c>
      <c r="F191" s="32">
        <f t="shared" si="23"/>
        <v>64765</v>
      </c>
      <c r="G191" s="30">
        <f t="shared" si="27"/>
        <v>-0.10788100000354461</v>
      </c>
      <c r="H191" s="26"/>
      <c r="I191" s="26"/>
      <c r="J191" s="26"/>
      <c r="K191" s="26">
        <f>+G191</f>
        <v>-0.10788100000354461</v>
      </c>
      <c r="L191" s="26"/>
      <c r="M191" s="26"/>
      <c r="N191" s="26"/>
      <c r="O191" s="26"/>
      <c r="P191" s="26"/>
      <c r="Q191" s="82">
        <f t="shared" si="24"/>
        <v>37589.622499999998</v>
      </c>
    </row>
    <row r="192" spans="1:23">
      <c r="A192" s="30" t="s">
        <v>136</v>
      </c>
      <c r="B192" s="34" t="s">
        <v>48</v>
      </c>
      <c r="C192" s="30">
        <v>52689.289599999996</v>
      </c>
      <c r="D192" s="30">
        <v>2.9999999999999997E-4</v>
      </c>
      <c r="E192" s="26">
        <f t="shared" si="22"/>
        <v>65008.658590325576</v>
      </c>
      <c r="F192" s="32">
        <f t="shared" si="23"/>
        <v>65009</v>
      </c>
      <c r="G192" s="30">
        <f t="shared" si="27"/>
        <v>-0.11357860000134679</v>
      </c>
      <c r="H192" s="26"/>
      <c r="I192" s="26"/>
      <c r="J192" s="26">
        <f>G192</f>
        <v>-0.11357860000134679</v>
      </c>
      <c r="K192" s="26"/>
      <c r="L192" s="26"/>
      <c r="M192" s="26"/>
      <c r="N192" s="26">
        <f t="shared" ref="N192:N200" ca="1" si="28">+C$11+C$12*F192</f>
        <v>-0.11089736085832014</v>
      </c>
      <c r="O192" s="26"/>
      <c r="P192" s="26"/>
      <c r="Q192" s="82">
        <f t="shared" si="24"/>
        <v>37670.789599999996</v>
      </c>
      <c r="R192" s="26"/>
      <c r="S192" s="26"/>
      <c r="T192" s="26"/>
      <c r="U192" s="26"/>
      <c r="V192" s="26"/>
      <c r="W192" s="26"/>
    </row>
    <row r="193" spans="1:23">
      <c r="A193" s="35" t="s">
        <v>137</v>
      </c>
      <c r="B193" s="36" t="s">
        <v>48</v>
      </c>
      <c r="C193" s="35">
        <v>52876.595000000001</v>
      </c>
      <c r="D193" s="35">
        <v>5.0000000000000001E-3</v>
      </c>
      <c r="E193" s="26">
        <f t="shared" si="22"/>
        <v>65571.686094012359</v>
      </c>
      <c r="F193" s="32">
        <f t="shared" si="23"/>
        <v>65572</v>
      </c>
      <c r="G193" s="30">
        <f t="shared" si="27"/>
        <v>-0.1044287999975495</v>
      </c>
      <c r="H193" s="26"/>
      <c r="I193" s="26"/>
      <c r="J193" s="26"/>
      <c r="K193" s="26">
        <f>G193</f>
        <v>-0.1044287999975495</v>
      </c>
      <c r="L193" s="26"/>
      <c r="M193" s="26"/>
      <c r="N193" s="26">
        <f t="shared" ca="1" si="28"/>
        <v>-0.11231376457757786</v>
      </c>
      <c r="O193" s="26"/>
      <c r="P193" s="26"/>
      <c r="Q193" s="82">
        <f t="shared" si="24"/>
        <v>37858.095000000001</v>
      </c>
      <c r="R193" s="26"/>
    </row>
    <row r="194" spans="1:23">
      <c r="A194" s="33" t="s">
        <v>138</v>
      </c>
      <c r="B194" s="31"/>
      <c r="C194" s="30">
        <v>52891.888099999996</v>
      </c>
      <c r="D194" s="30">
        <v>1E-4</v>
      </c>
      <c r="E194" s="26">
        <f t="shared" si="22"/>
        <v>65617.656129668729</v>
      </c>
      <c r="F194" s="32">
        <f t="shared" si="23"/>
        <v>65618</v>
      </c>
      <c r="G194" s="30">
        <f t="shared" si="27"/>
        <v>-0.11439719999907538</v>
      </c>
      <c r="H194" s="26"/>
      <c r="I194" s="26"/>
      <c r="J194" s="26"/>
      <c r="K194" s="26">
        <f>G194</f>
        <v>-0.11439719999907538</v>
      </c>
      <c r="M194" s="26"/>
      <c r="N194" s="26">
        <f t="shared" ca="1" si="28"/>
        <v>-0.11242949205730407</v>
      </c>
      <c r="O194" s="26"/>
      <c r="P194" s="26"/>
      <c r="Q194" s="82">
        <f t="shared" si="24"/>
        <v>37873.388099999996</v>
      </c>
      <c r="R194" s="26"/>
      <c r="W194" s="1" t="s">
        <v>1094</v>
      </c>
    </row>
    <row r="195" spans="1:23">
      <c r="A195" s="35" t="s">
        <v>138</v>
      </c>
      <c r="B195" s="36" t="s">
        <v>48</v>
      </c>
      <c r="C195" s="35">
        <v>52891.888200000001</v>
      </c>
      <c r="D195" s="35">
        <v>1E-4</v>
      </c>
      <c r="E195" s="26">
        <f t="shared" si="22"/>
        <v>65617.656430262054</v>
      </c>
      <c r="F195" s="32">
        <f t="shared" si="23"/>
        <v>65618</v>
      </c>
      <c r="G195" s="30">
        <f t="shared" si="27"/>
        <v>-0.11429719999432564</v>
      </c>
      <c r="H195" s="26"/>
      <c r="I195" s="26"/>
      <c r="J195" s="26"/>
      <c r="K195" s="26">
        <f>G195</f>
        <v>-0.11429719999432564</v>
      </c>
      <c r="L195" s="26"/>
      <c r="M195" s="26"/>
      <c r="N195" s="26">
        <f t="shared" ca="1" si="28"/>
        <v>-0.11242949205730407</v>
      </c>
      <c r="O195" s="26"/>
      <c r="P195" s="26"/>
      <c r="Q195" s="82">
        <f t="shared" si="24"/>
        <v>37873.388200000001</v>
      </c>
      <c r="R195" s="26"/>
    </row>
    <row r="196" spans="1:23" s="26" customFormat="1">
      <c r="A196" s="41" t="s">
        <v>139</v>
      </c>
      <c r="B196" s="34" t="s">
        <v>72</v>
      </c>
      <c r="C196" s="39">
        <v>52904.5265</v>
      </c>
      <c r="D196" s="39">
        <v>1E-4</v>
      </c>
      <c r="E196" s="26">
        <f t="shared" si="22"/>
        <v>65655.646314695943</v>
      </c>
      <c r="F196" s="32">
        <f t="shared" si="23"/>
        <v>65656</v>
      </c>
      <c r="G196" s="30">
        <f t="shared" si="27"/>
        <v>-0.11766239999997197</v>
      </c>
      <c r="K196" s="26">
        <f>G196</f>
        <v>-0.11766239999997197</v>
      </c>
      <c r="N196" s="26">
        <f t="shared" ca="1" si="28"/>
        <v>-0.11252509301881702</v>
      </c>
      <c r="Q196" s="82">
        <f t="shared" si="24"/>
        <v>37886.0265</v>
      </c>
      <c r="S196" s="1"/>
      <c r="T196" s="1"/>
      <c r="U196" s="1"/>
      <c r="V196" s="1"/>
      <c r="W196" s="1"/>
    </row>
    <row r="197" spans="1:23">
      <c r="A197" s="41" t="s">
        <v>140</v>
      </c>
      <c r="B197" s="34"/>
      <c r="C197" s="30">
        <v>52929.48</v>
      </c>
      <c r="D197" s="30">
        <v>1E-4</v>
      </c>
      <c r="E197" s="26">
        <f t="shared" si="22"/>
        <v>65730.654866575656</v>
      </c>
      <c r="F197" s="32">
        <f t="shared" si="23"/>
        <v>65731</v>
      </c>
      <c r="G197" s="30">
        <f t="shared" si="27"/>
        <v>-0.11481739999726415</v>
      </c>
      <c r="H197" s="26"/>
      <c r="I197" s="26"/>
      <c r="J197" s="26">
        <f>G197</f>
        <v>-0.11481739999726415</v>
      </c>
      <c r="L197" s="26"/>
      <c r="M197" s="26"/>
      <c r="N197" s="26">
        <f t="shared" ca="1" si="28"/>
        <v>-0.11271377912706626</v>
      </c>
      <c r="O197" s="26"/>
      <c r="P197" s="26"/>
      <c r="Q197" s="82">
        <f t="shared" si="24"/>
        <v>37910.980000000003</v>
      </c>
      <c r="R197" s="26"/>
    </row>
    <row r="198" spans="1:23">
      <c r="A198" s="41" t="s">
        <v>141</v>
      </c>
      <c r="B198" s="34" t="s">
        <v>72</v>
      </c>
      <c r="C198" s="39">
        <v>52947.278859999999</v>
      </c>
      <c r="D198" s="30">
        <v>6.9999999999999994E-5</v>
      </c>
      <c r="E198" s="26">
        <f t="shared" si="22"/>
        <v>65784.157049183676</v>
      </c>
      <c r="F198" s="32">
        <f t="shared" si="23"/>
        <v>65784.5</v>
      </c>
      <c r="G198" s="30">
        <f t="shared" si="27"/>
        <v>-0.11409130000538426</v>
      </c>
      <c r="H198" s="26"/>
      <c r="I198" s="26"/>
      <c r="J198" s="26"/>
      <c r="K198" s="26">
        <f>G198</f>
        <v>-0.11409130000538426</v>
      </c>
      <c r="L198" s="26"/>
      <c r="M198" s="26"/>
      <c r="N198" s="26">
        <f t="shared" ca="1" si="28"/>
        <v>-0.1128483752176174</v>
      </c>
      <c r="O198" s="26"/>
      <c r="P198" s="26"/>
      <c r="Q198" s="82">
        <f t="shared" si="24"/>
        <v>37928.778859999999</v>
      </c>
      <c r="R198" s="26"/>
    </row>
    <row r="199" spans="1:23">
      <c r="A199" s="41" t="s">
        <v>139</v>
      </c>
      <c r="B199" s="34" t="s">
        <v>48</v>
      </c>
      <c r="C199" s="39">
        <v>52957.258800000003</v>
      </c>
      <c r="D199" s="39">
        <v>1E-4</v>
      </c>
      <c r="E199" s="26">
        <f t="shared" si="22"/>
        <v>65814.15608127322</v>
      </c>
      <c r="F199" s="32">
        <f t="shared" si="23"/>
        <v>65814.5</v>
      </c>
      <c r="G199" s="30">
        <f t="shared" si="27"/>
        <v>-0.11441329999797745</v>
      </c>
      <c r="H199" s="26"/>
      <c r="I199" s="26"/>
      <c r="J199" s="26"/>
      <c r="K199" s="26">
        <f>G199</f>
        <v>-0.11441329999797745</v>
      </c>
      <c r="L199" s="26"/>
      <c r="M199" s="26"/>
      <c r="N199" s="26">
        <f t="shared" ca="1" si="28"/>
        <v>-0.11292384966091709</v>
      </c>
      <c r="O199" s="26"/>
      <c r="P199" s="26"/>
      <c r="Q199" s="82">
        <f t="shared" si="24"/>
        <v>37938.758800000003</v>
      </c>
      <c r="R199" s="26"/>
    </row>
    <row r="200" spans="1:23">
      <c r="A200" s="41" t="s">
        <v>139</v>
      </c>
      <c r="B200" s="34" t="s">
        <v>48</v>
      </c>
      <c r="C200" s="39">
        <v>52957.424599999998</v>
      </c>
      <c r="D200" s="39">
        <v>1E-4</v>
      </c>
      <c r="E200" s="26">
        <f t="shared" si="22"/>
        <v>65814.654464982974</v>
      </c>
      <c r="F200" s="32">
        <f t="shared" si="23"/>
        <v>65815</v>
      </c>
      <c r="G200" s="30">
        <f t="shared" si="27"/>
        <v>-0.1149509999959264</v>
      </c>
      <c r="H200" s="26"/>
      <c r="I200" s="26"/>
      <c r="J200" s="26"/>
      <c r="K200" s="26">
        <f>G200</f>
        <v>-0.1149509999959264</v>
      </c>
      <c r="L200" s="26"/>
      <c r="M200" s="26"/>
      <c r="N200" s="26">
        <f t="shared" ca="1" si="28"/>
        <v>-0.11292510756830543</v>
      </c>
      <c r="O200" s="26"/>
      <c r="P200" s="26"/>
      <c r="Q200" s="82">
        <f t="shared" si="24"/>
        <v>37938.924599999998</v>
      </c>
      <c r="R200" s="26"/>
    </row>
    <row r="201" spans="1:23">
      <c r="A201" s="28" t="s">
        <v>133</v>
      </c>
      <c r="B201" s="29" t="s">
        <v>48</v>
      </c>
      <c r="C201" s="28">
        <v>52964.743799999997</v>
      </c>
      <c r="D201" s="28" t="s">
        <v>34</v>
      </c>
      <c r="E201" s="26">
        <f t="shared" si="22"/>
        <v>65836.655490607358</v>
      </c>
      <c r="F201" s="32">
        <f t="shared" si="23"/>
        <v>65837</v>
      </c>
      <c r="G201" s="30">
        <f t="shared" si="27"/>
        <v>-0.11460980000265408</v>
      </c>
      <c r="H201" s="26"/>
      <c r="I201" s="26"/>
      <c r="J201" s="26">
        <f>+G201</f>
        <v>-0.11460980000265408</v>
      </c>
      <c r="K201" s="26"/>
      <c r="L201" s="26"/>
      <c r="M201" s="26"/>
      <c r="N201" s="26"/>
      <c r="O201" s="26"/>
      <c r="P201" s="26"/>
      <c r="Q201" s="82">
        <f t="shared" si="24"/>
        <v>37946.243799999997</v>
      </c>
      <c r="S201" s="26"/>
      <c r="T201" s="26"/>
      <c r="U201" s="26"/>
      <c r="V201" s="26"/>
      <c r="W201" s="26"/>
    </row>
    <row r="202" spans="1:23">
      <c r="A202" s="41" t="s">
        <v>139</v>
      </c>
      <c r="B202" s="34" t="s">
        <v>72</v>
      </c>
      <c r="C202" s="39">
        <v>52971.391600000003</v>
      </c>
      <c r="D202" s="39">
        <v>1E-4</v>
      </c>
      <c r="E202" s="26">
        <f t="shared" si="22"/>
        <v>65856.638332741175</v>
      </c>
      <c r="F202" s="32">
        <f t="shared" si="23"/>
        <v>65857</v>
      </c>
      <c r="G202" s="30">
        <f t="shared" si="27"/>
        <v>-0.12031779999961145</v>
      </c>
      <c r="H202" s="26"/>
      <c r="I202" s="26"/>
      <c r="J202" s="26"/>
      <c r="K202" s="26">
        <f>G202</f>
        <v>-0.12031779999961145</v>
      </c>
      <c r="L202" s="26"/>
      <c r="M202" s="26"/>
      <c r="N202" s="26">
        <f ca="1">+C$11+C$12*F202</f>
        <v>-0.11303077178892501</v>
      </c>
      <c r="O202" s="26"/>
      <c r="P202" s="26"/>
      <c r="Q202" s="82">
        <f t="shared" si="24"/>
        <v>37952.891600000003</v>
      </c>
      <c r="R202" s="26"/>
    </row>
    <row r="203" spans="1:23">
      <c r="A203" s="41" t="s">
        <v>139</v>
      </c>
      <c r="B203" s="34" t="s">
        <v>48</v>
      </c>
      <c r="C203" s="39">
        <v>52972.222999999998</v>
      </c>
      <c r="D203" s="39">
        <v>1E-4</v>
      </c>
      <c r="E203" s="26">
        <f t="shared" si="22"/>
        <v>65859.137465529464</v>
      </c>
      <c r="F203" s="32">
        <f t="shared" si="23"/>
        <v>65859.5</v>
      </c>
      <c r="G203" s="30">
        <f t="shared" si="27"/>
        <v>-0.12060629999905359</v>
      </c>
      <c r="H203" s="26"/>
      <c r="I203" s="26"/>
      <c r="J203" s="26"/>
      <c r="K203" s="26">
        <f>G203</f>
        <v>-0.12060629999905359</v>
      </c>
      <c r="L203" s="26"/>
      <c r="M203" s="26"/>
      <c r="N203" s="26">
        <f ca="1">+C$11+C$12*F203</f>
        <v>-0.11303706132586666</v>
      </c>
      <c r="O203" s="26"/>
      <c r="P203" s="26"/>
      <c r="Q203" s="82">
        <f t="shared" si="24"/>
        <v>37953.722999999998</v>
      </c>
      <c r="R203" s="26"/>
    </row>
    <row r="204" spans="1:23">
      <c r="A204" s="35" t="s">
        <v>139</v>
      </c>
      <c r="B204" s="36" t="s">
        <v>48</v>
      </c>
      <c r="C204" s="35">
        <v>52972.222999999998</v>
      </c>
      <c r="D204" s="35">
        <v>1E-4</v>
      </c>
      <c r="E204" s="26">
        <f t="shared" si="22"/>
        <v>65859.137465529464</v>
      </c>
      <c r="F204" s="32">
        <f t="shared" si="23"/>
        <v>65859.5</v>
      </c>
      <c r="G204" s="30">
        <f t="shared" si="27"/>
        <v>-0.12060629999905359</v>
      </c>
      <c r="H204" s="26"/>
      <c r="I204" s="26"/>
      <c r="J204" s="26"/>
      <c r="K204" s="26">
        <f>G204</f>
        <v>-0.12060629999905359</v>
      </c>
      <c r="L204" s="26"/>
      <c r="M204" s="26"/>
      <c r="N204" s="26">
        <f ca="1">+C$11+C$12*F204</f>
        <v>-0.11303706132586666</v>
      </c>
      <c r="O204" s="26"/>
      <c r="P204" s="26"/>
      <c r="Q204" s="82">
        <f t="shared" si="24"/>
        <v>37953.722999999998</v>
      </c>
      <c r="R204" s="26"/>
    </row>
    <row r="205" spans="1:23">
      <c r="A205" s="41" t="s">
        <v>139</v>
      </c>
      <c r="B205" s="34" t="s">
        <v>48</v>
      </c>
      <c r="C205" s="39">
        <v>52972.389499999997</v>
      </c>
      <c r="D205" s="39">
        <v>1E-4</v>
      </c>
      <c r="E205" s="26">
        <f t="shared" si="22"/>
        <v>65859.637953392405</v>
      </c>
      <c r="F205" s="32">
        <f t="shared" si="23"/>
        <v>65860</v>
      </c>
      <c r="G205" s="30">
        <f t="shared" si="27"/>
        <v>-0.12044400000741007</v>
      </c>
      <c r="H205" s="26"/>
      <c r="I205" s="26"/>
      <c r="J205" s="26"/>
      <c r="K205" s="26">
        <f>G205</f>
        <v>-0.12044400000741007</v>
      </c>
      <c r="L205" s="26"/>
      <c r="M205" s="26"/>
      <c r="N205" s="26">
        <f ca="1">+C$11+C$12*F205</f>
        <v>-0.11303831923325497</v>
      </c>
      <c r="O205" s="26"/>
      <c r="P205" s="26"/>
      <c r="Q205" s="82">
        <f t="shared" si="24"/>
        <v>37953.889499999997</v>
      </c>
      <c r="R205" s="26"/>
    </row>
    <row r="206" spans="1:23">
      <c r="A206" s="28" t="s">
        <v>133</v>
      </c>
      <c r="B206" s="29" t="s">
        <v>72</v>
      </c>
      <c r="C206" s="28">
        <v>52993.52</v>
      </c>
      <c r="D206" s="28" t="s">
        <v>34</v>
      </c>
      <c r="E206" s="26">
        <f t="shared" si="22"/>
        <v>65923.154822989614</v>
      </c>
      <c r="F206" s="32">
        <f t="shared" si="23"/>
        <v>65923.5</v>
      </c>
      <c r="G206" s="30">
        <f t="shared" si="27"/>
        <v>-0.11483189999853494</v>
      </c>
      <c r="H206" s="26"/>
      <c r="I206" s="26"/>
      <c r="J206" s="26">
        <f>+G206</f>
        <v>-0.11483189999853494</v>
      </c>
      <c r="K206" s="26"/>
      <c r="L206" s="26"/>
      <c r="M206" s="26"/>
      <c r="N206" s="26"/>
      <c r="O206" s="26"/>
      <c r="P206" s="26"/>
      <c r="Q206" s="82">
        <f t="shared" si="24"/>
        <v>37975.019999999997</v>
      </c>
      <c r="S206" s="26"/>
      <c r="T206" s="26"/>
      <c r="U206" s="26"/>
      <c r="V206" s="26"/>
      <c r="W206" s="26"/>
    </row>
    <row r="207" spans="1:23">
      <c r="A207" s="35" t="s">
        <v>142</v>
      </c>
      <c r="B207" s="36" t="s">
        <v>48</v>
      </c>
      <c r="C207" s="35">
        <v>52997.673499999997</v>
      </c>
      <c r="D207" s="35" t="s">
        <v>36</v>
      </c>
      <c r="E207" s="26">
        <f t="shared" si="22"/>
        <v>65935.63996616521</v>
      </c>
      <c r="F207" s="32">
        <f t="shared" si="23"/>
        <v>65936</v>
      </c>
      <c r="G207" s="30">
        <f t="shared" si="27"/>
        <v>-0.11977440000191564</v>
      </c>
      <c r="H207" s="26"/>
      <c r="I207" s="26"/>
      <c r="J207" s="26"/>
      <c r="K207" s="26">
        <f>G207</f>
        <v>-0.11977440000191564</v>
      </c>
      <c r="L207" s="26"/>
      <c r="M207" s="26"/>
      <c r="N207" s="26">
        <f ca="1">+C$11+C$12*F207</f>
        <v>-0.11322952115628088</v>
      </c>
      <c r="O207" s="26"/>
      <c r="P207" s="26"/>
      <c r="Q207" s="82">
        <f t="shared" si="24"/>
        <v>37979.173499999997</v>
      </c>
      <c r="R207" s="26"/>
    </row>
    <row r="208" spans="1:23">
      <c r="A208" s="35" t="s">
        <v>142</v>
      </c>
      <c r="B208" s="36" t="s">
        <v>72</v>
      </c>
      <c r="C208" s="35">
        <v>53004.8272</v>
      </c>
      <c r="D208" s="35" t="s">
        <v>36</v>
      </c>
      <c r="E208" s="26">
        <f t="shared" si="22"/>
        <v>65957.143509859758</v>
      </c>
      <c r="F208" s="32">
        <f t="shared" si="23"/>
        <v>65957.5</v>
      </c>
      <c r="G208" s="30">
        <f t="shared" si="27"/>
        <v>-0.11859549999644514</v>
      </c>
      <c r="H208" s="26"/>
      <c r="I208" s="26"/>
      <c r="J208" s="26"/>
      <c r="K208" s="26">
        <f>G208</f>
        <v>-0.11859549999644514</v>
      </c>
      <c r="L208" s="26"/>
      <c r="M208" s="26"/>
      <c r="N208" s="26">
        <f ca="1">+C$11+C$12*F208</f>
        <v>-0.113283611173979</v>
      </c>
      <c r="O208" s="26"/>
      <c r="P208" s="26"/>
      <c r="Q208" s="82">
        <f t="shared" si="24"/>
        <v>37986.3272</v>
      </c>
      <c r="R208" s="26"/>
    </row>
    <row r="209" spans="1:23">
      <c r="A209" s="35" t="s">
        <v>142</v>
      </c>
      <c r="B209" s="36" t="s">
        <v>48</v>
      </c>
      <c r="C209" s="35">
        <v>53005.659500000002</v>
      </c>
      <c r="D209" s="35" t="s">
        <v>36</v>
      </c>
      <c r="E209" s="26">
        <f t="shared" si="22"/>
        <v>65959.645347987869</v>
      </c>
      <c r="F209" s="32">
        <f t="shared" si="23"/>
        <v>65960</v>
      </c>
      <c r="G209" s="30">
        <f t="shared" si="27"/>
        <v>-0.11798399999679532</v>
      </c>
      <c r="H209" s="26"/>
      <c r="I209" s="26"/>
      <c r="J209" s="26"/>
      <c r="K209" s="26">
        <f>G209</f>
        <v>-0.11798399999679532</v>
      </c>
      <c r="L209" s="26"/>
      <c r="M209" s="26"/>
      <c r="N209" s="26">
        <f ca="1">+C$11+C$12*F209</f>
        <v>-0.11328990071092065</v>
      </c>
      <c r="O209" s="26"/>
      <c r="P209" s="26"/>
      <c r="Q209" s="82">
        <f t="shared" si="24"/>
        <v>37987.159500000002</v>
      </c>
      <c r="R209" s="26"/>
    </row>
    <row r="210" spans="1:23">
      <c r="A210" s="35" t="s">
        <v>143</v>
      </c>
      <c r="B210" s="36" t="s">
        <v>72</v>
      </c>
      <c r="C210" s="35">
        <v>53298.580999999998</v>
      </c>
      <c r="D210" s="35">
        <v>3.0000000000000001E-3</v>
      </c>
      <c r="E210" s="26">
        <f t="shared" si="22"/>
        <v>66840.147783695458</v>
      </c>
      <c r="F210" s="32">
        <f t="shared" si="23"/>
        <v>66840.5</v>
      </c>
      <c r="G210" s="30">
        <f t="shared" si="27"/>
        <v>-0.11717370000405936</v>
      </c>
      <c r="H210" s="26"/>
      <c r="I210" s="26">
        <f>G210</f>
        <v>-0.11717370000405936</v>
      </c>
      <c r="J210" s="26"/>
      <c r="L210" s="26"/>
      <c r="M210" s="26"/>
      <c r="N210" s="26">
        <f ca="1">+C$11+C$12*F210</f>
        <v>-0.11550507562176685</v>
      </c>
      <c r="O210" s="26"/>
      <c r="P210" s="26"/>
      <c r="Q210" s="82">
        <f t="shared" si="24"/>
        <v>38280.080999999998</v>
      </c>
      <c r="R210" s="26"/>
    </row>
    <row r="211" spans="1:23">
      <c r="A211" s="28" t="s">
        <v>133</v>
      </c>
      <c r="B211" s="29" t="s">
        <v>48</v>
      </c>
      <c r="C211" s="28">
        <v>53313.717900000003</v>
      </c>
      <c r="D211" s="28" t="s">
        <v>34</v>
      </c>
      <c r="E211" s="26">
        <f t="shared" si="22"/>
        <v>66885.648292599944</v>
      </c>
      <c r="F211" s="32">
        <f t="shared" si="23"/>
        <v>66886</v>
      </c>
      <c r="G211" s="30">
        <f t="shared" si="27"/>
        <v>-0.11700439999549417</v>
      </c>
      <c r="H211" s="26"/>
      <c r="I211" s="26"/>
      <c r="J211" s="26">
        <f>+G211</f>
        <v>-0.11700439999549417</v>
      </c>
      <c r="K211" s="26"/>
      <c r="L211" s="26"/>
      <c r="M211" s="26"/>
      <c r="N211" s="26"/>
      <c r="O211" s="26"/>
      <c r="P211" s="26"/>
      <c r="Q211" s="82">
        <f t="shared" si="24"/>
        <v>38295.217900000003</v>
      </c>
      <c r="S211" s="26"/>
      <c r="T211" s="26"/>
      <c r="U211" s="26"/>
      <c r="V211" s="26"/>
      <c r="W211" s="26"/>
    </row>
    <row r="212" spans="1:23">
      <c r="A212" s="40" t="s">
        <v>144</v>
      </c>
      <c r="B212" s="31" t="s">
        <v>48</v>
      </c>
      <c r="C212" s="30">
        <v>53328.707199999997</v>
      </c>
      <c r="D212" s="30">
        <v>1E-4</v>
      </c>
      <c r="E212" s="26">
        <f t="shared" si="22"/>
        <v>66930.705125777255</v>
      </c>
      <c r="F212" s="32">
        <f t="shared" si="23"/>
        <v>66931</v>
      </c>
      <c r="G212" s="30">
        <f t="shared" si="27"/>
        <v>-9.809740000491729E-2</v>
      </c>
      <c r="H212" s="26"/>
      <c r="I212" s="26"/>
      <c r="J212" s="26"/>
      <c r="K212" s="26">
        <f>G212</f>
        <v>-9.809740000491729E-2</v>
      </c>
      <c r="L212" s="26"/>
      <c r="M212" s="26"/>
      <c r="N212" s="26">
        <f t="shared" ref="N212:N222" ca="1" si="29">+C$11+C$12*F212</f>
        <v>-0.11573275685905429</v>
      </c>
      <c r="O212" s="26"/>
      <c r="P212" s="26"/>
      <c r="Q212" s="82">
        <f t="shared" si="24"/>
        <v>38310.207199999997</v>
      </c>
      <c r="R212" s="26"/>
    </row>
    <row r="213" spans="1:23">
      <c r="A213" s="40" t="s">
        <v>144</v>
      </c>
      <c r="B213" s="31" t="s">
        <v>48</v>
      </c>
      <c r="C213" s="30">
        <v>53347.645600000003</v>
      </c>
      <c r="D213" s="30">
        <v>8.9999999999999998E-4</v>
      </c>
      <c r="E213" s="26">
        <f t="shared" ref="E213:E276" si="30">+(C213-C$7)/C$8</f>
        <v>66987.632689402351</v>
      </c>
      <c r="F213" s="32">
        <f t="shared" ref="F213:F276" si="31">ROUND(2*E213,0)/2+0.5</f>
        <v>66988</v>
      </c>
      <c r="G213" s="30">
        <f t="shared" si="27"/>
        <v>-0.12219519999780459</v>
      </c>
      <c r="H213" s="26"/>
      <c r="I213" s="26"/>
      <c r="J213" s="26"/>
      <c r="K213" s="26">
        <f>G213</f>
        <v>-0.12219519999780459</v>
      </c>
      <c r="L213" s="26"/>
      <c r="M213" s="26"/>
      <c r="N213" s="26">
        <f t="shared" ca="1" si="29"/>
        <v>-0.11587615830132372</v>
      </c>
      <c r="O213" s="26"/>
      <c r="P213" s="26"/>
      <c r="Q213" s="82">
        <f t="shared" ref="Q213:Q276" si="32">C213-15018.5</f>
        <v>38329.145600000003</v>
      </c>
      <c r="R213" s="26"/>
    </row>
    <row r="214" spans="1:23">
      <c r="A214" s="41" t="s">
        <v>145</v>
      </c>
      <c r="B214" s="34"/>
      <c r="C214" s="30">
        <v>53349.313699999999</v>
      </c>
      <c r="D214" s="30">
        <v>2.0000000000000001E-4</v>
      </c>
      <c r="E214" s="26">
        <f t="shared" si="30"/>
        <v>66992.646886424423</v>
      </c>
      <c r="F214" s="32">
        <f t="shared" si="31"/>
        <v>66993</v>
      </c>
      <c r="G214" s="30">
        <f t="shared" si="27"/>
        <v>-0.11747219999961089</v>
      </c>
      <c r="H214" s="26"/>
      <c r="I214" s="26"/>
      <c r="J214" s="26">
        <f t="shared" ref="J214:J219" si="33">G214</f>
        <v>-0.11747219999961089</v>
      </c>
      <c r="L214" s="26"/>
      <c r="M214" s="26"/>
      <c r="N214" s="26">
        <f t="shared" ca="1" si="29"/>
        <v>-0.115888737375207</v>
      </c>
      <c r="O214" s="26"/>
      <c r="P214" s="26"/>
      <c r="Q214" s="82">
        <f t="shared" si="32"/>
        <v>38330.813699999999</v>
      </c>
      <c r="R214" s="26"/>
    </row>
    <row r="215" spans="1:23">
      <c r="A215" s="41" t="s">
        <v>145</v>
      </c>
      <c r="B215" s="34"/>
      <c r="C215" s="30">
        <v>53349.480900000002</v>
      </c>
      <c r="D215" s="30">
        <v>1E-4</v>
      </c>
      <c r="E215" s="26">
        <f t="shared" si="30"/>
        <v>66993.149478440551</v>
      </c>
      <c r="F215" s="32">
        <f t="shared" si="31"/>
        <v>66993.5</v>
      </c>
      <c r="G215" s="30">
        <f t="shared" si="27"/>
        <v>-0.11660989999654703</v>
      </c>
      <c r="H215" s="26"/>
      <c r="I215" s="26"/>
      <c r="J215" s="26">
        <f t="shared" si="33"/>
        <v>-0.11660989999654703</v>
      </c>
      <c r="L215" s="26"/>
      <c r="M215" s="26"/>
      <c r="N215" s="26">
        <f t="shared" ca="1" si="29"/>
        <v>-0.11588999528259533</v>
      </c>
      <c r="O215" s="26"/>
      <c r="P215" s="26"/>
      <c r="Q215" s="82">
        <f t="shared" si="32"/>
        <v>38330.980900000002</v>
      </c>
      <c r="R215" s="26"/>
    </row>
    <row r="216" spans="1:23">
      <c r="A216" s="41" t="s">
        <v>145</v>
      </c>
      <c r="B216" s="34"/>
      <c r="C216" s="30">
        <v>53349.646099999998</v>
      </c>
      <c r="D216" s="30">
        <v>8.0000000000000004E-4</v>
      </c>
      <c r="E216" s="26">
        <f t="shared" si="30"/>
        <v>66993.646058590442</v>
      </c>
      <c r="F216" s="32">
        <f t="shared" si="31"/>
        <v>66994</v>
      </c>
      <c r="G216" s="30">
        <f t="shared" si="27"/>
        <v>-0.11774760000116657</v>
      </c>
      <c r="H216" s="26"/>
      <c r="I216" s="26"/>
      <c r="J216" s="26">
        <f t="shared" si="33"/>
        <v>-0.11774760000116657</v>
      </c>
      <c r="L216" s="26"/>
      <c r="M216" s="26"/>
      <c r="N216" s="26">
        <f t="shared" ca="1" si="29"/>
        <v>-0.11589125318998367</v>
      </c>
      <c r="O216" s="26"/>
      <c r="P216" s="26"/>
      <c r="Q216" s="82">
        <f t="shared" si="32"/>
        <v>38331.146099999998</v>
      </c>
      <c r="R216" s="26"/>
    </row>
    <row r="217" spans="1:23">
      <c r="A217" s="41" t="s">
        <v>145</v>
      </c>
      <c r="B217" s="34"/>
      <c r="C217" s="30">
        <v>53360.2906</v>
      </c>
      <c r="D217" s="30">
        <v>1E-4</v>
      </c>
      <c r="E217" s="26">
        <f t="shared" si="30"/>
        <v>67025.64271358808</v>
      </c>
      <c r="F217" s="32">
        <f t="shared" si="31"/>
        <v>67026</v>
      </c>
      <c r="G217" s="30">
        <f t="shared" si="27"/>
        <v>-0.11886039999808418</v>
      </c>
      <c r="H217" s="26"/>
      <c r="I217" s="26"/>
      <c r="J217" s="26">
        <f t="shared" si="33"/>
        <v>-0.11886039999808418</v>
      </c>
      <c r="L217" s="26"/>
      <c r="M217" s="26"/>
      <c r="N217" s="26">
        <f t="shared" ca="1" si="29"/>
        <v>-0.11597175926283668</v>
      </c>
      <c r="O217" s="26"/>
      <c r="P217" s="26"/>
      <c r="Q217" s="82">
        <f t="shared" si="32"/>
        <v>38341.7906</v>
      </c>
      <c r="R217" s="26"/>
    </row>
    <row r="218" spans="1:23">
      <c r="A218" s="41" t="s">
        <v>145</v>
      </c>
      <c r="B218" s="34"/>
      <c r="C218" s="30">
        <v>53360.458899999998</v>
      </c>
      <c r="D218" s="30">
        <v>2.9999999999999997E-4</v>
      </c>
      <c r="E218" s="26">
        <f t="shared" si="30"/>
        <v>67026.148612130622</v>
      </c>
      <c r="F218" s="32">
        <f t="shared" si="31"/>
        <v>67026.5</v>
      </c>
      <c r="G218" s="30">
        <f t="shared" si="27"/>
        <v>-0.11689810000098078</v>
      </c>
      <c r="H218" s="26"/>
      <c r="I218" s="26"/>
      <c r="J218" s="26">
        <f t="shared" si="33"/>
        <v>-0.11689810000098078</v>
      </c>
      <c r="L218" s="26"/>
      <c r="M218" s="26"/>
      <c r="N218" s="26">
        <f t="shared" ca="1" si="29"/>
        <v>-0.11597301717022501</v>
      </c>
      <c r="O218" s="26"/>
      <c r="P218" s="26"/>
      <c r="Q218" s="82">
        <f t="shared" si="32"/>
        <v>38341.958899999998</v>
      </c>
      <c r="R218" s="26"/>
    </row>
    <row r="219" spans="1:23">
      <c r="A219" s="41" t="s">
        <v>145</v>
      </c>
      <c r="B219" s="34"/>
      <c r="C219" s="30">
        <v>53360.624900000003</v>
      </c>
      <c r="D219" s="30">
        <v>6.9999999999999999E-4</v>
      </c>
      <c r="E219" s="26">
        <f t="shared" si="30"/>
        <v>67026.647597027026</v>
      </c>
      <c r="F219" s="32">
        <f t="shared" si="31"/>
        <v>67027</v>
      </c>
      <c r="G219" s="30">
        <f t="shared" si="27"/>
        <v>-0.11723579999670619</v>
      </c>
      <c r="H219" s="26"/>
      <c r="I219" s="26"/>
      <c r="J219" s="26">
        <f t="shared" si="33"/>
        <v>-0.11723579999670619</v>
      </c>
      <c r="L219" s="26"/>
      <c r="M219" s="26"/>
      <c r="N219" s="26">
        <f t="shared" ca="1" si="29"/>
        <v>-0.11597427507761332</v>
      </c>
      <c r="O219" s="26"/>
      <c r="P219" s="26"/>
      <c r="Q219" s="82">
        <f t="shared" si="32"/>
        <v>38342.124900000003</v>
      </c>
      <c r="R219" s="26"/>
    </row>
    <row r="220" spans="1:23">
      <c r="A220" s="35" t="s">
        <v>143</v>
      </c>
      <c r="B220" s="36" t="s">
        <v>72</v>
      </c>
      <c r="C220" s="35">
        <v>53613.629000000001</v>
      </c>
      <c r="D220" s="35">
        <v>3.0000000000000001E-3</v>
      </c>
      <c r="E220" s="26">
        <f t="shared" si="30"/>
        <v>67787.160998378604</v>
      </c>
      <c r="F220" s="32">
        <f t="shared" si="31"/>
        <v>67787.5</v>
      </c>
      <c r="G220" s="30">
        <f t="shared" si="27"/>
        <v>-0.11277749999862863</v>
      </c>
      <c r="H220" s="26"/>
      <c r="I220" s="26">
        <f>G220</f>
        <v>-0.11277749999862863</v>
      </c>
      <c r="J220" s="26"/>
      <c r="L220" s="26"/>
      <c r="M220" s="26"/>
      <c r="N220" s="26">
        <f t="shared" ca="1" si="29"/>
        <v>-0.11788755221526073</v>
      </c>
      <c r="O220" s="26"/>
      <c r="P220" s="26"/>
      <c r="Q220" s="82">
        <f t="shared" si="32"/>
        <v>38595.129000000001</v>
      </c>
      <c r="R220" s="26"/>
    </row>
    <row r="221" spans="1:23">
      <c r="A221" s="40" t="s">
        <v>146</v>
      </c>
      <c r="B221" s="34" t="s">
        <v>48</v>
      </c>
      <c r="C221" s="39">
        <v>54050.424070000001</v>
      </c>
      <c r="D221" s="30">
        <v>8.0000000000000004E-4</v>
      </c>
      <c r="E221" s="26">
        <f t="shared" si="30"/>
        <v>69100.137761914477</v>
      </c>
      <c r="F221" s="32">
        <f t="shared" si="31"/>
        <v>69100.5</v>
      </c>
      <c r="G221" s="30">
        <f t="shared" ref="G221:G252" si="34">C221-(C$7+C$8*F221)</f>
        <v>-0.12050769999768818</v>
      </c>
      <c r="H221" s="26"/>
      <c r="I221" s="26"/>
      <c r="J221" s="26"/>
      <c r="K221" s="26">
        <f>G221</f>
        <v>-0.12050769999768818</v>
      </c>
      <c r="L221" s="26"/>
      <c r="M221" s="26"/>
      <c r="N221" s="26">
        <f t="shared" ca="1" si="29"/>
        <v>-0.12119081701701095</v>
      </c>
      <c r="O221" s="26"/>
      <c r="P221" s="26"/>
      <c r="Q221" s="82">
        <f t="shared" si="32"/>
        <v>39031.924070000001</v>
      </c>
      <c r="R221" s="26"/>
    </row>
    <row r="222" spans="1:23">
      <c r="A222" s="30" t="s">
        <v>147</v>
      </c>
      <c r="B222" s="34" t="s">
        <v>72</v>
      </c>
      <c r="C222" s="39">
        <v>54057.410300000003</v>
      </c>
      <c r="D222" s="39">
        <v>2.0000000000000001E-4</v>
      </c>
      <c r="E222" s="26">
        <f t="shared" si="30"/>
        <v>69121.137901990965</v>
      </c>
      <c r="F222" s="32">
        <f t="shared" si="31"/>
        <v>69121.5</v>
      </c>
      <c r="G222" s="30">
        <f t="shared" si="34"/>
        <v>-0.12046109999937471</v>
      </c>
      <c r="H222" s="26"/>
      <c r="I222" s="26"/>
      <c r="J222" s="26"/>
      <c r="K222" s="26">
        <f>G222</f>
        <v>-0.12046109999937471</v>
      </c>
      <c r="L222" s="26"/>
      <c r="M222" s="26"/>
      <c r="N222" s="26">
        <f t="shared" ca="1" si="29"/>
        <v>-0.12124364912732075</v>
      </c>
      <c r="O222" s="26"/>
      <c r="P222" s="26"/>
      <c r="Q222" s="82">
        <f t="shared" si="32"/>
        <v>39038.910300000003</v>
      </c>
      <c r="R222" s="26"/>
    </row>
    <row r="223" spans="1:23">
      <c r="A223" s="28" t="s">
        <v>148</v>
      </c>
      <c r="B223" s="29" t="s">
        <v>72</v>
      </c>
      <c r="C223" s="28">
        <v>54099.32718</v>
      </c>
      <c r="D223" s="28" t="s">
        <v>34</v>
      </c>
      <c r="E223" s="26">
        <f t="shared" si="30"/>
        <v>69247.137239483287</v>
      </c>
      <c r="F223" s="32">
        <f t="shared" si="31"/>
        <v>69247.5</v>
      </c>
      <c r="G223" s="30">
        <f t="shared" si="34"/>
        <v>-0.12068149999686284</v>
      </c>
      <c r="H223" s="26"/>
      <c r="I223" s="26"/>
      <c r="J223" s="26"/>
      <c r="K223" s="26">
        <f>+G223</f>
        <v>-0.12068149999686284</v>
      </c>
      <c r="L223" s="26"/>
      <c r="M223" s="26"/>
      <c r="N223" s="26"/>
      <c r="O223" s="26"/>
      <c r="P223" s="26"/>
      <c r="Q223" s="82">
        <f t="shared" si="32"/>
        <v>39080.82718</v>
      </c>
      <c r="S223" s="26"/>
      <c r="T223" s="26"/>
      <c r="U223" s="26"/>
      <c r="V223" s="26"/>
      <c r="W223" s="26"/>
    </row>
    <row r="224" spans="1:23">
      <c r="A224" s="28" t="s">
        <v>148</v>
      </c>
      <c r="B224" s="29" t="s">
        <v>72</v>
      </c>
      <c r="C224" s="28">
        <v>54115.295180000001</v>
      </c>
      <c r="D224" s="28" t="s">
        <v>34</v>
      </c>
      <c r="E224" s="26">
        <f t="shared" si="30"/>
        <v>69295.135979396131</v>
      </c>
      <c r="F224" s="32">
        <f t="shared" si="31"/>
        <v>69295.5</v>
      </c>
      <c r="G224" s="30">
        <f t="shared" si="34"/>
        <v>-0.12110069999471307</v>
      </c>
      <c r="H224" s="26"/>
      <c r="I224" s="26"/>
      <c r="J224" s="26"/>
      <c r="K224" s="26">
        <f>+G224</f>
        <v>-0.12110069999471307</v>
      </c>
      <c r="L224" s="26"/>
      <c r="M224" s="26"/>
      <c r="N224" s="26"/>
      <c r="O224" s="26"/>
      <c r="P224" s="26"/>
      <c r="Q224" s="82">
        <f t="shared" si="32"/>
        <v>39096.795180000001</v>
      </c>
      <c r="S224" s="26"/>
      <c r="T224" s="26"/>
      <c r="U224" s="26"/>
      <c r="V224" s="26"/>
      <c r="W224" s="26"/>
    </row>
    <row r="225" spans="1:23">
      <c r="A225" s="30" t="s">
        <v>149</v>
      </c>
      <c r="B225" s="31" t="s">
        <v>72</v>
      </c>
      <c r="C225" s="30">
        <v>54116.293660000003</v>
      </c>
      <c r="D225" s="30">
        <v>1.5E-3</v>
      </c>
      <c r="E225" s="26">
        <f t="shared" si="30"/>
        <v>69298.13734348859</v>
      </c>
      <c r="F225" s="32">
        <f t="shared" si="31"/>
        <v>69298.5</v>
      </c>
      <c r="G225" s="30">
        <f t="shared" si="34"/>
        <v>-0.12064689999533584</v>
      </c>
      <c r="H225" s="26"/>
      <c r="I225" s="26"/>
      <c r="J225" s="26"/>
      <c r="K225" s="26">
        <f>G225</f>
        <v>-0.12064689999533584</v>
      </c>
      <c r="L225" s="26"/>
      <c r="N225" s="26">
        <f ca="1">+C$11+C$12*F225</f>
        <v>-0.12168894834278898</v>
      </c>
      <c r="O225" s="26"/>
      <c r="P225" s="26"/>
      <c r="Q225" s="82">
        <f t="shared" si="32"/>
        <v>39097.793660000003</v>
      </c>
      <c r="R225" s="26"/>
    </row>
    <row r="226" spans="1:23">
      <c r="A226" s="33" t="s">
        <v>150</v>
      </c>
      <c r="B226" s="31"/>
      <c r="C226" s="30">
        <v>54126.6057</v>
      </c>
      <c r="D226" s="30">
        <v>2.0000000000000001E-4</v>
      </c>
      <c r="E226" s="26">
        <f t="shared" si="30"/>
        <v>69329.134645964208</v>
      </c>
      <c r="F226" s="32">
        <f t="shared" si="31"/>
        <v>69329.5</v>
      </c>
      <c r="G226" s="30">
        <f t="shared" si="34"/>
        <v>-0.12154429999645799</v>
      </c>
      <c r="H226" s="26"/>
      <c r="I226" s="26"/>
      <c r="J226" s="26"/>
      <c r="K226" s="26">
        <f>G226</f>
        <v>-0.12154429999645799</v>
      </c>
      <c r="M226" s="26"/>
      <c r="N226" s="26">
        <f ca="1">+C$11+C$12*F226</f>
        <v>-0.12176693860086535</v>
      </c>
      <c r="O226" s="26"/>
      <c r="P226" s="26"/>
      <c r="Q226" s="82">
        <f t="shared" si="32"/>
        <v>39108.1057</v>
      </c>
      <c r="R226" s="26"/>
      <c r="W226" s="1" t="s">
        <v>1094</v>
      </c>
    </row>
    <row r="227" spans="1:23">
      <c r="A227" s="39" t="s">
        <v>151</v>
      </c>
      <c r="B227" s="34" t="s">
        <v>72</v>
      </c>
      <c r="C227" s="39">
        <v>54145.5677</v>
      </c>
      <c r="D227" s="39">
        <v>2.0000000000000001E-4</v>
      </c>
      <c r="E227" s="26">
        <f t="shared" si="30"/>
        <v>69386.133149610701</v>
      </c>
      <c r="F227" s="32">
        <f t="shared" si="31"/>
        <v>69386.5</v>
      </c>
      <c r="G227" s="30">
        <f t="shared" si="34"/>
        <v>-0.12204210000345483</v>
      </c>
      <c r="H227" s="26"/>
      <c r="I227" s="26"/>
      <c r="J227" s="26"/>
      <c r="K227" s="26">
        <f>G227</f>
        <v>-0.12204210000345483</v>
      </c>
      <c r="L227" s="26"/>
      <c r="M227" s="26"/>
      <c r="N227" s="26">
        <f ca="1">+C$11+C$12*F227</f>
        <v>-0.12191034004313478</v>
      </c>
      <c r="O227" s="26"/>
      <c r="P227" s="26"/>
      <c r="Q227" s="82">
        <f t="shared" si="32"/>
        <v>39127.0677</v>
      </c>
      <c r="R227" s="26"/>
    </row>
    <row r="228" spans="1:23">
      <c r="A228" s="40" t="s">
        <v>152</v>
      </c>
      <c r="B228" s="42" t="s">
        <v>48</v>
      </c>
      <c r="C228" s="43">
        <v>54388.584999999999</v>
      </c>
      <c r="D228" s="43">
        <v>5.0000000000000001E-3</v>
      </c>
      <c r="E228" s="26">
        <f t="shared" si="30"/>
        <v>70116.626898171613</v>
      </c>
      <c r="F228" s="32">
        <f t="shared" si="31"/>
        <v>70117</v>
      </c>
      <c r="G228" s="30">
        <f t="shared" si="34"/>
        <v>-0.12412179999955697</v>
      </c>
      <c r="H228" s="26"/>
      <c r="I228" s="26"/>
      <c r="J228" s="26"/>
      <c r="K228" s="26">
        <f>G228</f>
        <v>-0.12412179999955697</v>
      </c>
      <c r="L228" s="26"/>
      <c r="N228" s="26">
        <f ca="1">+C$11+C$12*F228</f>
        <v>-0.12374814273748247</v>
      </c>
      <c r="O228" s="26"/>
      <c r="P228" s="26"/>
      <c r="Q228" s="82">
        <f t="shared" si="32"/>
        <v>39370.084999999999</v>
      </c>
      <c r="R228" s="26"/>
    </row>
    <row r="229" spans="1:23">
      <c r="A229" s="28" t="s">
        <v>153</v>
      </c>
      <c r="B229" s="29" t="s">
        <v>48</v>
      </c>
      <c r="C229" s="28">
        <v>54423.184699999998</v>
      </c>
      <c r="D229" s="28" t="s">
        <v>34</v>
      </c>
      <c r="E229" s="26">
        <f t="shared" si="30"/>
        <v>70220.631282024449</v>
      </c>
      <c r="F229" s="32">
        <f t="shared" si="31"/>
        <v>70221</v>
      </c>
      <c r="G229" s="30">
        <f t="shared" si="34"/>
        <v>-0.12266340000496712</v>
      </c>
      <c r="H229" s="26"/>
      <c r="I229" s="26"/>
      <c r="J229" s="26"/>
      <c r="K229" s="26">
        <f>+G229</f>
        <v>-0.12266340000496712</v>
      </c>
      <c r="L229" s="26"/>
      <c r="M229" s="26"/>
      <c r="N229" s="26"/>
      <c r="O229" s="26"/>
      <c r="P229" s="26"/>
      <c r="Q229" s="82">
        <f t="shared" si="32"/>
        <v>39404.684699999998</v>
      </c>
    </row>
    <row r="230" spans="1:23">
      <c r="A230" s="39" t="s">
        <v>128</v>
      </c>
      <c r="B230" s="34" t="s">
        <v>48</v>
      </c>
      <c r="C230" s="39">
        <v>54434.495799999997</v>
      </c>
      <c r="D230" s="39">
        <v>1E-4</v>
      </c>
      <c r="E230" s="26">
        <f t="shared" si="30"/>
        <v>70254.631692033727</v>
      </c>
      <c r="F230" s="32">
        <f t="shared" si="31"/>
        <v>70255</v>
      </c>
      <c r="G230" s="30">
        <f t="shared" si="34"/>
        <v>-0.12252700000681216</v>
      </c>
      <c r="H230" s="26"/>
      <c r="I230" s="26"/>
      <c r="J230" s="26"/>
      <c r="K230" s="26">
        <f>G230</f>
        <v>-0.12252700000681216</v>
      </c>
      <c r="L230" s="26"/>
      <c r="M230" s="26"/>
      <c r="N230" s="26">
        <f t="shared" ref="N230:N237" ca="1" si="35">+C$11+C$12*F230</f>
        <v>-0.12409532517666111</v>
      </c>
      <c r="O230" s="26"/>
      <c r="P230" s="26"/>
      <c r="Q230" s="82">
        <f t="shared" si="32"/>
        <v>39415.995799999997</v>
      </c>
      <c r="R230" s="26"/>
    </row>
    <row r="231" spans="1:23">
      <c r="A231" s="30" t="s">
        <v>154</v>
      </c>
      <c r="B231" s="31" t="s">
        <v>48</v>
      </c>
      <c r="C231" s="30">
        <v>54455.453500000003</v>
      </c>
      <c r="D231" s="30">
        <v>1.6000000000000001E-3</v>
      </c>
      <c r="E231" s="26">
        <f t="shared" si="30"/>
        <v>70317.629136389412</v>
      </c>
      <c r="F231" s="32">
        <f t="shared" si="31"/>
        <v>70318</v>
      </c>
      <c r="G231" s="30">
        <f t="shared" si="34"/>
        <v>-0.12337719999777619</v>
      </c>
      <c r="H231" s="26"/>
      <c r="I231" s="26"/>
      <c r="J231" s="26">
        <f>G231</f>
        <v>-0.12337719999777619</v>
      </c>
      <c r="L231" s="26"/>
      <c r="M231" s="26"/>
      <c r="N231" s="26">
        <f t="shared" ca="1" si="35"/>
        <v>-0.12425382150759046</v>
      </c>
      <c r="O231" s="26"/>
      <c r="P231" s="26"/>
      <c r="Q231" s="82">
        <f t="shared" si="32"/>
        <v>39436.953500000003</v>
      </c>
      <c r="R231" s="26"/>
    </row>
    <row r="232" spans="1:23">
      <c r="A232" s="40" t="s">
        <v>155</v>
      </c>
      <c r="B232" s="31" t="s">
        <v>72</v>
      </c>
      <c r="C232" s="30">
        <v>54475.580699999999</v>
      </c>
      <c r="D232" s="30">
        <v>1E-4</v>
      </c>
      <c r="E232" s="26">
        <f t="shared" si="30"/>
        <v>70378.130153296574</v>
      </c>
      <c r="F232" s="32">
        <f t="shared" si="31"/>
        <v>70378.5</v>
      </c>
      <c r="G232" s="30">
        <f t="shared" si="34"/>
        <v>-0.12303890000475803</v>
      </c>
      <c r="H232" s="26"/>
      <c r="I232" s="26"/>
      <c r="J232" s="26"/>
      <c r="K232" s="26">
        <f>G232</f>
        <v>-0.12303890000475803</v>
      </c>
      <c r="L232" s="26"/>
      <c r="M232" s="26"/>
      <c r="N232" s="26">
        <f t="shared" ca="1" si="35"/>
        <v>-0.12440602830157821</v>
      </c>
      <c r="O232" s="26"/>
      <c r="P232" s="26"/>
      <c r="Q232" s="82">
        <f t="shared" si="32"/>
        <v>39457.080699999999</v>
      </c>
      <c r="R232" s="26"/>
    </row>
    <row r="233" spans="1:23">
      <c r="A233" s="40" t="s">
        <v>155</v>
      </c>
      <c r="B233" s="31" t="s">
        <v>48</v>
      </c>
      <c r="C233" s="30">
        <v>54475.747199999998</v>
      </c>
      <c r="D233" s="30">
        <v>1E-4</v>
      </c>
      <c r="E233" s="26">
        <f t="shared" si="30"/>
        <v>70378.630641159514</v>
      </c>
      <c r="F233" s="32">
        <f t="shared" si="31"/>
        <v>70379</v>
      </c>
      <c r="G233" s="30">
        <f t="shared" si="34"/>
        <v>-0.1228765999985626</v>
      </c>
      <c r="H233" s="26"/>
      <c r="I233" s="26"/>
      <c r="J233" s="26"/>
      <c r="K233" s="26">
        <f>G233</f>
        <v>-0.1228765999985626</v>
      </c>
      <c r="L233" s="26"/>
      <c r="M233" s="26"/>
      <c r="N233" s="26">
        <f t="shared" ca="1" si="35"/>
        <v>-0.12440728620896652</v>
      </c>
      <c r="O233" s="26"/>
      <c r="P233" s="26"/>
      <c r="Q233" s="82">
        <f t="shared" si="32"/>
        <v>39457.247199999998</v>
      </c>
      <c r="R233" s="26"/>
    </row>
    <row r="234" spans="1:23">
      <c r="A234" s="30" t="s">
        <v>154</v>
      </c>
      <c r="B234" s="31" t="s">
        <v>48</v>
      </c>
      <c r="C234" s="30">
        <v>54505.354200000002</v>
      </c>
      <c r="D234" s="30">
        <v>1.2999999999999999E-3</v>
      </c>
      <c r="E234" s="26">
        <f t="shared" si="30"/>
        <v>70467.627302770212</v>
      </c>
      <c r="F234" s="32">
        <f t="shared" si="31"/>
        <v>70468</v>
      </c>
      <c r="G234" s="30">
        <f t="shared" si="34"/>
        <v>-0.12398720000055619</v>
      </c>
      <c r="H234" s="26"/>
      <c r="I234" s="26"/>
      <c r="J234" s="26">
        <f>G234</f>
        <v>-0.12398720000055619</v>
      </c>
      <c r="L234" s="26"/>
      <c r="M234" s="26"/>
      <c r="N234" s="26">
        <f t="shared" ca="1" si="35"/>
        <v>-0.12463119372408896</v>
      </c>
      <c r="O234" s="26"/>
      <c r="P234" s="26"/>
      <c r="Q234" s="82">
        <f t="shared" si="32"/>
        <v>39486.854200000002</v>
      </c>
      <c r="R234" s="26"/>
    </row>
    <row r="235" spans="1:23">
      <c r="A235" s="35" t="s">
        <v>156</v>
      </c>
      <c r="B235" s="36" t="s">
        <v>48</v>
      </c>
      <c r="C235" s="35">
        <v>54513.339099999997</v>
      </c>
      <c r="D235" s="35">
        <v>4.0000000000000002E-4</v>
      </c>
      <c r="E235" s="26">
        <f t="shared" si="30"/>
        <v>70491.629378066427</v>
      </c>
      <c r="F235" s="32">
        <f t="shared" si="31"/>
        <v>70492</v>
      </c>
      <c r="G235" s="30">
        <f t="shared" si="34"/>
        <v>-0.12329680000402732</v>
      </c>
      <c r="H235" s="26"/>
      <c r="I235" s="26"/>
      <c r="J235" s="26"/>
      <c r="K235" s="26">
        <f>G235</f>
        <v>-0.12329680000402732</v>
      </c>
      <c r="L235" s="26"/>
      <c r="M235" s="26"/>
      <c r="N235" s="26">
        <f t="shared" ca="1" si="35"/>
        <v>-0.12469157327872873</v>
      </c>
      <c r="O235" s="26"/>
      <c r="P235" s="26"/>
      <c r="Q235" s="82">
        <f t="shared" si="32"/>
        <v>39494.839099999997</v>
      </c>
      <c r="R235" s="26"/>
    </row>
    <row r="236" spans="1:23">
      <c r="A236" s="39" t="s">
        <v>128</v>
      </c>
      <c r="B236" s="34" t="s">
        <v>48</v>
      </c>
      <c r="C236" s="39">
        <v>54720.593699999998</v>
      </c>
      <c r="D236" s="39">
        <v>2.0000000000000001E-4</v>
      </c>
      <c r="E236" s="26">
        <f t="shared" si="30"/>
        <v>71114.622842566649</v>
      </c>
      <c r="F236" s="32">
        <f t="shared" si="31"/>
        <v>71115</v>
      </c>
      <c r="G236" s="30">
        <f t="shared" si="34"/>
        <v>-0.12547100000665523</v>
      </c>
      <c r="H236" s="26"/>
      <c r="I236" s="26"/>
      <c r="J236" s="26"/>
      <c r="K236" s="26">
        <f>G236</f>
        <v>-0.12547100000665523</v>
      </c>
      <c r="L236" s="26"/>
      <c r="M236" s="26"/>
      <c r="N236" s="26">
        <f t="shared" ca="1" si="35"/>
        <v>-0.12625892588458584</v>
      </c>
      <c r="O236" s="26"/>
      <c r="P236" s="26"/>
      <c r="Q236" s="82">
        <f t="shared" si="32"/>
        <v>39702.093699999998</v>
      </c>
      <c r="R236" s="26"/>
    </row>
    <row r="237" spans="1:23">
      <c r="A237" s="40" t="s">
        <v>155</v>
      </c>
      <c r="B237" s="31" t="s">
        <v>48</v>
      </c>
      <c r="C237" s="30">
        <v>54736.895199999999</v>
      </c>
      <c r="D237" s="30">
        <v>1E-4</v>
      </c>
      <c r="E237" s="26">
        <f t="shared" si="30"/>
        <v>71163.62406117194</v>
      </c>
      <c r="F237" s="32">
        <f t="shared" si="31"/>
        <v>71164</v>
      </c>
      <c r="G237" s="30">
        <f t="shared" si="34"/>
        <v>-0.12506560000474565</v>
      </c>
      <c r="H237" s="26"/>
      <c r="I237" s="26"/>
      <c r="J237" s="26"/>
      <c r="K237" s="26">
        <f>G237</f>
        <v>-0.12506560000474565</v>
      </c>
      <c r="L237" s="26"/>
      <c r="M237" s="26"/>
      <c r="N237" s="26">
        <f t="shared" ca="1" si="35"/>
        <v>-0.12638220080864201</v>
      </c>
      <c r="O237" s="26"/>
      <c r="P237" s="26"/>
      <c r="Q237" s="82">
        <f t="shared" si="32"/>
        <v>39718.395199999999</v>
      </c>
      <c r="R237" s="26"/>
    </row>
    <row r="238" spans="1:23">
      <c r="A238" s="28" t="s">
        <v>157</v>
      </c>
      <c r="B238" s="29" t="s">
        <v>72</v>
      </c>
      <c r="C238" s="28">
        <v>54781.307399999998</v>
      </c>
      <c r="D238" s="28" t="s">
        <v>34</v>
      </c>
      <c r="E238" s="26">
        <f t="shared" si="30"/>
        <v>71297.124163674249</v>
      </c>
      <c r="F238" s="32">
        <f t="shared" si="31"/>
        <v>71297.5</v>
      </c>
      <c r="G238" s="30">
        <f t="shared" si="34"/>
        <v>-0.12503149999974994</v>
      </c>
      <c r="H238" s="26"/>
      <c r="I238" s="26"/>
      <c r="J238" s="26">
        <f>+G238</f>
        <v>-0.12503149999974994</v>
      </c>
      <c r="K238" s="26"/>
      <c r="L238" s="26"/>
      <c r="M238" s="26"/>
      <c r="N238" s="26"/>
      <c r="O238" s="26"/>
      <c r="P238" s="26"/>
      <c r="Q238" s="82">
        <f t="shared" si="32"/>
        <v>39762.807399999998</v>
      </c>
      <c r="S238" s="26"/>
      <c r="T238" s="26"/>
      <c r="U238" s="26"/>
      <c r="V238" s="26"/>
      <c r="W238" s="26"/>
    </row>
    <row r="239" spans="1:23">
      <c r="A239" s="30" t="s">
        <v>158</v>
      </c>
      <c r="B239" s="31" t="s">
        <v>48</v>
      </c>
      <c r="C239" s="30">
        <v>54833.701200000003</v>
      </c>
      <c r="D239" s="30">
        <v>5.9999999999999995E-4</v>
      </c>
      <c r="E239" s="26">
        <f t="shared" si="30"/>
        <v>71454.616421893545</v>
      </c>
      <c r="F239" s="32">
        <f t="shared" si="31"/>
        <v>71455</v>
      </c>
      <c r="G239" s="30">
        <f t="shared" si="34"/>
        <v>-0.12760699999489589</v>
      </c>
      <c r="H239" s="26"/>
      <c r="I239" s="26"/>
      <c r="J239" s="26"/>
      <c r="K239" s="26">
        <f>G239</f>
        <v>-0.12760699999489589</v>
      </c>
      <c r="L239" s="26"/>
      <c r="M239" s="26"/>
      <c r="N239" s="26">
        <f ca="1">+C$11+C$12*F239</f>
        <v>-0.12711430290864911</v>
      </c>
      <c r="O239" s="26"/>
      <c r="P239" s="26"/>
      <c r="Q239" s="82">
        <f t="shared" si="32"/>
        <v>39815.201200000003</v>
      </c>
      <c r="R239" s="26"/>
    </row>
    <row r="240" spans="1:23">
      <c r="A240" s="35" t="s">
        <v>159</v>
      </c>
      <c r="B240" s="36" t="s">
        <v>48</v>
      </c>
      <c r="C240" s="35">
        <v>54848.673699999999</v>
      </c>
      <c r="D240" s="35">
        <v>1E-4</v>
      </c>
      <c r="E240" s="26">
        <f t="shared" si="30"/>
        <v>71499.622755394594</v>
      </c>
      <c r="F240" s="32">
        <f t="shared" si="31"/>
        <v>71500</v>
      </c>
      <c r="G240" s="30">
        <f t="shared" si="34"/>
        <v>-0.12550000000192085</v>
      </c>
      <c r="H240" s="26"/>
      <c r="I240" s="26"/>
      <c r="J240" s="26"/>
      <c r="K240" s="26">
        <f>G240</f>
        <v>-0.12550000000192085</v>
      </c>
      <c r="L240" s="26"/>
      <c r="M240" s="26"/>
      <c r="N240" s="26">
        <f ca="1">+C$11+C$12*F240</f>
        <v>-0.12722751457359865</v>
      </c>
      <c r="O240" s="26"/>
      <c r="P240" s="26"/>
      <c r="Q240" s="82">
        <f t="shared" si="32"/>
        <v>39830.173699999999</v>
      </c>
      <c r="R240" s="26"/>
    </row>
    <row r="241" spans="1:18">
      <c r="A241" s="44" t="s">
        <v>160</v>
      </c>
      <c r="B241" s="34" t="s">
        <v>48</v>
      </c>
      <c r="C241" s="39">
        <v>55063.579299999998</v>
      </c>
      <c r="D241" s="39">
        <v>2.0000000000000001E-4</v>
      </c>
      <c r="E241" s="26">
        <f t="shared" si="30"/>
        <v>72145.614614125356</v>
      </c>
      <c r="F241" s="32">
        <f t="shared" si="31"/>
        <v>72146</v>
      </c>
      <c r="G241" s="30">
        <f t="shared" si="34"/>
        <v>-0.12820839999767486</v>
      </c>
      <c r="H241" s="26"/>
      <c r="I241" s="26"/>
      <c r="J241" s="26"/>
      <c r="K241" s="26">
        <f>G241</f>
        <v>-0.12820839999767486</v>
      </c>
      <c r="L241" s="26"/>
      <c r="M241" s="26"/>
      <c r="N241" s="26">
        <f ca="1">+C$11+C$12*F241</f>
        <v>-0.12885273091931887</v>
      </c>
      <c r="O241" s="26"/>
      <c r="P241" s="26"/>
      <c r="Q241" s="82">
        <f t="shared" si="32"/>
        <v>40045.079299999998</v>
      </c>
      <c r="R241" s="26"/>
    </row>
    <row r="242" spans="1:18">
      <c r="A242" s="28" t="s">
        <v>161</v>
      </c>
      <c r="B242" s="29" t="s">
        <v>48</v>
      </c>
      <c r="C242" s="28">
        <v>55133.108500000002</v>
      </c>
      <c r="D242" s="28" t="s">
        <v>34</v>
      </c>
      <c r="E242" s="26">
        <f t="shared" si="30"/>
        <v>72354.614738570992</v>
      </c>
      <c r="F242" s="32">
        <f t="shared" si="31"/>
        <v>72355</v>
      </c>
      <c r="G242" s="30">
        <f t="shared" si="34"/>
        <v>-0.12816700000257697</v>
      </c>
      <c r="H242" s="26"/>
      <c r="I242" s="26"/>
      <c r="J242" s="26"/>
      <c r="K242" s="26">
        <f>+G242</f>
        <v>-0.12816700000257697</v>
      </c>
      <c r="L242" s="26"/>
      <c r="M242" s="26"/>
      <c r="N242" s="26"/>
      <c r="O242" s="26"/>
      <c r="P242" s="26"/>
      <c r="Q242" s="82">
        <f t="shared" si="32"/>
        <v>40114.608500000002</v>
      </c>
    </row>
    <row r="243" spans="1:18">
      <c r="A243" s="28" t="s">
        <v>161</v>
      </c>
      <c r="B243" s="29" t="s">
        <v>72</v>
      </c>
      <c r="C243" s="28">
        <v>55133.274599999997</v>
      </c>
      <c r="D243" s="28" t="s">
        <v>34</v>
      </c>
      <c r="E243" s="26">
        <f t="shared" si="30"/>
        <v>72355.114024060676</v>
      </c>
      <c r="F243" s="32">
        <f t="shared" si="31"/>
        <v>72355.5</v>
      </c>
      <c r="G243" s="30">
        <f t="shared" si="34"/>
        <v>-0.1284047000008286</v>
      </c>
      <c r="H243" s="26"/>
      <c r="I243" s="26"/>
      <c r="J243" s="26"/>
      <c r="K243" s="26">
        <f>+G243</f>
        <v>-0.1284047000008286</v>
      </c>
      <c r="L243" s="26"/>
      <c r="M243" s="26"/>
      <c r="N243" s="26"/>
      <c r="O243" s="26"/>
      <c r="P243" s="26"/>
      <c r="Q243" s="82">
        <f t="shared" si="32"/>
        <v>40114.774599999997</v>
      </c>
    </row>
    <row r="244" spans="1:18">
      <c r="A244" s="35" t="s">
        <v>162</v>
      </c>
      <c r="B244" s="36" t="s">
        <v>48</v>
      </c>
      <c r="C244" s="35">
        <v>55192.653899999998</v>
      </c>
      <c r="D244" s="35">
        <v>4.0000000000000002E-4</v>
      </c>
      <c r="E244" s="26">
        <f t="shared" si="30"/>
        <v>72533.604228025273</v>
      </c>
      <c r="F244" s="32">
        <f t="shared" si="31"/>
        <v>72534</v>
      </c>
      <c r="G244" s="30">
        <f t="shared" si="34"/>
        <v>-0.13166360000468558</v>
      </c>
      <c r="H244" s="26"/>
      <c r="I244" s="26"/>
      <c r="J244" s="26"/>
      <c r="K244" s="26">
        <f>G244</f>
        <v>-0.13166360000468558</v>
      </c>
      <c r="L244" s="26"/>
      <c r="M244" s="26"/>
      <c r="N244" s="26">
        <f ca="1">+C$11+C$12*F244</f>
        <v>-0.12982886705266167</v>
      </c>
      <c r="O244" s="26"/>
      <c r="P244" s="26"/>
      <c r="Q244" s="82">
        <f t="shared" si="32"/>
        <v>40174.153899999998</v>
      </c>
      <c r="R244" s="26"/>
    </row>
    <row r="245" spans="1:18">
      <c r="A245" s="44" t="s">
        <v>160</v>
      </c>
      <c r="B245" s="34" t="s">
        <v>48</v>
      </c>
      <c r="C245" s="39">
        <v>55216.2765</v>
      </c>
      <c r="D245" s="39">
        <v>2.0000000000000001E-4</v>
      </c>
      <c r="E245" s="26">
        <f t="shared" si="30"/>
        <v>72604.612183527846</v>
      </c>
      <c r="F245" s="32">
        <f t="shared" si="31"/>
        <v>72605</v>
      </c>
      <c r="G245" s="30">
        <f t="shared" si="34"/>
        <v>-0.12901699999929406</v>
      </c>
      <c r="H245" s="26"/>
      <c r="I245" s="26"/>
      <c r="J245" s="26"/>
      <c r="K245" s="26">
        <f>G245</f>
        <v>-0.12901699999929406</v>
      </c>
      <c r="L245" s="26"/>
      <c r="M245" s="26"/>
      <c r="N245" s="26">
        <f ca="1">+C$11+C$12*F245</f>
        <v>-0.1300074899018043</v>
      </c>
      <c r="O245" s="26"/>
      <c r="P245" s="26"/>
      <c r="Q245" s="82">
        <f t="shared" si="32"/>
        <v>40197.7765</v>
      </c>
      <c r="R245" s="26"/>
    </row>
    <row r="246" spans="1:18">
      <c r="A246" s="28" t="s">
        <v>163</v>
      </c>
      <c r="B246" s="29" t="s">
        <v>72</v>
      </c>
      <c r="C246" s="28">
        <v>55478.5893</v>
      </c>
      <c r="D246" s="28" t="s">
        <v>34</v>
      </c>
      <c r="E246" s="26">
        <f t="shared" si="30"/>
        <v>73393.106914427699</v>
      </c>
      <c r="F246" s="32">
        <f t="shared" si="31"/>
        <v>73393.5</v>
      </c>
      <c r="G246" s="30">
        <f t="shared" si="34"/>
        <v>-0.13076989999535726</v>
      </c>
      <c r="H246" s="26"/>
      <c r="J246" s="26"/>
      <c r="K246" s="26">
        <f>+G246</f>
        <v>-0.13076989999535726</v>
      </c>
      <c r="L246" s="26"/>
      <c r="M246" s="26"/>
      <c r="N246" s="26"/>
      <c r="O246" s="26"/>
      <c r="P246" s="26"/>
      <c r="Q246" s="82">
        <f t="shared" si="32"/>
        <v>40460.0893</v>
      </c>
    </row>
    <row r="247" spans="1:18">
      <c r="A247" s="40" t="s">
        <v>163</v>
      </c>
      <c r="B247" s="31" t="s">
        <v>72</v>
      </c>
      <c r="C247" s="30">
        <v>55478.589390000001</v>
      </c>
      <c r="D247" s="30">
        <v>2.0000000000000001E-4</v>
      </c>
      <c r="E247" s="26">
        <f t="shared" si="30"/>
        <v>73393.107184961686</v>
      </c>
      <c r="F247" s="32">
        <f t="shared" si="31"/>
        <v>73393.5</v>
      </c>
      <c r="G247" s="30">
        <f t="shared" si="34"/>
        <v>-0.13067989999399288</v>
      </c>
      <c r="H247" s="26"/>
      <c r="I247" s="26"/>
      <c r="J247" s="26"/>
      <c r="K247" s="26">
        <f>G247</f>
        <v>-0.13067989999399288</v>
      </c>
      <c r="L247" s="26"/>
      <c r="N247" s="26">
        <f ca="1">+C$11+C$12*F247</f>
        <v>-0.13199120985319809</v>
      </c>
      <c r="O247" s="26"/>
      <c r="P247" s="26"/>
      <c r="Q247" s="82">
        <f t="shared" si="32"/>
        <v>40460.089390000001</v>
      </c>
      <c r="R247" s="26"/>
    </row>
    <row r="248" spans="1:18">
      <c r="A248" s="28" t="s">
        <v>163</v>
      </c>
      <c r="B248" s="29" t="s">
        <v>72</v>
      </c>
      <c r="C248" s="28">
        <v>55478.589399999997</v>
      </c>
      <c r="D248" s="28" t="s">
        <v>34</v>
      </c>
      <c r="E248" s="26">
        <f t="shared" si="30"/>
        <v>73393.107215020995</v>
      </c>
      <c r="F248" s="32">
        <f t="shared" si="31"/>
        <v>73393.5</v>
      </c>
      <c r="G248" s="30">
        <f t="shared" si="34"/>
        <v>-0.13066989999788348</v>
      </c>
      <c r="H248" s="26"/>
      <c r="J248" s="26"/>
      <c r="K248" s="26">
        <f>+G248</f>
        <v>-0.13066989999788348</v>
      </c>
      <c r="L248" s="26"/>
      <c r="M248" s="26"/>
      <c r="N248" s="26"/>
      <c r="O248" s="26"/>
      <c r="P248" s="26"/>
      <c r="Q248" s="82">
        <f t="shared" si="32"/>
        <v>40460.089399999997</v>
      </c>
    </row>
    <row r="249" spans="1:18">
      <c r="A249" s="40" t="s">
        <v>163</v>
      </c>
      <c r="B249" s="31" t="s">
        <v>72</v>
      </c>
      <c r="C249" s="30">
        <v>55478.589419999997</v>
      </c>
      <c r="D249" s="30">
        <v>2.0000000000000001E-4</v>
      </c>
      <c r="E249" s="26">
        <f t="shared" si="30"/>
        <v>73393.107275139657</v>
      </c>
      <c r="F249" s="32">
        <f t="shared" si="31"/>
        <v>73393.5</v>
      </c>
      <c r="G249" s="30">
        <f t="shared" si="34"/>
        <v>-0.13064989999838872</v>
      </c>
      <c r="H249" s="26"/>
      <c r="I249" s="26"/>
      <c r="J249" s="26"/>
      <c r="K249" s="26">
        <f t="shared" ref="K249:K254" si="36">G249</f>
        <v>-0.13064989999838872</v>
      </c>
      <c r="L249" s="26"/>
      <c r="N249" s="26">
        <f t="shared" ref="N249:N254" ca="1" si="37">+C$11+C$12*F249</f>
        <v>-0.13199120985319809</v>
      </c>
      <c r="O249" s="26"/>
      <c r="P249" s="26"/>
      <c r="Q249" s="82">
        <f t="shared" si="32"/>
        <v>40460.089419999997</v>
      </c>
      <c r="R249" s="26"/>
    </row>
    <row r="250" spans="1:18">
      <c r="A250" s="40" t="s">
        <v>163</v>
      </c>
      <c r="B250" s="31" t="s">
        <v>72</v>
      </c>
      <c r="C250" s="30">
        <v>55478.589699999997</v>
      </c>
      <c r="D250" s="30">
        <v>2.0000000000000001E-4</v>
      </c>
      <c r="E250" s="26">
        <f t="shared" si="30"/>
        <v>73393.108116800926</v>
      </c>
      <c r="F250" s="32">
        <f t="shared" si="31"/>
        <v>73393.5</v>
      </c>
      <c r="G250" s="30">
        <f t="shared" si="34"/>
        <v>-0.13036989999818616</v>
      </c>
      <c r="H250" s="26"/>
      <c r="I250" s="26"/>
      <c r="J250" s="26"/>
      <c r="K250" s="26">
        <f t="shared" si="36"/>
        <v>-0.13036989999818616</v>
      </c>
      <c r="L250" s="26"/>
      <c r="N250" s="26">
        <f t="shared" ca="1" si="37"/>
        <v>-0.13199120985319809</v>
      </c>
      <c r="O250" s="26"/>
      <c r="P250" s="26"/>
      <c r="Q250" s="82">
        <f t="shared" si="32"/>
        <v>40460.089699999997</v>
      </c>
      <c r="R250" s="26"/>
    </row>
    <row r="251" spans="1:18">
      <c r="A251" s="40" t="s">
        <v>163</v>
      </c>
      <c r="B251" s="31" t="s">
        <v>72</v>
      </c>
      <c r="C251" s="30">
        <v>55478.589749999999</v>
      </c>
      <c r="D251" s="30">
        <v>2.9999999999999997E-4</v>
      </c>
      <c r="E251" s="26">
        <f t="shared" si="30"/>
        <v>73393.108267097588</v>
      </c>
      <c r="F251" s="32">
        <f t="shared" si="31"/>
        <v>73393.5</v>
      </c>
      <c r="G251" s="30">
        <f t="shared" si="34"/>
        <v>-0.13031989999581128</v>
      </c>
      <c r="H251" s="26"/>
      <c r="I251" s="26"/>
      <c r="J251" s="26"/>
      <c r="K251" s="26">
        <f t="shared" si="36"/>
        <v>-0.13031989999581128</v>
      </c>
      <c r="L251" s="26"/>
      <c r="N251" s="26">
        <f t="shared" ca="1" si="37"/>
        <v>-0.13199120985319809</v>
      </c>
      <c r="O251" s="26"/>
      <c r="P251" s="26"/>
      <c r="Q251" s="82">
        <f t="shared" si="32"/>
        <v>40460.089749999999</v>
      </c>
      <c r="R251" s="26"/>
    </row>
    <row r="252" spans="1:18">
      <c r="A252" s="44" t="s">
        <v>160</v>
      </c>
      <c r="B252" s="34" t="s">
        <v>72</v>
      </c>
      <c r="C252" s="39">
        <v>55482.580999999998</v>
      </c>
      <c r="D252" s="39">
        <v>4.0000000000000002E-4</v>
      </c>
      <c r="E252" s="26">
        <f t="shared" si="30"/>
        <v>73405.105697625972</v>
      </c>
      <c r="F252" s="32">
        <f t="shared" si="31"/>
        <v>73405.5</v>
      </c>
      <c r="G252" s="30">
        <f t="shared" si="34"/>
        <v>-0.13117469999997411</v>
      </c>
      <c r="H252" s="26"/>
      <c r="I252" s="26"/>
      <c r="J252" s="26"/>
      <c r="K252" s="26">
        <f t="shared" si="36"/>
        <v>-0.13117469999997411</v>
      </c>
      <c r="L252" s="26"/>
      <c r="M252" s="26"/>
      <c r="N252" s="26">
        <f t="shared" ca="1" si="37"/>
        <v>-0.13202139963051798</v>
      </c>
      <c r="O252" s="26"/>
      <c r="P252" s="26"/>
      <c r="Q252" s="82">
        <f t="shared" si="32"/>
        <v>40464.080999999998</v>
      </c>
      <c r="R252" s="26"/>
    </row>
    <row r="253" spans="1:18">
      <c r="A253" s="40" t="s">
        <v>164</v>
      </c>
      <c r="B253" s="31" t="s">
        <v>72</v>
      </c>
      <c r="C253" s="30">
        <v>55498.8825</v>
      </c>
      <c r="D253" s="30">
        <v>2.0000000000000001E-4</v>
      </c>
      <c r="E253" s="26">
        <f t="shared" si="30"/>
        <v>73454.106916231263</v>
      </c>
      <c r="F253" s="32">
        <f t="shared" si="31"/>
        <v>73454.5</v>
      </c>
      <c r="G253" s="30">
        <f t="shared" ref="G253:G281" si="38">C253-(C$7+C$8*F253)</f>
        <v>-0.13076930000534048</v>
      </c>
      <c r="H253" s="26"/>
      <c r="I253" s="26"/>
      <c r="J253" s="26"/>
      <c r="K253" s="26">
        <f t="shared" si="36"/>
        <v>-0.13076930000534048</v>
      </c>
      <c r="L253" s="26"/>
      <c r="M253" s="26"/>
      <c r="N253" s="26">
        <f t="shared" ca="1" si="37"/>
        <v>-0.13214467455457415</v>
      </c>
      <c r="O253" s="26"/>
      <c r="P253" s="26"/>
      <c r="Q253" s="82">
        <f t="shared" si="32"/>
        <v>40480.3825</v>
      </c>
      <c r="R253" s="26"/>
    </row>
    <row r="254" spans="1:18">
      <c r="A254" s="44" t="s">
        <v>160</v>
      </c>
      <c r="B254" s="34" t="s">
        <v>48</v>
      </c>
      <c r="C254" s="39">
        <v>55501.376799999998</v>
      </c>
      <c r="D254" s="39">
        <v>4.0000000000000002E-4</v>
      </c>
      <c r="E254" s="26">
        <f t="shared" si="30"/>
        <v>73461.604615189455</v>
      </c>
      <c r="F254" s="32">
        <f t="shared" si="31"/>
        <v>73462</v>
      </c>
      <c r="G254" s="30">
        <f t="shared" si="38"/>
        <v>-0.13153480000619311</v>
      </c>
      <c r="H254" s="26"/>
      <c r="I254" s="26"/>
      <c r="J254" s="26"/>
      <c r="K254" s="26">
        <f t="shared" si="36"/>
        <v>-0.13153480000619311</v>
      </c>
      <c r="L254" s="26"/>
      <c r="M254" s="26"/>
      <c r="N254" s="26">
        <f t="shared" ca="1" si="37"/>
        <v>-0.13216354316539908</v>
      </c>
      <c r="O254" s="26"/>
      <c r="P254" s="26"/>
      <c r="Q254" s="82">
        <f t="shared" si="32"/>
        <v>40482.876799999998</v>
      </c>
      <c r="R254" s="26"/>
    </row>
    <row r="255" spans="1:18">
      <c r="A255" s="28" t="s">
        <v>165</v>
      </c>
      <c r="B255" s="29" t="s">
        <v>72</v>
      </c>
      <c r="C255" s="28">
        <v>55553.109700000001</v>
      </c>
      <c r="D255" s="28" t="s">
        <v>34</v>
      </c>
      <c r="E255" s="26">
        <f t="shared" si="30"/>
        <v>73617.110252215833</v>
      </c>
      <c r="F255" s="32">
        <f t="shared" si="31"/>
        <v>73617.5</v>
      </c>
      <c r="G255" s="30">
        <f t="shared" si="38"/>
        <v>-0.12965950000216253</v>
      </c>
      <c r="H255" s="26"/>
      <c r="I255" s="26"/>
      <c r="J255" s="26"/>
      <c r="K255" s="26">
        <f>+G255</f>
        <v>-0.12965950000216253</v>
      </c>
      <c r="L255" s="26"/>
      <c r="M255" s="26"/>
      <c r="N255" s="26"/>
      <c r="O255" s="26"/>
      <c r="P255" s="26"/>
      <c r="Q255" s="82">
        <f t="shared" si="32"/>
        <v>40534.609700000001</v>
      </c>
    </row>
    <row r="256" spans="1:18">
      <c r="A256" s="28" t="s">
        <v>166</v>
      </c>
      <c r="B256" s="29" t="s">
        <v>72</v>
      </c>
      <c r="C256" s="28">
        <v>55578.390899999999</v>
      </c>
      <c r="D256" s="28" t="s">
        <v>34</v>
      </c>
      <c r="E256" s="26">
        <f t="shared" si="30"/>
        <v>73693.103848375918</v>
      </c>
      <c r="F256" s="32">
        <f t="shared" si="31"/>
        <v>73693.5</v>
      </c>
      <c r="G256" s="30">
        <f t="shared" si="38"/>
        <v>-0.13178989999869373</v>
      </c>
      <c r="H256" s="26"/>
      <c r="I256" s="26"/>
      <c r="J256" s="26"/>
      <c r="K256" s="26">
        <f>+G256</f>
        <v>-0.13178989999869373</v>
      </c>
      <c r="L256" s="26"/>
      <c r="M256" s="26"/>
      <c r="N256" s="26"/>
      <c r="O256" s="26"/>
      <c r="P256" s="26"/>
      <c r="Q256" s="82">
        <f t="shared" si="32"/>
        <v>40559.890899999999</v>
      </c>
    </row>
    <row r="257" spans="1:18">
      <c r="A257" s="40" t="s">
        <v>167</v>
      </c>
      <c r="B257" s="34" t="s">
        <v>72</v>
      </c>
      <c r="C257" s="39">
        <v>55624.300600000002</v>
      </c>
      <c r="D257" s="39">
        <v>2.9999999999999997E-4</v>
      </c>
      <c r="E257" s="26">
        <f t="shared" si="30"/>
        <v>73831.105335711633</v>
      </c>
      <c r="F257" s="32">
        <f t="shared" si="31"/>
        <v>73831.5</v>
      </c>
      <c r="G257" s="30">
        <f t="shared" si="38"/>
        <v>-0.13129509999998845</v>
      </c>
      <c r="H257" s="26"/>
      <c r="I257" s="26"/>
      <c r="J257" s="26"/>
      <c r="K257" s="26">
        <f>G257</f>
        <v>-0.13129509999998845</v>
      </c>
      <c r="L257" s="26"/>
      <c r="M257" s="26"/>
      <c r="N257" s="26">
        <f ca="1">+C$11+C$12*F257</f>
        <v>-0.13309313672537371</v>
      </c>
      <c r="O257" s="26"/>
      <c r="P257" s="26"/>
      <c r="Q257" s="82">
        <f t="shared" si="32"/>
        <v>40605.800600000002</v>
      </c>
      <c r="R257" s="26"/>
    </row>
    <row r="258" spans="1:18">
      <c r="A258" s="45" t="s">
        <v>168</v>
      </c>
      <c r="B258" s="46"/>
      <c r="C258" s="45">
        <v>55817.583030000002</v>
      </c>
      <c r="D258" s="45" t="s">
        <v>169</v>
      </c>
      <c r="E258" s="26">
        <f t="shared" si="30"/>
        <v>74412.099391779499</v>
      </c>
      <c r="F258" s="32">
        <f t="shared" si="31"/>
        <v>74412.5</v>
      </c>
      <c r="G258" s="30">
        <f t="shared" si="38"/>
        <v>-0.13327250000293134</v>
      </c>
      <c r="H258" s="26"/>
      <c r="I258" s="26"/>
      <c r="J258" s="26"/>
      <c r="K258" s="26">
        <f>G258</f>
        <v>-0.13327250000293134</v>
      </c>
      <c r="L258" s="26"/>
      <c r="N258" s="26">
        <f ca="1">+C$11+C$12*F258</f>
        <v>-0.13455482511061126</v>
      </c>
      <c r="O258" s="26"/>
      <c r="P258" s="26"/>
      <c r="Q258" s="82">
        <f t="shared" si="32"/>
        <v>40799.083030000002</v>
      </c>
      <c r="R258" s="26"/>
    </row>
    <row r="259" spans="1:18">
      <c r="A259" s="28" t="s">
        <v>170</v>
      </c>
      <c r="B259" s="29" t="s">
        <v>72</v>
      </c>
      <c r="C259" s="28">
        <v>55817.583120000003</v>
      </c>
      <c r="D259" s="28" t="s">
        <v>34</v>
      </c>
      <c r="E259" s="26">
        <f t="shared" si="30"/>
        <v>74412.099662313485</v>
      </c>
      <c r="F259" s="32">
        <f t="shared" si="31"/>
        <v>74412.5</v>
      </c>
      <c r="G259" s="30">
        <f t="shared" si="38"/>
        <v>-0.13318250000156695</v>
      </c>
      <c r="H259" s="26"/>
      <c r="J259" s="26"/>
      <c r="K259" s="26">
        <f>+G259</f>
        <v>-0.13318250000156695</v>
      </c>
      <c r="L259" s="26"/>
      <c r="M259" s="26"/>
      <c r="N259" s="26"/>
      <c r="O259" s="26"/>
      <c r="P259" s="26"/>
      <c r="Q259" s="82">
        <f t="shared" si="32"/>
        <v>40799.083120000003</v>
      </c>
    </row>
    <row r="260" spans="1:18">
      <c r="A260" s="28" t="s">
        <v>170</v>
      </c>
      <c r="B260" s="29" t="s">
        <v>72</v>
      </c>
      <c r="C260" s="28">
        <v>55817.583129999999</v>
      </c>
      <c r="D260" s="28" t="s">
        <v>34</v>
      </c>
      <c r="E260" s="26">
        <f t="shared" si="30"/>
        <v>74412.099692372809</v>
      </c>
      <c r="F260" s="32">
        <f t="shared" si="31"/>
        <v>74412.5</v>
      </c>
      <c r="G260" s="30">
        <f t="shared" si="38"/>
        <v>-0.13317250000545755</v>
      </c>
      <c r="H260" s="26"/>
      <c r="J260" s="26"/>
      <c r="K260" s="26">
        <f>+G260</f>
        <v>-0.13317250000545755</v>
      </c>
      <c r="L260" s="26"/>
      <c r="M260" s="26"/>
      <c r="N260" s="26"/>
      <c r="O260" s="26"/>
      <c r="P260" s="26"/>
      <c r="Q260" s="82">
        <f t="shared" si="32"/>
        <v>40799.083129999999</v>
      </c>
    </row>
    <row r="261" spans="1:18">
      <c r="A261" s="45" t="s">
        <v>168</v>
      </c>
      <c r="B261" s="46"/>
      <c r="C261" s="45">
        <v>55817.583200000001</v>
      </c>
      <c r="D261" s="45" t="s">
        <v>169</v>
      </c>
      <c r="E261" s="26">
        <f t="shared" si="30"/>
        <v>74412.099902788133</v>
      </c>
      <c r="F261" s="32">
        <f t="shared" si="31"/>
        <v>74412.5</v>
      </c>
      <c r="G261" s="30">
        <f t="shared" si="38"/>
        <v>-0.13310250000358792</v>
      </c>
      <c r="H261" s="26"/>
      <c r="I261" s="26"/>
      <c r="J261" s="26"/>
      <c r="K261" s="26">
        <f>G261</f>
        <v>-0.13310250000358792</v>
      </c>
      <c r="L261" s="26"/>
      <c r="N261" s="26">
        <f ca="1">+C$11+C$12*F261</f>
        <v>-0.13455482511061126</v>
      </c>
      <c r="O261" s="26"/>
      <c r="P261" s="26"/>
      <c r="Q261" s="82">
        <f t="shared" si="32"/>
        <v>40799.083200000001</v>
      </c>
      <c r="R261" s="26"/>
    </row>
    <row r="262" spans="1:18">
      <c r="A262" s="45" t="s">
        <v>168</v>
      </c>
      <c r="B262" s="46"/>
      <c r="C262" s="45">
        <v>55817.583279999999</v>
      </c>
      <c r="D262" s="45" t="s">
        <v>171</v>
      </c>
      <c r="E262" s="26">
        <f t="shared" si="30"/>
        <v>74412.100143262767</v>
      </c>
      <c r="F262" s="32">
        <f t="shared" si="31"/>
        <v>74412.5</v>
      </c>
      <c r="G262" s="30">
        <f t="shared" si="38"/>
        <v>-0.13302250000560889</v>
      </c>
      <c r="H262" s="26"/>
      <c r="I262" s="26"/>
      <c r="J262" s="26"/>
      <c r="K262" s="26">
        <f>G262</f>
        <v>-0.13302250000560889</v>
      </c>
      <c r="L262" s="26"/>
      <c r="N262" s="26">
        <f ca="1">+C$11+C$12*F262</f>
        <v>-0.13455482511061126</v>
      </c>
      <c r="O262" s="26"/>
      <c r="P262" s="26"/>
      <c r="Q262" s="82">
        <f t="shared" si="32"/>
        <v>40799.083279999999</v>
      </c>
      <c r="R262" s="26"/>
    </row>
    <row r="263" spans="1:18">
      <c r="A263" s="28" t="s">
        <v>170</v>
      </c>
      <c r="B263" s="29" t="s">
        <v>72</v>
      </c>
      <c r="C263" s="28">
        <v>55817.583290000002</v>
      </c>
      <c r="D263" s="28" t="s">
        <v>34</v>
      </c>
      <c r="E263" s="26">
        <f t="shared" si="30"/>
        <v>74412.100173322106</v>
      </c>
      <c r="F263" s="32">
        <f t="shared" si="31"/>
        <v>74412.5</v>
      </c>
      <c r="G263" s="30">
        <f t="shared" si="38"/>
        <v>-0.13301250000222353</v>
      </c>
      <c r="H263" s="26"/>
      <c r="J263" s="26"/>
      <c r="K263" s="26">
        <f>+G263</f>
        <v>-0.13301250000222353</v>
      </c>
      <c r="L263" s="26"/>
      <c r="M263" s="26"/>
      <c r="N263" s="26"/>
      <c r="O263" s="26"/>
      <c r="P263" s="26"/>
      <c r="Q263" s="82">
        <f t="shared" si="32"/>
        <v>40799.083290000002</v>
      </c>
    </row>
    <row r="264" spans="1:18">
      <c r="A264" s="28" t="s">
        <v>170</v>
      </c>
      <c r="B264" s="29" t="s">
        <v>72</v>
      </c>
      <c r="C264" s="28">
        <v>55817.58337</v>
      </c>
      <c r="D264" s="28" t="s">
        <v>34</v>
      </c>
      <c r="E264" s="26">
        <f t="shared" si="30"/>
        <v>74412.100413796754</v>
      </c>
      <c r="F264" s="32">
        <f t="shared" si="31"/>
        <v>74412.5</v>
      </c>
      <c r="G264" s="30">
        <f t="shared" si="38"/>
        <v>-0.1329325000042445</v>
      </c>
      <c r="H264" s="26"/>
      <c r="J264" s="26"/>
      <c r="K264" s="26">
        <f>+G264</f>
        <v>-0.1329325000042445</v>
      </c>
      <c r="L264" s="26"/>
      <c r="M264" s="26"/>
      <c r="N264" s="26"/>
      <c r="O264" s="26"/>
      <c r="P264" s="26"/>
      <c r="Q264" s="82">
        <f t="shared" si="32"/>
        <v>40799.08337</v>
      </c>
    </row>
    <row r="265" spans="1:18">
      <c r="A265" s="28" t="s">
        <v>166</v>
      </c>
      <c r="B265" s="29" t="s">
        <v>48</v>
      </c>
      <c r="C265" s="28">
        <v>55899.919199999997</v>
      </c>
      <c r="D265" s="28" t="s">
        <v>34</v>
      </c>
      <c r="E265" s="26">
        <f t="shared" si="30"/>
        <v>74659.596411396808</v>
      </c>
      <c r="F265" s="32">
        <f t="shared" si="31"/>
        <v>74660</v>
      </c>
      <c r="G265" s="30">
        <f t="shared" si="38"/>
        <v>-0.13426400000025751</v>
      </c>
      <c r="H265" s="26"/>
      <c r="I265" s="26"/>
      <c r="J265" s="26"/>
      <c r="K265" s="26">
        <f>+G265</f>
        <v>-0.13426400000025751</v>
      </c>
      <c r="L265" s="26"/>
      <c r="M265" s="26"/>
      <c r="N265" s="26"/>
      <c r="O265" s="26"/>
      <c r="P265" s="26"/>
      <c r="Q265" s="82">
        <f t="shared" si="32"/>
        <v>40881.419199999997</v>
      </c>
    </row>
    <row r="266" spans="1:18">
      <c r="A266" s="28" t="s">
        <v>166</v>
      </c>
      <c r="B266" s="29" t="s">
        <v>72</v>
      </c>
      <c r="C266" s="28">
        <v>55900.0867</v>
      </c>
      <c r="D266" s="28" t="s">
        <v>34</v>
      </c>
      <c r="E266" s="26">
        <f t="shared" si="30"/>
        <v>74660.099905192867</v>
      </c>
      <c r="F266" s="32">
        <f t="shared" si="31"/>
        <v>74660.5</v>
      </c>
      <c r="G266" s="30">
        <f t="shared" si="38"/>
        <v>-0.13310170000477228</v>
      </c>
      <c r="H266" s="26"/>
      <c r="I266" s="26"/>
      <c r="J266" s="26"/>
      <c r="K266" s="26">
        <f>+G266</f>
        <v>-0.13310170000477228</v>
      </c>
      <c r="L266" s="26"/>
      <c r="M266" s="26"/>
      <c r="N266" s="26"/>
      <c r="O266" s="26"/>
      <c r="P266" s="26"/>
      <c r="Q266" s="82">
        <f t="shared" si="32"/>
        <v>40881.5867</v>
      </c>
    </row>
    <row r="267" spans="1:18">
      <c r="A267" s="40" t="s">
        <v>170</v>
      </c>
      <c r="B267" s="31" t="s">
        <v>48</v>
      </c>
      <c r="C267" s="30">
        <v>55906.567719999999</v>
      </c>
      <c r="D267" s="30">
        <v>6.9999999999999999E-4</v>
      </c>
      <c r="E267" s="26">
        <f t="shared" si="30"/>
        <v>74679.581417802459</v>
      </c>
      <c r="F267" s="32">
        <f t="shared" si="31"/>
        <v>74680</v>
      </c>
      <c r="G267" s="30">
        <f t="shared" si="38"/>
        <v>-0.13925200000085169</v>
      </c>
      <c r="H267" s="26"/>
      <c r="I267" s="26"/>
      <c r="J267" s="26"/>
      <c r="K267" s="26">
        <f>G267</f>
        <v>-0.13925200000085169</v>
      </c>
      <c r="L267" s="26"/>
      <c r="N267" s="26">
        <f ca="1">+C$11+C$12*F267</f>
        <v>-0.13522780556336692</v>
      </c>
      <c r="O267" s="26"/>
      <c r="P267" s="26"/>
      <c r="Q267" s="82">
        <f t="shared" si="32"/>
        <v>40888.067719999999</v>
      </c>
      <c r="R267" s="26"/>
    </row>
    <row r="268" spans="1:18">
      <c r="A268" s="35" t="s">
        <v>172</v>
      </c>
      <c r="B268" s="36" t="s">
        <v>72</v>
      </c>
      <c r="C268" s="35">
        <v>55910.731200000002</v>
      </c>
      <c r="D268" s="35">
        <v>4.0000000000000002E-4</v>
      </c>
      <c r="E268" s="26">
        <f t="shared" si="30"/>
        <v>74692.096560190505</v>
      </c>
      <c r="F268" s="32">
        <f t="shared" si="31"/>
        <v>74692.5</v>
      </c>
      <c r="G268" s="30">
        <f t="shared" si="38"/>
        <v>-0.13421450000168988</v>
      </c>
      <c r="H268" s="26"/>
      <c r="I268" s="26"/>
      <c r="J268" s="26"/>
      <c r="K268" s="26">
        <f>G268</f>
        <v>-0.13421450000168988</v>
      </c>
      <c r="L268" s="26"/>
      <c r="M268" s="26"/>
      <c r="N268" s="26">
        <f ca="1">+C$11+C$12*F268</f>
        <v>-0.13525925324807511</v>
      </c>
      <c r="O268" s="26"/>
      <c r="P268" s="26"/>
      <c r="Q268" s="82">
        <f t="shared" si="32"/>
        <v>40892.231200000002</v>
      </c>
      <c r="R268" s="26"/>
    </row>
    <row r="269" spans="1:18">
      <c r="A269" s="45" t="s">
        <v>168</v>
      </c>
      <c r="B269" s="46"/>
      <c r="C269" s="45">
        <v>56169.551460000002</v>
      </c>
      <c r="D269" s="45">
        <v>1E-4</v>
      </c>
      <c r="E269" s="26">
        <f t="shared" si="30"/>
        <v>75470.092949463666</v>
      </c>
      <c r="F269" s="32">
        <f t="shared" si="31"/>
        <v>75470.5</v>
      </c>
      <c r="G269" s="30">
        <f t="shared" si="38"/>
        <v>-0.1354157000023406</v>
      </c>
      <c r="H269" s="26"/>
      <c r="I269" s="26"/>
      <c r="J269" s="26"/>
      <c r="K269" s="26">
        <f>G269</f>
        <v>-0.1354157000023406</v>
      </c>
      <c r="L269" s="26"/>
      <c r="N269" s="26">
        <f ca="1">+C$11+C$12*F269</f>
        <v>-0.13721655714431402</v>
      </c>
      <c r="O269" s="26"/>
      <c r="P269" s="26"/>
      <c r="Q269" s="82">
        <f t="shared" si="32"/>
        <v>41151.051460000002</v>
      </c>
      <c r="R269" s="26"/>
    </row>
    <row r="270" spans="1:18">
      <c r="A270" s="28" t="s">
        <v>170</v>
      </c>
      <c r="B270" s="29" t="s">
        <v>72</v>
      </c>
      <c r="C270" s="28">
        <v>56169.55156</v>
      </c>
      <c r="D270" s="28" t="s">
        <v>34</v>
      </c>
      <c r="E270" s="26">
        <f t="shared" si="30"/>
        <v>75470.093250056962</v>
      </c>
      <c r="F270" s="32">
        <f t="shared" si="31"/>
        <v>75470.5</v>
      </c>
      <c r="G270" s="30">
        <f t="shared" si="38"/>
        <v>-0.13531570000486681</v>
      </c>
      <c r="H270" s="26"/>
      <c r="J270" s="26"/>
      <c r="K270" s="26">
        <f>+G270</f>
        <v>-0.13531570000486681</v>
      </c>
      <c r="L270" s="26"/>
      <c r="M270" s="26"/>
      <c r="N270" s="26"/>
      <c r="O270" s="26"/>
      <c r="P270" s="26"/>
      <c r="Q270" s="82">
        <f t="shared" si="32"/>
        <v>41151.05156</v>
      </c>
    </row>
    <row r="271" spans="1:18">
      <c r="A271" s="28" t="s">
        <v>170</v>
      </c>
      <c r="B271" s="29" t="s">
        <v>72</v>
      </c>
      <c r="C271" s="28">
        <v>56169.551570000003</v>
      </c>
      <c r="D271" s="28" t="s">
        <v>34</v>
      </c>
      <c r="E271" s="26">
        <f t="shared" si="30"/>
        <v>75470.0932801163</v>
      </c>
      <c r="F271" s="32">
        <f t="shared" si="31"/>
        <v>75470.5</v>
      </c>
      <c r="G271" s="30">
        <f t="shared" si="38"/>
        <v>-0.13530570000148145</v>
      </c>
      <c r="H271" s="26"/>
      <c r="J271" s="26"/>
      <c r="K271" s="26">
        <f>+G271</f>
        <v>-0.13530570000148145</v>
      </c>
      <c r="L271" s="26"/>
      <c r="M271" s="26"/>
      <c r="N271" s="26"/>
      <c r="O271" s="26"/>
      <c r="P271" s="26"/>
      <c r="Q271" s="82">
        <f t="shared" si="32"/>
        <v>41151.051570000003</v>
      </c>
    </row>
    <row r="272" spans="1:18">
      <c r="A272" s="28" t="s">
        <v>170</v>
      </c>
      <c r="B272" s="29" t="s">
        <v>72</v>
      </c>
      <c r="C272" s="28">
        <v>56169.551610000002</v>
      </c>
      <c r="D272" s="28" t="s">
        <v>34</v>
      </c>
      <c r="E272" s="26">
        <f t="shared" si="30"/>
        <v>75470.093400353624</v>
      </c>
      <c r="F272" s="32">
        <f t="shared" si="31"/>
        <v>75470.5</v>
      </c>
      <c r="G272" s="30">
        <f t="shared" si="38"/>
        <v>-0.13526570000249194</v>
      </c>
      <c r="H272" s="26"/>
      <c r="J272" s="26"/>
      <c r="K272" s="26">
        <f>+G272</f>
        <v>-0.13526570000249194</v>
      </c>
      <c r="L272" s="26"/>
      <c r="M272" s="26"/>
      <c r="N272" s="26"/>
      <c r="O272" s="26"/>
      <c r="P272" s="26"/>
      <c r="Q272" s="82">
        <f t="shared" si="32"/>
        <v>41151.051610000002</v>
      </c>
    </row>
    <row r="273" spans="1:18">
      <c r="A273" s="28" t="s">
        <v>170</v>
      </c>
      <c r="B273" s="29" t="s">
        <v>72</v>
      </c>
      <c r="C273" s="28">
        <v>56169.552009999999</v>
      </c>
      <c r="D273" s="28" t="s">
        <v>34</v>
      </c>
      <c r="E273" s="26">
        <f t="shared" si="30"/>
        <v>75470.094602726866</v>
      </c>
      <c r="F273" s="32">
        <f t="shared" si="31"/>
        <v>75470.5</v>
      </c>
      <c r="G273" s="30">
        <f t="shared" si="38"/>
        <v>-0.13486570000532083</v>
      </c>
      <c r="H273" s="26"/>
      <c r="J273" s="26"/>
      <c r="K273" s="26">
        <f>+G273</f>
        <v>-0.13486570000532083</v>
      </c>
      <c r="L273" s="26"/>
      <c r="M273" s="26"/>
      <c r="N273" s="26"/>
      <c r="O273" s="26"/>
      <c r="P273" s="26"/>
      <c r="Q273" s="82">
        <f t="shared" si="32"/>
        <v>41151.052009999999</v>
      </c>
    </row>
    <row r="274" spans="1:18">
      <c r="A274" s="40" t="s">
        <v>167</v>
      </c>
      <c r="B274" s="34" t="s">
        <v>48</v>
      </c>
      <c r="C274" s="39">
        <v>56222.613700000002</v>
      </c>
      <c r="D274" s="39">
        <v>2.9999999999999997E-4</v>
      </c>
      <c r="E274" s="26">
        <f t="shared" si="30"/>
        <v>75629.594493611497</v>
      </c>
      <c r="F274" s="32">
        <f t="shared" si="31"/>
        <v>75630</v>
      </c>
      <c r="G274" s="30">
        <f t="shared" si="38"/>
        <v>-0.13490199999796459</v>
      </c>
      <c r="H274" s="26"/>
      <c r="I274" s="26"/>
      <c r="J274" s="26"/>
      <c r="K274" s="26">
        <f>G274</f>
        <v>-0.13490199999796459</v>
      </c>
      <c r="L274" s="26"/>
      <c r="M274" s="26"/>
      <c r="N274" s="26">
        <f ca="1">+C$11+C$12*F274</f>
        <v>-0.13761782960119076</v>
      </c>
      <c r="O274" s="26"/>
      <c r="P274" s="26"/>
      <c r="Q274" s="82">
        <f t="shared" si="32"/>
        <v>41204.113700000002</v>
      </c>
      <c r="R274" s="26"/>
    </row>
    <row r="275" spans="1:18">
      <c r="A275" s="40" t="s">
        <v>170</v>
      </c>
      <c r="B275" s="31" t="s">
        <v>48</v>
      </c>
      <c r="C275" s="30">
        <v>56252.55343</v>
      </c>
      <c r="D275" s="30">
        <v>2.0000000000000001E-4</v>
      </c>
      <c r="E275" s="26">
        <f t="shared" si="30"/>
        <v>75719.591319346131</v>
      </c>
      <c r="F275" s="32">
        <f t="shared" si="31"/>
        <v>75720</v>
      </c>
      <c r="G275" s="30">
        <f t="shared" si="38"/>
        <v>-0.13595799999893643</v>
      </c>
      <c r="H275" s="26"/>
      <c r="I275" s="26"/>
      <c r="J275" s="26"/>
      <c r="K275" s="26">
        <f>G275</f>
        <v>-0.13595799999893643</v>
      </c>
      <c r="L275" s="26"/>
      <c r="N275" s="26">
        <f ca="1">+C$11+C$12*F275</f>
        <v>-0.13784425293108987</v>
      </c>
      <c r="O275" s="26"/>
      <c r="P275" s="26"/>
      <c r="Q275" s="82">
        <f t="shared" si="32"/>
        <v>41234.05343</v>
      </c>
      <c r="R275" s="26"/>
    </row>
    <row r="276" spans="1:18">
      <c r="A276" s="40" t="s">
        <v>170</v>
      </c>
      <c r="B276" s="31" t="s">
        <v>48</v>
      </c>
      <c r="C276" s="30">
        <v>56252.553469999999</v>
      </c>
      <c r="D276" s="30">
        <v>4.0000000000000002E-4</v>
      </c>
      <c r="E276" s="26">
        <f t="shared" si="30"/>
        <v>75719.591439583441</v>
      </c>
      <c r="F276" s="32">
        <f t="shared" si="31"/>
        <v>75720</v>
      </c>
      <c r="G276" s="30">
        <f t="shared" si="38"/>
        <v>-0.13591799999994691</v>
      </c>
      <c r="H276" s="26"/>
      <c r="I276" s="26"/>
      <c r="J276" s="26"/>
      <c r="K276" s="26">
        <f>G276</f>
        <v>-0.13591799999994691</v>
      </c>
      <c r="L276" s="26"/>
      <c r="N276" s="26">
        <f ca="1">+C$11+C$12*F276</f>
        <v>-0.13784425293108987</v>
      </c>
      <c r="O276" s="26"/>
      <c r="P276" s="26"/>
      <c r="Q276" s="82">
        <f t="shared" si="32"/>
        <v>41234.053469999999</v>
      </c>
      <c r="R276" s="26"/>
    </row>
    <row r="277" spans="1:18">
      <c r="A277" s="40" t="s">
        <v>170</v>
      </c>
      <c r="B277" s="31" t="s">
        <v>48</v>
      </c>
      <c r="C277" s="30">
        <v>56252.553699999997</v>
      </c>
      <c r="D277" s="30">
        <v>2.0000000000000001E-4</v>
      </c>
      <c r="E277" s="26">
        <f t="shared" ref="E277:E295" si="39">+(C277-C$7)/C$8</f>
        <v>75719.592130948062</v>
      </c>
      <c r="F277" s="32">
        <f t="shared" ref="F277:F308" si="40">ROUND(2*E277,0)/2+0.5</f>
        <v>75720</v>
      </c>
      <c r="G277" s="30">
        <f t="shared" si="38"/>
        <v>-0.13568800000211922</v>
      </c>
      <c r="H277" s="26"/>
      <c r="I277" s="26"/>
      <c r="J277" s="26"/>
      <c r="K277" s="26">
        <f>G277</f>
        <v>-0.13568800000211922</v>
      </c>
      <c r="L277" s="26"/>
      <c r="N277" s="26">
        <f ca="1">+C$11+C$12*F277</f>
        <v>-0.13784425293108987</v>
      </c>
      <c r="O277" s="26"/>
      <c r="P277" s="26"/>
      <c r="Q277" s="82">
        <f t="shared" ref="Q277:Q295" si="41">C277-15018.5</f>
        <v>41234.053699999997</v>
      </c>
      <c r="R277" s="26"/>
    </row>
    <row r="278" spans="1:18">
      <c r="A278" s="40" t="s">
        <v>170</v>
      </c>
      <c r="B278" s="31" t="s">
        <v>48</v>
      </c>
      <c r="C278" s="30">
        <v>56252.553919999998</v>
      </c>
      <c r="D278" s="30">
        <v>2.0000000000000001E-4</v>
      </c>
      <c r="E278" s="26">
        <f t="shared" si="39"/>
        <v>75719.592792253345</v>
      </c>
      <c r="F278" s="32">
        <f t="shared" si="40"/>
        <v>75720</v>
      </c>
      <c r="G278" s="30">
        <f t="shared" si="38"/>
        <v>-0.13546800000040093</v>
      </c>
      <c r="H278" s="26"/>
      <c r="I278" s="26"/>
      <c r="J278" s="26"/>
      <c r="K278" s="26">
        <f>G278</f>
        <v>-0.13546800000040093</v>
      </c>
      <c r="L278" s="26"/>
      <c r="N278" s="26">
        <f ca="1">+C$11+C$12*F278</f>
        <v>-0.13784425293108987</v>
      </c>
      <c r="O278" s="26"/>
      <c r="P278" s="26"/>
      <c r="Q278" s="82">
        <f t="shared" si="41"/>
        <v>41234.053919999998</v>
      </c>
      <c r="R278" s="26"/>
    </row>
    <row r="279" spans="1:18">
      <c r="A279" s="28" t="s">
        <v>173</v>
      </c>
      <c r="B279" s="29" t="s">
        <v>72</v>
      </c>
      <c r="C279" s="28">
        <v>56272.0147</v>
      </c>
      <c r="D279" s="28" t="s">
        <v>34</v>
      </c>
      <c r="E279" s="26">
        <f t="shared" si="39"/>
        <v>75778.09059521684</v>
      </c>
      <c r="F279" s="32">
        <f t="shared" si="40"/>
        <v>75778.5</v>
      </c>
      <c r="G279" s="30">
        <f t="shared" si="38"/>
        <v>-0.13619889999972656</v>
      </c>
      <c r="H279" s="26"/>
      <c r="I279" s="26"/>
      <c r="J279" s="26"/>
      <c r="K279" s="26">
        <f>+G279</f>
        <v>-0.13619889999972656</v>
      </c>
      <c r="L279" s="26"/>
      <c r="M279" s="26"/>
      <c r="N279" s="26"/>
      <c r="O279" s="26"/>
      <c r="P279" s="26"/>
      <c r="Q279" s="82">
        <f t="shared" si="41"/>
        <v>41253.5147</v>
      </c>
    </row>
    <row r="280" spans="1:18">
      <c r="A280" s="28" t="s">
        <v>173</v>
      </c>
      <c r="B280" s="29" t="s">
        <v>48</v>
      </c>
      <c r="C280" s="28">
        <v>56272.180899999999</v>
      </c>
      <c r="D280" s="28" t="s">
        <v>34</v>
      </c>
      <c r="E280" s="26">
        <f t="shared" si="39"/>
        <v>75778.590181299849</v>
      </c>
      <c r="F280" s="32">
        <f t="shared" si="40"/>
        <v>75779</v>
      </c>
      <c r="G280" s="30">
        <f t="shared" si="38"/>
        <v>-0.1363366000005044</v>
      </c>
      <c r="H280" s="26"/>
      <c r="I280" s="26"/>
      <c r="J280" s="26"/>
      <c r="K280" s="26">
        <f>+G280</f>
        <v>-0.1363366000005044</v>
      </c>
      <c r="L280" s="26"/>
      <c r="M280" s="26"/>
      <c r="N280" s="26"/>
      <c r="O280" s="26"/>
      <c r="P280" s="26"/>
      <c r="Q280" s="82">
        <f t="shared" si="41"/>
        <v>41253.680899999999</v>
      </c>
    </row>
    <row r="281" spans="1:18">
      <c r="A281" s="40" t="s">
        <v>174</v>
      </c>
      <c r="B281" s="31" t="s">
        <v>72</v>
      </c>
      <c r="C281" s="30">
        <v>56282.662100000001</v>
      </c>
      <c r="D281" s="30">
        <v>4.0000000000000002E-4</v>
      </c>
      <c r="E281" s="26">
        <f t="shared" si="39"/>
        <v>75810.095967420493</v>
      </c>
      <c r="F281" s="32">
        <f t="shared" si="40"/>
        <v>75810.5</v>
      </c>
      <c r="G281" s="30">
        <f t="shared" si="38"/>
        <v>-0.13441169999714475</v>
      </c>
      <c r="H281" s="26"/>
      <c r="I281" s="26"/>
      <c r="J281" s="26"/>
      <c r="K281" s="26">
        <f>G281</f>
        <v>-0.13441169999714475</v>
      </c>
      <c r="L281" s="26"/>
      <c r="M281" s="26"/>
      <c r="N281" s="26">
        <f ca="1">+C$11+C$12*F281</f>
        <v>-0.13807193416837729</v>
      </c>
      <c r="O281" s="26"/>
      <c r="P281" s="26"/>
      <c r="Q281" s="82">
        <f t="shared" si="41"/>
        <v>41264.162100000001</v>
      </c>
      <c r="R281" s="26"/>
    </row>
    <row r="282" spans="1:18">
      <c r="A282" s="44" t="s">
        <v>175</v>
      </c>
      <c r="B282" s="34" t="s">
        <v>176</v>
      </c>
      <c r="C282" s="39">
        <v>56322.413699999997</v>
      </c>
      <c r="D282" s="39">
        <v>5.9999999999999995E-4</v>
      </c>
      <c r="E282" s="26">
        <f t="shared" si="39"/>
        <v>75929.586618066736</v>
      </c>
      <c r="F282" s="32">
        <f t="shared" si="40"/>
        <v>75930</v>
      </c>
      <c r="G282" s="30">
        <f t="shared" ref="G282:G295" si="42">C282-(C$7+C$8*F282)</f>
        <v>-0.13752199999726145</v>
      </c>
      <c r="H282" s="26"/>
      <c r="I282" s="26"/>
      <c r="J282" s="26"/>
      <c r="K282" s="26">
        <f>G282</f>
        <v>-0.13752199999726145</v>
      </c>
      <c r="L282" s="26"/>
      <c r="M282" s="26"/>
      <c r="N282" s="26">
        <f ca="1">+C$11+C$12*F282</f>
        <v>-0.13837257403418776</v>
      </c>
      <c r="O282" s="26"/>
      <c r="P282" s="26"/>
      <c r="Q282" s="82">
        <f t="shared" si="41"/>
        <v>41303.913699999997</v>
      </c>
      <c r="R282" s="26"/>
    </row>
    <row r="283" spans="1:18">
      <c r="A283" s="28" t="s">
        <v>177</v>
      </c>
      <c r="B283" s="29" t="s">
        <v>48</v>
      </c>
      <c r="C283" s="28">
        <v>56608.180699999997</v>
      </c>
      <c r="D283" s="28" t="s">
        <v>34</v>
      </c>
      <c r="E283" s="26">
        <f t="shared" si="39"/>
        <v>76788.583105333295</v>
      </c>
      <c r="F283" s="32">
        <f t="shared" si="40"/>
        <v>76789</v>
      </c>
      <c r="G283" s="30">
        <f t="shared" si="42"/>
        <v>-0.13869060000433819</v>
      </c>
      <c r="H283" s="26"/>
      <c r="I283" s="26"/>
      <c r="J283" s="26"/>
      <c r="K283" s="26">
        <f>+G283</f>
        <v>-0.13869060000433819</v>
      </c>
      <c r="L283" s="26"/>
      <c r="M283" s="26"/>
      <c r="N283" s="26"/>
      <c r="O283" s="26"/>
      <c r="P283" s="26"/>
      <c r="Q283" s="82">
        <f t="shared" si="41"/>
        <v>41589.680699999997</v>
      </c>
    </row>
    <row r="284" spans="1:18">
      <c r="A284" s="30" t="s">
        <v>178</v>
      </c>
      <c r="B284" s="31" t="s">
        <v>48</v>
      </c>
      <c r="C284" s="47">
        <v>56609.511030000001</v>
      </c>
      <c r="D284" s="30">
        <v>1E-4</v>
      </c>
      <c r="E284" s="26">
        <f t="shared" si="39"/>
        <v>76792.581988328573</v>
      </c>
      <c r="F284" s="32">
        <f t="shared" si="40"/>
        <v>76793</v>
      </c>
      <c r="G284" s="30">
        <f t="shared" si="42"/>
        <v>-0.13906219999626046</v>
      </c>
      <c r="H284" s="26"/>
      <c r="I284" s="26"/>
      <c r="J284" s="26"/>
      <c r="K284" s="26">
        <f t="shared" ref="K284:K291" si="43">G284</f>
        <v>-0.13906219999626046</v>
      </c>
      <c r="L284" s="26"/>
      <c r="N284" s="26">
        <f t="shared" ref="N284:N295" ca="1" si="44">+C$11+C$12*F284</f>
        <v>-0.14054372218644248</v>
      </c>
      <c r="O284" s="26"/>
      <c r="P284" s="26"/>
      <c r="Q284" s="82">
        <f t="shared" si="41"/>
        <v>41591.011030000001</v>
      </c>
      <c r="R284" s="26"/>
    </row>
    <row r="285" spans="1:18">
      <c r="A285" s="30" t="s">
        <v>178</v>
      </c>
      <c r="B285" s="31" t="s">
        <v>48</v>
      </c>
      <c r="C285" s="47">
        <v>56609.511180000001</v>
      </c>
      <c r="D285" s="30">
        <v>1E-4</v>
      </c>
      <c r="E285" s="26">
        <f t="shared" si="39"/>
        <v>76792.582439218531</v>
      </c>
      <c r="F285" s="32">
        <f t="shared" si="40"/>
        <v>76793</v>
      </c>
      <c r="G285" s="30">
        <f t="shared" si="42"/>
        <v>-0.1389121999964118</v>
      </c>
      <c r="H285" s="26"/>
      <c r="I285" s="26"/>
      <c r="J285" s="26"/>
      <c r="K285" s="26">
        <f t="shared" si="43"/>
        <v>-0.1389121999964118</v>
      </c>
      <c r="L285" s="26"/>
      <c r="N285" s="26">
        <f t="shared" ca="1" si="44"/>
        <v>-0.14054372218644248</v>
      </c>
      <c r="O285" s="26"/>
      <c r="P285" s="26"/>
      <c r="Q285" s="82">
        <f t="shared" si="41"/>
        <v>41591.011180000001</v>
      </c>
      <c r="R285" s="26"/>
    </row>
    <row r="286" spans="1:18">
      <c r="A286" s="30" t="s">
        <v>178</v>
      </c>
      <c r="B286" s="31" t="s">
        <v>48</v>
      </c>
      <c r="C286" s="47">
        <v>56609.511359999997</v>
      </c>
      <c r="D286" s="30">
        <v>1E-4</v>
      </c>
      <c r="E286" s="26">
        <f t="shared" si="39"/>
        <v>76792.582980286476</v>
      </c>
      <c r="F286" s="32">
        <f t="shared" si="40"/>
        <v>76793</v>
      </c>
      <c r="G286" s="30">
        <f t="shared" si="42"/>
        <v>-0.13873220000095898</v>
      </c>
      <c r="H286" s="26"/>
      <c r="I286" s="26"/>
      <c r="J286" s="26"/>
      <c r="K286" s="26">
        <f t="shared" si="43"/>
        <v>-0.13873220000095898</v>
      </c>
      <c r="L286" s="26"/>
      <c r="N286" s="26">
        <f t="shared" ca="1" si="44"/>
        <v>-0.14054372218644248</v>
      </c>
      <c r="O286" s="26"/>
      <c r="P286" s="26"/>
      <c r="Q286" s="82">
        <f t="shared" si="41"/>
        <v>41591.011359999997</v>
      </c>
      <c r="R286" s="26"/>
    </row>
    <row r="287" spans="1:18">
      <c r="A287" s="30" t="s">
        <v>178</v>
      </c>
      <c r="B287" s="31" t="s">
        <v>48</v>
      </c>
      <c r="C287" s="47">
        <v>56609.511729999998</v>
      </c>
      <c r="D287" s="30">
        <v>2.0000000000000001E-4</v>
      </c>
      <c r="E287" s="26">
        <f t="shared" si="39"/>
        <v>76792.584092481731</v>
      </c>
      <c r="F287" s="32">
        <f t="shared" si="40"/>
        <v>76793</v>
      </c>
      <c r="G287" s="30">
        <f t="shared" si="42"/>
        <v>-0.13836219999939203</v>
      </c>
      <c r="H287" s="26"/>
      <c r="I287" s="26"/>
      <c r="J287" s="26"/>
      <c r="K287" s="26">
        <f t="shared" si="43"/>
        <v>-0.13836219999939203</v>
      </c>
      <c r="L287" s="26"/>
      <c r="N287" s="26">
        <f t="shared" ca="1" si="44"/>
        <v>-0.14054372218644248</v>
      </c>
      <c r="O287" s="26"/>
      <c r="P287" s="26"/>
      <c r="Q287" s="82">
        <f t="shared" si="41"/>
        <v>41591.011729999998</v>
      </c>
      <c r="R287" s="26"/>
    </row>
    <row r="288" spans="1:18">
      <c r="A288" s="30" t="s">
        <v>178</v>
      </c>
      <c r="B288" s="31" t="s">
        <v>72</v>
      </c>
      <c r="C288" s="47">
        <v>56610.34362</v>
      </c>
      <c r="D288" s="30">
        <v>1E-4</v>
      </c>
      <c r="E288" s="26">
        <f t="shared" si="39"/>
        <v>76795.084698177263</v>
      </c>
      <c r="F288" s="32">
        <f t="shared" si="40"/>
        <v>76795.5</v>
      </c>
      <c r="G288" s="30">
        <f t="shared" si="42"/>
        <v>-0.13816070000029868</v>
      </c>
      <c r="H288" s="26"/>
      <c r="I288" s="26"/>
      <c r="J288" s="26"/>
      <c r="K288" s="26">
        <f t="shared" si="43"/>
        <v>-0.13816070000029868</v>
      </c>
      <c r="L288" s="26"/>
      <c r="N288" s="26">
        <f t="shared" ca="1" si="44"/>
        <v>-0.14055001172338413</v>
      </c>
      <c r="O288" s="26"/>
      <c r="P288" s="26"/>
      <c r="Q288" s="82">
        <f t="shared" si="41"/>
        <v>41591.84362</v>
      </c>
      <c r="R288" s="26"/>
    </row>
    <row r="289" spans="1:18">
      <c r="A289" s="30" t="s">
        <v>178</v>
      </c>
      <c r="B289" s="31" t="s">
        <v>72</v>
      </c>
      <c r="C289" s="47">
        <v>56610.343679999998</v>
      </c>
      <c r="D289" s="30">
        <v>2.0000000000000001E-4</v>
      </c>
      <c r="E289" s="26">
        <f t="shared" si="39"/>
        <v>76795.084878533249</v>
      </c>
      <c r="F289" s="32">
        <f t="shared" si="40"/>
        <v>76795.5</v>
      </c>
      <c r="G289" s="30">
        <f t="shared" si="42"/>
        <v>-0.1381007000018144</v>
      </c>
      <c r="H289" s="26"/>
      <c r="I289" s="26"/>
      <c r="J289" s="26"/>
      <c r="K289" s="26">
        <f t="shared" si="43"/>
        <v>-0.1381007000018144</v>
      </c>
      <c r="L289" s="26"/>
      <c r="N289" s="26">
        <f t="shared" ca="1" si="44"/>
        <v>-0.14055001172338413</v>
      </c>
      <c r="O289" s="26"/>
      <c r="P289" s="26"/>
      <c r="Q289" s="82">
        <f t="shared" si="41"/>
        <v>41591.843679999998</v>
      </c>
      <c r="R289" s="26"/>
    </row>
    <row r="290" spans="1:18">
      <c r="A290" s="30" t="s">
        <v>178</v>
      </c>
      <c r="B290" s="31" t="s">
        <v>72</v>
      </c>
      <c r="C290" s="47">
        <v>56610.343710000001</v>
      </c>
      <c r="D290" s="30">
        <v>2.0000000000000001E-4</v>
      </c>
      <c r="E290" s="26">
        <f t="shared" si="39"/>
        <v>76795.08496871125</v>
      </c>
      <c r="F290" s="32">
        <f t="shared" si="40"/>
        <v>76795.5</v>
      </c>
      <c r="G290" s="30">
        <f t="shared" si="42"/>
        <v>-0.13807069999893429</v>
      </c>
      <c r="H290" s="26"/>
      <c r="I290" s="26"/>
      <c r="J290" s="26"/>
      <c r="K290" s="26">
        <f t="shared" si="43"/>
        <v>-0.13807069999893429</v>
      </c>
      <c r="L290" s="26"/>
      <c r="N290" s="26">
        <f t="shared" ca="1" si="44"/>
        <v>-0.14055001172338413</v>
      </c>
      <c r="O290" s="26"/>
      <c r="P290" s="26"/>
      <c r="Q290" s="82">
        <f t="shared" si="41"/>
        <v>41591.843710000001</v>
      </c>
      <c r="R290" s="26"/>
    </row>
    <row r="291" spans="1:18">
      <c r="A291" s="30" t="s">
        <v>178</v>
      </c>
      <c r="B291" s="31" t="s">
        <v>72</v>
      </c>
      <c r="C291" s="47">
        <v>56610.344980000002</v>
      </c>
      <c r="D291" s="30">
        <v>2.9999999999999997E-4</v>
      </c>
      <c r="E291" s="26">
        <f t="shared" si="39"/>
        <v>76795.088786246299</v>
      </c>
      <c r="F291" s="32">
        <f t="shared" si="40"/>
        <v>76795.5</v>
      </c>
      <c r="G291" s="30">
        <f t="shared" si="42"/>
        <v>-0.13680069999827538</v>
      </c>
      <c r="H291" s="26"/>
      <c r="I291" s="26"/>
      <c r="J291" s="26"/>
      <c r="K291" s="26">
        <f t="shared" si="43"/>
        <v>-0.13680069999827538</v>
      </c>
      <c r="L291" s="26"/>
      <c r="N291" s="26">
        <f t="shared" ca="1" si="44"/>
        <v>-0.14055001172338413</v>
      </c>
      <c r="O291" s="26"/>
      <c r="P291" s="26"/>
      <c r="Q291" s="82">
        <f t="shared" si="41"/>
        <v>41591.844980000002</v>
      </c>
      <c r="R291" s="26"/>
    </row>
    <row r="292" spans="1:18">
      <c r="A292" s="44" t="s">
        <v>179</v>
      </c>
      <c r="B292" s="34" t="s">
        <v>48</v>
      </c>
      <c r="C292" s="30">
        <v>56643.277499999997</v>
      </c>
      <c r="D292" s="39">
        <v>2.9999999999999997E-4</v>
      </c>
      <c r="E292" s="26">
        <f t="shared" si="39"/>
        <v>76894.081738535519</v>
      </c>
      <c r="F292" s="32">
        <f t="shared" si="40"/>
        <v>76894.5</v>
      </c>
      <c r="G292" s="30">
        <f t="shared" si="42"/>
        <v>-0.1391453000032925</v>
      </c>
      <c r="H292" s="26"/>
      <c r="I292" s="26"/>
      <c r="J292" s="26">
        <f>G292</f>
        <v>-0.1391453000032925</v>
      </c>
      <c r="L292" s="26"/>
      <c r="M292" s="26"/>
      <c r="N292" s="26">
        <f t="shared" ca="1" si="44"/>
        <v>-0.14079907738627312</v>
      </c>
      <c r="O292" s="26"/>
      <c r="P292" s="26"/>
      <c r="Q292" s="82">
        <f t="shared" si="41"/>
        <v>41624.777499999997</v>
      </c>
      <c r="R292" s="26"/>
    </row>
    <row r="293" spans="1:18">
      <c r="A293" s="30" t="s">
        <v>178</v>
      </c>
      <c r="B293" s="31" t="s">
        <v>48</v>
      </c>
      <c r="C293" s="47">
        <v>56692.346250000002</v>
      </c>
      <c r="D293" s="30">
        <v>1E-4</v>
      </c>
      <c r="E293" s="26">
        <f t="shared" si="39"/>
        <v>77041.579118864829</v>
      </c>
      <c r="F293" s="32">
        <f t="shared" si="40"/>
        <v>77042</v>
      </c>
      <c r="G293" s="30">
        <f t="shared" si="42"/>
        <v>-0.14001679999637417</v>
      </c>
      <c r="H293" s="26"/>
      <c r="I293" s="26"/>
      <c r="J293" s="26"/>
      <c r="K293" s="26">
        <f>G293</f>
        <v>-0.14001679999637417</v>
      </c>
      <c r="L293" s="26"/>
      <c r="N293" s="26">
        <f t="shared" ca="1" si="44"/>
        <v>-0.14117016006583</v>
      </c>
      <c r="O293" s="26"/>
      <c r="P293" s="26"/>
      <c r="Q293" s="82">
        <f t="shared" si="41"/>
        <v>41673.846250000002</v>
      </c>
      <c r="R293" s="26"/>
    </row>
    <row r="294" spans="1:18">
      <c r="A294" s="30" t="s">
        <v>180</v>
      </c>
      <c r="B294" s="31" t="s">
        <v>48</v>
      </c>
      <c r="C294" s="30">
        <v>57327.418700000002</v>
      </c>
      <c r="D294" s="30">
        <v>1E-4</v>
      </c>
      <c r="E294" s="26">
        <f t="shared" si="39"/>
        <v>78950.564424060212</v>
      </c>
      <c r="F294" s="32">
        <f t="shared" si="40"/>
        <v>78951</v>
      </c>
      <c r="G294" s="30">
        <f t="shared" si="42"/>
        <v>-0.14490539999678731</v>
      </c>
      <c r="H294" s="26"/>
      <c r="I294" s="26"/>
      <c r="J294" s="26"/>
      <c r="K294" s="26">
        <f>G294</f>
        <v>-0.14490539999678731</v>
      </c>
      <c r="L294" s="26"/>
      <c r="M294" s="26"/>
      <c r="N294" s="26">
        <f t="shared" ca="1" si="44"/>
        <v>-0.14597285047446759</v>
      </c>
      <c r="O294" s="26"/>
      <c r="P294" s="26"/>
      <c r="Q294" s="82">
        <f t="shared" si="41"/>
        <v>42308.918700000002</v>
      </c>
    </row>
    <row r="295" spans="1:18">
      <c r="A295" s="33" t="s">
        <v>181</v>
      </c>
      <c r="B295" s="31"/>
      <c r="C295" s="30">
        <v>57635.972199999997</v>
      </c>
      <c r="D295" s="30">
        <v>8.0000000000000004E-4</v>
      </c>
      <c r="E295" s="26">
        <f t="shared" si="39"/>
        <v>79878.055606155423</v>
      </c>
      <c r="F295" s="32">
        <f t="shared" si="40"/>
        <v>79878.5</v>
      </c>
      <c r="G295" s="30">
        <f t="shared" si="42"/>
        <v>-0.14783890000398969</v>
      </c>
      <c r="H295" s="26"/>
      <c r="I295" s="26"/>
      <c r="J295" s="26"/>
      <c r="K295" s="26">
        <f>G295</f>
        <v>-0.14783890000398969</v>
      </c>
      <c r="L295" s="26"/>
      <c r="N295" s="26">
        <f t="shared" ca="1" si="44"/>
        <v>-0.14830626867981667</v>
      </c>
      <c r="O295" s="26"/>
      <c r="P295" s="26"/>
      <c r="Q295" s="82">
        <f t="shared" si="41"/>
        <v>42617.472199999997</v>
      </c>
    </row>
    <row r="296" spans="1:18">
      <c r="A296" s="48" t="s">
        <v>182</v>
      </c>
      <c r="B296" s="49" t="s">
        <v>48</v>
      </c>
      <c r="C296" s="50">
        <v>57715.313959999999</v>
      </c>
      <c r="D296" s="50">
        <v>6.9999999999999994E-5</v>
      </c>
      <c r="E296" s="26">
        <f t="shared" ref="E296:E306" si="45">+(C296-C$7)/C$8</f>
        <v>80116.551629606518</v>
      </c>
      <c r="F296" s="32">
        <f t="shared" si="40"/>
        <v>80117</v>
      </c>
      <c r="G296" s="30">
        <f t="shared" ref="G296:G306" si="46">C296-(C$7+C$8*F296)</f>
        <v>-0.14916180000000168</v>
      </c>
      <c r="H296" s="26"/>
      <c r="I296" s="26"/>
      <c r="J296" s="26"/>
      <c r="K296" s="26">
        <f t="shared" ref="K296:K306" si="47">G296</f>
        <v>-0.14916180000000168</v>
      </c>
      <c r="L296" s="26"/>
      <c r="N296" s="26">
        <f t="shared" ref="N296:N306" ca="1" si="48">+C$11+C$12*F296</f>
        <v>-0.1489062905040493</v>
      </c>
      <c r="O296" s="26"/>
      <c r="P296" s="26"/>
      <c r="Q296" s="82">
        <f t="shared" ref="Q296:Q306" si="49">C296-15018.5</f>
        <v>42696.813959999999</v>
      </c>
    </row>
    <row r="297" spans="1:18">
      <c r="A297" s="51" t="s">
        <v>183</v>
      </c>
      <c r="B297" s="52" t="s">
        <v>48</v>
      </c>
      <c r="C297" s="53">
        <v>56943.514060000001</v>
      </c>
      <c r="D297" s="53">
        <v>5.0000000000000001E-4</v>
      </c>
      <c r="E297" s="26">
        <f t="shared" si="45"/>
        <v>77796.572755304427</v>
      </c>
      <c r="F297" s="32">
        <f t="shared" si="40"/>
        <v>77797</v>
      </c>
      <c r="G297" s="30">
        <f t="shared" si="46"/>
        <v>-0.14213380000001052</v>
      </c>
      <c r="H297" s="26"/>
      <c r="I297" s="26"/>
      <c r="J297" s="26"/>
      <c r="K297" s="26">
        <f t="shared" si="47"/>
        <v>-0.14213380000001052</v>
      </c>
      <c r="L297" s="26"/>
      <c r="N297" s="26">
        <f t="shared" ca="1" si="48"/>
        <v>-0.1430696002222058</v>
      </c>
      <c r="O297" s="26"/>
      <c r="P297" s="26"/>
      <c r="Q297" s="82">
        <f t="shared" si="49"/>
        <v>41925.014060000001</v>
      </c>
    </row>
    <row r="298" spans="1:18">
      <c r="A298" s="51" t="s">
        <v>183</v>
      </c>
      <c r="B298" s="52" t="s">
        <v>48</v>
      </c>
      <c r="C298" s="53">
        <v>56943.514349999998</v>
      </c>
      <c r="D298" s="53">
        <v>2.9999999999999997E-4</v>
      </c>
      <c r="E298" s="26">
        <f t="shared" si="45"/>
        <v>77796.57362702502</v>
      </c>
      <c r="F298" s="32">
        <f t="shared" si="40"/>
        <v>77797</v>
      </c>
      <c r="G298" s="30">
        <f t="shared" si="46"/>
        <v>-0.14184380000369856</v>
      </c>
      <c r="H298" s="26"/>
      <c r="I298" s="26"/>
      <c r="J298" s="26"/>
      <c r="K298" s="26">
        <f t="shared" si="47"/>
        <v>-0.14184380000369856</v>
      </c>
      <c r="L298" s="26"/>
      <c r="N298" s="26">
        <f t="shared" ca="1" si="48"/>
        <v>-0.1430696002222058</v>
      </c>
      <c r="O298" s="26"/>
      <c r="P298" s="26"/>
      <c r="Q298" s="82">
        <f t="shared" si="49"/>
        <v>41925.014349999998</v>
      </c>
    </row>
    <row r="299" spans="1:18">
      <c r="A299" s="51" t="s">
        <v>183</v>
      </c>
      <c r="B299" s="52" t="s">
        <v>48</v>
      </c>
      <c r="C299" s="53">
        <v>56943.514389999997</v>
      </c>
      <c r="D299" s="53">
        <v>2.0000000000000001E-4</v>
      </c>
      <c r="E299" s="26">
        <f t="shared" si="45"/>
        <v>77796.57374726233</v>
      </c>
      <c r="F299" s="32">
        <f t="shared" si="40"/>
        <v>77797</v>
      </c>
      <c r="G299" s="30">
        <f t="shared" si="46"/>
        <v>-0.14180380000470905</v>
      </c>
      <c r="H299" s="26"/>
      <c r="I299" s="26"/>
      <c r="J299" s="26"/>
      <c r="K299" s="26">
        <f t="shared" si="47"/>
        <v>-0.14180380000470905</v>
      </c>
      <c r="L299" s="26"/>
      <c r="N299" s="26">
        <f t="shared" ca="1" si="48"/>
        <v>-0.1430696002222058</v>
      </c>
      <c r="O299" s="26"/>
      <c r="P299" s="26"/>
      <c r="Q299" s="82">
        <f t="shared" si="49"/>
        <v>41925.014389999997</v>
      </c>
    </row>
    <row r="300" spans="1:18">
      <c r="A300" s="51" t="s">
        <v>183</v>
      </c>
      <c r="B300" s="52" t="s">
        <v>48</v>
      </c>
      <c r="C300" s="53">
        <v>56943.514459999999</v>
      </c>
      <c r="D300" s="53">
        <v>2.0000000000000001E-4</v>
      </c>
      <c r="E300" s="26">
        <f t="shared" si="45"/>
        <v>77796.573957677654</v>
      </c>
      <c r="F300" s="32">
        <f t="shared" si="40"/>
        <v>77797</v>
      </c>
      <c r="G300" s="30">
        <f t="shared" si="46"/>
        <v>-0.14173380000283942</v>
      </c>
      <c r="H300" s="26"/>
      <c r="I300" s="26"/>
      <c r="J300" s="26"/>
      <c r="K300" s="26">
        <f t="shared" si="47"/>
        <v>-0.14173380000283942</v>
      </c>
      <c r="L300" s="26"/>
      <c r="N300" s="26">
        <f t="shared" ca="1" si="48"/>
        <v>-0.1430696002222058</v>
      </c>
      <c r="O300" s="26"/>
      <c r="P300" s="26"/>
      <c r="Q300" s="82">
        <f t="shared" si="49"/>
        <v>41925.014459999999</v>
      </c>
    </row>
    <row r="301" spans="1:18">
      <c r="A301" s="51" t="s">
        <v>183</v>
      </c>
      <c r="B301" s="52" t="s">
        <v>48</v>
      </c>
      <c r="C301" s="53">
        <v>57383.307610000003</v>
      </c>
      <c r="D301" s="53">
        <v>1E-4</v>
      </c>
      <c r="E301" s="26">
        <f t="shared" si="45"/>
        <v>79118.562749154298</v>
      </c>
      <c r="F301" s="32">
        <f t="shared" si="40"/>
        <v>79119</v>
      </c>
      <c r="G301" s="30">
        <f t="shared" si="46"/>
        <v>-0.14546259999769973</v>
      </c>
      <c r="H301" s="26"/>
      <c r="I301" s="26"/>
      <c r="J301" s="26"/>
      <c r="K301" s="26">
        <f t="shared" si="47"/>
        <v>-0.14546259999769973</v>
      </c>
      <c r="L301" s="26"/>
      <c r="N301" s="26">
        <f t="shared" ca="1" si="48"/>
        <v>-0.14639550735694593</v>
      </c>
      <c r="O301" s="26"/>
      <c r="P301" s="26"/>
      <c r="Q301" s="82">
        <f t="shared" si="49"/>
        <v>42364.807610000003</v>
      </c>
    </row>
    <row r="302" spans="1:18">
      <c r="A302" s="51" t="s">
        <v>183</v>
      </c>
      <c r="B302" s="52" t="s">
        <v>72</v>
      </c>
      <c r="C302" s="53">
        <v>57653.603519999997</v>
      </c>
      <c r="D302" s="53">
        <v>2.0000000000000001E-4</v>
      </c>
      <c r="E302" s="26">
        <f t="shared" si="45"/>
        <v>79931.054174730074</v>
      </c>
      <c r="F302" s="32">
        <f t="shared" si="40"/>
        <v>79931.5</v>
      </c>
      <c r="G302" s="30">
        <f t="shared" si="46"/>
        <v>-0.14831510000658454</v>
      </c>
      <c r="H302" s="26"/>
      <c r="I302" s="26"/>
      <c r="J302" s="26"/>
      <c r="K302" s="26">
        <f t="shared" si="47"/>
        <v>-0.14831510000658454</v>
      </c>
      <c r="L302" s="26"/>
      <c r="N302" s="26">
        <f t="shared" ca="1" si="48"/>
        <v>-0.14843960686297947</v>
      </c>
      <c r="O302" s="26"/>
      <c r="P302" s="26"/>
      <c r="Q302" s="82">
        <f t="shared" si="49"/>
        <v>42635.103519999997</v>
      </c>
    </row>
    <row r="303" spans="1:18">
      <c r="A303" s="51" t="s">
        <v>183</v>
      </c>
      <c r="B303" s="52" t="s">
        <v>72</v>
      </c>
      <c r="C303" s="53">
        <v>57653.603649999997</v>
      </c>
      <c r="D303" s="53">
        <v>2.0000000000000001E-4</v>
      </c>
      <c r="E303" s="26">
        <f t="shared" si="45"/>
        <v>79931.054565501385</v>
      </c>
      <c r="F303" s="32">
        <f t="shared" si="40"/>
        <v>79931.5</v>
      </c>
      <c r="G303" s="30">
        <f t="shared" si="46"/>
        <v>-0.14818510000623064</v>
      </c>
      <c r="H303" s="26"/>
      <c r="I303" s="26"/>
      <c r="J303" s="26"/>
      <c r="K303" s="26">
        <f t="shared" si="47"/>
        <v>-0.14818510000623064</v>
      </c>
      <c r="L303" s="26"/>
      <c r="N303" s="26">
        <f t="shared" ca="1" si="48"/>
        <v>-0.14843960686297947</v>
      </c>
      <c r="O303" s="26"/>
      <c r="P303" s="26"/>
      <c r="Q303" s="82">
        <f t="shared" si="49"/>
        <v>42635.103649999997</v>
      </c>
    </row>
    <row r="304" spans="1:18">
      <c r="A304" s="51" t="s">
        <v>183</v>
      </c>
      <c r="B304" s="52" t="s">
        <v>72</v>
      </c>
      <c r="C304" s="53">
        <v>57653.603649999997</v>
      </c>
      <c r="D304" s="53">
        <v>2.0000000000000001E-4</v>
      </c>
      <c r="E304" s="26">
        <f t="shared" si="45"/>
        <v>79931.054565501385</v>
      </c>
      <c r="F304" s="32">
        <f t="shared" si="40"/>
        <v>79931.5</v>
      </c>
      <c r="G304" s="30">
        <f t="shared" si="46"/>
        <v>-0.14818510000623064</v>
      </c>
      <c r="H304" s="26"/>
      <c r="I304" s="26"/>
      <c r="J304" s="26"/>
      <c r="K304" s="26">
        <f t="shared" si="47"/>
        <v>-0.14818510000623064</v>
      </c>
      <c r="L304" s="26"/>
      <c r="N304" s="26">
        <f t="shared" ca="1" si="48"/>
        <v>-0.14843960686297947</v>
      </c>
      <c r="O304" s="26"/>
      <c r="P304" s="26"/>
      <c r="Q304" s="82">
        <f t="shared" si="49"/>
        <v>42635.103649999997</v>
      </c>
    </row>
    <row r="305" spans="1:17">
      <c r="A305" s="51" t="s">
        <v>183</v>
      </c>
      <c r="B305" s="52" t="s">
        <v>72</v>
      </c>
      <c r="C305" s="53">
        <v>57653.603730000003</v>
      </c>
      <c r="D305" s="53">
        <v>2.0000000000000001E-4</v>
      </c>
      <c r="E305" s="26">
        <f t="shared" si="45"/>
        <v>79931.054805976048</v>
      </c>
      <c r="F305" s="32">
        <f t="shared" si="40"/>
        <v>79931.5</v>
      </c>
      <c r="G305" s="30">
        <f t="shared" si="46"/>
        <v>-0.14810510000097565</v>
      </c>
      <c r="H305" s="26"/>
      <c r="I305" s="26"/>
      <c r="J305" s="26"/>
      <c r="K305" s="26">
        <f t="shared" si="47"/>
        <v>-0.14810510000097565</v>
      </c>
      <c r="L305" s="26"/>
      <c r="N305" s="26">
        <f t="shared" ca="1" si="48"/>
        <v>-0.14843960686297947</v>
      </c>
      <c r="O305" s="26"/>
      <c r="P305" s="26"/>
      <c r="Q305" s="82">
        <f t="shared" si="49"/>
        <v>42635.103730000003</v>
      </c>
    </row>
    <row r="306" spans="1:17">
      <c r="A306" s="53" t="s">
        <v>184</v>
      </c>
      <c r="B306" s="52" t="s">
        <v>72</v>
      </c>
      <c r="C306" s="53">
        <v>57331.244899999998</v>
      </c>
      <c r="D306" s="53" t="s">
        <v>185</v>
      </c>
      <c r="E306" s="26">
        <f t="shared" si="45"/>
        <v>78962.065725328648</v>
      </c>
      <c r="F306" s="32">
        <f t="shared" si="40"/>
        <v>78962.5</v>
      </c>
      <c r="G306" s="30">
        <f t="shared" si="46"/>
        <v>-0.14447250000375789</v>
      </c>
      <c r="H306" s="26"/>
      <c r="I306" s="26"/>
      <c r="J306" s="26"/>
      <c r="K306" s="26">
        <f t="shared" si="47"/>
        <v>-0.14447250000375789</v>
      </c>
      <c r="L306" s="26"/>
      <c r="N306" s="26">
        <f t="shared" ca="1" si="48"/>
        <v>-0.14600178234439914</v>
      </c>
      <c r="O306" s="26"/>
      <c r="P306" s="26"/>
      <c r="Q306" s="82">
        <f t="shared" si="49"/>
        <v>42312.744899999998</v>
      </c>
    </row>
    <row r="307" spans="1:17">
      <c r="A307" s="54" t="s">
        <v>186</v>
      </c>
      <c r="B307" s="55" t="s">
        <v>72</v>
      </c>
      <c r="C307" s="54">
        <v>57343.720200000003</v>
      </c>
      <c r="D307" s="54">
        <v>1E-4</v>
      </c>
      <c r="E307" s="26">
        <f>+(C307-C$7)/C$8</f>
        <v>78999.565642665504</v>
      </c>
      <c r="F307" s="32">
        <f t="shared" si="40"/>
        <v>79000</v>
      </c>
      <c r="G307" s="30">
        <f>C307-(C$7+C$8*F307)</f>
        <v>-0.14449999999487773</v>
      </c>
      <c r="H307" s="26"/>
      <c r="I307" s="26"/>
      <c r="J307" s="26"/>
      <c r="K307" s="26">
        <f>G307</f>
        <v>-0.14449999999487773</v>
      </c>
      <c r="L307" s="26"/>
      <c r="N307" s="26">
        <f ca="1">+C$11+C$12*F307</f>
        <v>-0.14609612539852376</v>
      </c>
      <c r="O307" s="26"/>
      <c r="P307" s="26"/>
      <c r="Q307" s="82">
        <f>C307-15018.5</f>
        <v>42325.220200000003</v>
      </c>
    </row>
    <row r="308" spans="1:17">
      <c r="A308" s="56" t="s">
        <v>187</v>
      </c>
      <c r="B308" s="57" t="s">
        <v>72</v>
      </c>
      <c r="C308" s="58">
        <v>57756.066700000003</v>
      </c>
      <c r="D308" s="59" t="s">
        <v>188</v>
      </c>
      <c r="E308" s="26">
        <f>+(C308-C$7)/C$8</f>
        <v>80239.051640127291</v>
      </c>
      <c r="F308" s="32">
        <f t="shared" si="40"/>
        <v>80239.5</v>
      </c>
      <c r="G308" s="30">
        <f>C308-(C$7+C$8*F308)</f>
        <v>-0.14915829999517882</v>
      </c>
      <c r="H308" s="26"/>
      <c r="I308" s="26"/>
      <c r="J308" s="26"/>
      <c r="K308" s="26">
        <f>G308</f>
        <v>-0.14915829999517882</v>
      </c>
      <c r="L308" s="26"/>
      <c r="N308" s="26">
        <f ca="1">+C$11+C$12*F308</f>
        <v>-0.14921447781418973</v>
      </c>
      <c r="O308" s="26"/>
      <c r="P308" s="26"/>
      <c r="Q308" s="82">
        <f>C308-15018.5</f>
        <v>42737.566700000003</v>
      </c>
    </row>
    <row r="309" spans="1:17">
      <c r="A309" s="60" t="s">
        <v>189</v>
      </c>
      <c r="B309" s="61" t="s">
        <v>72</v>
      </c>
      <c r="C309" s="62">
        <v>58168.247560000003</v>
      </c>
      <c r="D309" s="62">
        <v>6.0000000000000002E-5</v>
      </c>
      <c r="E309" s="26">
        <f t="shared" ref="E309:E322" si="50">+(C309-C$7)/C$8</f>
        <v>81478.039734828621</v>
      </c>
      <c r="F309" s="32">
        <f t="shared" ref="F309:F322" si="51">ROUND(2*E309,0)/2+0.5</f>
        <v>81478.5</v>
      </c>
      <c r="G309" s="30">
        <f t="shared" ref="G309:G322" si="52">C309-(C$7+C$8*F309)</f>
        <v>-0.15311889999429695</v>
      </c>
      <c r="H309" s="26"/>
      <c r="I309" s="26"/>
      <c r="J309" s="26"/>
      <c r="K309" s="26">
        <f t="shared" ref="K309:K322" si="53">G309</f>
        <v>-0.15311889999429695</v>
      </c>
      <c r="L309" s="26"/>
      <c r="N309" s="26">
        <f t="shared" ref="N309:N322" ca="1" si="54">+C$11+C$12*F309</f>
        <v>-0.15233157232246736</v>
      </c>
      <c r="O309" s="26"/>
      <c r="P309" s="26"/>
      <c r="Q309" s="82">
        <f t="shared" ref="Q309:Q322" si="55">C309-15018.5</f>
        <v>43149.747560000003</v>
      </c>
    </row>
    <row r="310" spans="1:17">
      <c r="A310" s="60" t="s">
        <v>189</v>
      </c>
      <c r="B310" s="61" t="s">
        <v>72</v>
      </c>
      <c r="C310" s="62">
        <v>58382.491249999999</v>
      </c>
      <c r="D310" s="62">
        <v>3.6000000000000002E-4</v>
      </c>
      <c r="E310" s="26">
        <f t="shared" si="50"/>
        <v>82122.041936374007</v>
      </c>
      <c r="F310" s="32">
        <f t="shared" si="51"/>
        <v>82122.5</v>
      </c>
      <c r="G310" s="30">
        <f t="shared" si="52"/>
        <v>-0.1523864999981015</v>
      </c>
      <c r="H310" s="26"/>
      <c r="I310" s="26"/>
      <c r="J310" s="26"/>
      <c r="K310" s="26">
        <f t="shared" si="53"/>
        <v>-0.1523864999981015</v>
      </c>
      <c r="L310" s="26"/>
      <c r="N310" s="26">
        <f t="shared" ca="1" si="54"/>
        <v>-0.15395175703863426</v>
      </c>
      <c r="O310" s="26"/>
      <c r="P310" s="26"/>
      <c r="Q310" s="82">
        <f t="shared" si="55"/>
        <v>43363.991249999999</v>
      </c>
    </row>
    <row r="311" spans="1:17">
      <c r="A311" s="60" t="s">
        <v>189</v>
      </c>
      <c r="B311" s="61" t="s">
        <v>72</v>
      </c>
      <c r="C311" s="62">
        <v>58500.255400000002</v>
      </c>
      <c r="D311" s="62">
        <v>1.1E-4</v>
      </c>
      <c r="E311" s="26">
        <f t="shared" si="50"/>
        <v>82476.033094121187</v>
      </c>
      <c r="F311" s="32">
        <f t="shared" si="51"/>
        <v>82476.5</v>
      </c>
      <c r="G311" s="30">
        <f t="shared" si="52"/>
        <v>-0.15532810000149766</v>
      </c>
      <c r="H311" s="26"/>
      <c r="I311" s="26"/>
      <c r="J311" s="26"/>
      <c r="K311" s="26">
        <f t="shared" si="53"/>
        <v>-0.15532810000149766</v>
      </c>
      <c r="L311" s="26"/>
      <c r="N311" s="26">
        <f t="shared" ca="1" si="54"/>
        <v>-0.15484235546957073</v>
      </c>
      <c r="O311" s="26"/>
      <c r="P311" s="26"/>
      <c r="Q311" s="82">
        <f t="shared" si="55"/>
        <v>43481.755400000002</v>
      </c>
    </row>
    <row r="312" spans="1:17">
      <c r="A312" s="60" t="s">
        <v>189</v>
      </c>
      <c r="B312" s="61" t="s">
        <v>72</v>
      </c>
      <c r="C312" s="62">
        <v>58151.281499999997</v>
      </c>
      <c r="D312" s="62">
        <v>8.0000000000000007E-5</v>
      </c>
      <c r="E312" s="26">
        <f t="shared" si="50"/>
        <v>81427.040893315221</v>
      </c>
      <c r="F312" s="32">
        <f t="shared" si="51"/>
        <v>81427.5</v>
      </c>
      <c r="G312" s="30">
        <f t="shared" si="52"/>
        <v>-0.15273349999915808</v>
      </c>
      <c r="H312" s="26"/>
      <c r="I312" s="26"/>
      <c r="J312" s="26"/>
      <c r="K312" s="26">
        <f t="shared" si="53"/>
        <v>-0.15273349999915808</v>
      </c>
      <c r="L312" s="26"/>
      <c r="N312" s="26">
        <f t="shared" ca="1" si="54"/>
        <v>-0.15220326576885787</v>
      </c>
      <c r="O312" s="26"/>
      <c r="P312" s="26"/>
      <c r="Q312" s="82">
        <f t="shared" si="55"/>
        <v>43132.781499999997</v>
      </c>
    </row>
    <row r="313" spans="1:17">
      <c r="A313" s="63" t="s">
        <v>189</v>
      </c>
      <c r="B313" s="64" t="s">
        <v>72</v>
      </c>
      <c r="C313" s="65">
        <v>58151.281499999997</v>
      </c>
      <c r="D313" s="65">
        <v>8.0000000000000007E-5</v>
      </c>
      <c r="E313" s="26">
        <f t="shared" si="50"/>
        <v>81427.040893315221</v>
      </c>
      <c r="F313" s="32">
        <f t="shared" si="51"/>
        <v>81427.5</v>
      </c>
      <c r="G313" s="30">
        <f t="shared" si="52"/>
        <v>-0.15273349999915808</v>
      </c>
      <c r="H313" s="26"/>
      <c r="I313" s="26"/>
      <c r="J313" s="26"/>
      <c r="K313" s="26">
        <f t="shared" si="53"/>
        <v>-0.15273349999915808</v>
      </c>
      <c r="L313" s="26"/>
      <c r="N313" s="26">
        <f t="shared" ca="1" si="54"/>
        <v>-0.15220326576885787</v>
      </c>
      <c r="O313" s="26"/>
      <c r="P313" s="26"/>
      <c r="Q313" s="82">
        <f t="shared" si="55"/>
        <v>43132.781499999997</v>
      </c>
    </row>
    <row r="314" spans="1:17">
      <c r="A314" s="63" t="s">
        <v>189</v>
      </c>
      <c r="B314" s="64" t="s">
        <v>72</v>
      </c>
      <c r="C314" s="65">
        <v>58168.247560000003</v>
      </c>
      <c r="D314" s="65">
        <v>6.0000000000000002E-5</v>
      </c>
      <c r="E314" s="26">
        <f t="shared" si="50"/>
        <v>81478.039734828621</v>
      </c>
      <c r="F314" s="32">
        <f t="shared" si="51"/>
        <v>81478.5</v>
      </c>
      <c r="G314" s="30">
        <f t="shared" si="52"/>
        <v>-0.15311889999429695</v>
      </c>
      <c r="H314" s="26"/>
      <c r="I314" s="26"/>
      <c r="J314" s="26"/>
      <c r="K314" s="26">
        <f t="shared" si="53"/>
        <v>-0.15311889999429695</v>
      </c>
      <c r="L314" s="26"/>
      <c r="N314" s="26">
        <f t="shared" ca="1" si="54"/>
        <v>-0.15233157232246736</v>
      </c>
      <c r="O314" s="26"/>
      <c r="P314" s="26"/>
      <c r="Q314" s="82">
        <f t="shared" si="55"/>
        <v>43149.747560000003</v>
      </c>
    </row>
    <row r="315" spans="1:17">
      <c r="A315" s="63" t="s">
        <v>189</v>
      </c>
      <c r="B315" s="64" t="s">
        <v>72</v>
      </c>
      <c r="C315" s="65">
        <v>58382.491249999999</v>
      </c>
      <c r="D315" s="65">
        <v>3.6000000000000002E-4</v>
      </c>
      <c r="E315" s="26">
        <f t="shared" si="50"/>
        <v>82122.041936374007</v>
      </c>
      <c r="F315" s="32">
        <f t="shared" si="51"/>
        <v>82122.5</v>
      </c>
      <c r="G315" s="30">
        <f t="shared" si="52"/>
        <v>-0.1523864999981015</v>
      </c>
      <c r="H315" s="26"/>
      <c r="I315" s="26"/>
      <c r="J315" s="26"/>
      <c r="K315" s="26">
        <f t="shared" si="53"/>
        <v>-0.1523864999981015</v>
      </c>
      <c r="L315" s="26"/>
      <c r="N315" s="26">
        <f t="shared" ca="1" si="54"/>
        <v>-0.15395175703863426</v>
      </c>
      <c r="O315" s="26"/>
      <c r="P315" s="26"/>
      <c r="Q315" s="82">
        <f t="shared" si="55"/>
        <v>43363.991249999999</v>
      </c>
    </row>
    <row r="316" spans="1:17">
      <c r="A316" s="63" t="s">
        <v>189</v>
      </c>
      <c r="B316" s="64" t="s">
        <v>72</v>
      </c>
      <c r="C316" s="65">
        <v>58500.255400000002</v>
      </c>
      <c r="D316" s="65">
        <v>1.1E-4</v>
      </c>
      <c r="E316" s="26">
        <f t="shared" si="50"/>
        <v>82476.033094121187</v>
      </c>
      <c r="F316" s="32">
        <f t="shared" si="51"/>
        <v>82476.5</v>
      </c>
      <c r="G316" s="30">
        <f t="shared" si="52"/>
        <v>-0.15532810000149766</v>
      </c>
      <c r="H316" s="26"/>
      <c r="I316" s="26"/>
      <c r="J316" s="26"/>
      <c r="K316" s="26">
        <f t="shared" si="53"/>
        <v>-0.15532810000149766</v>
      </c>
      <c r="L316" s="26"/>
      <c r="N316" s="26">
        <f t="shared" ca="1" si="54"/>
        <v>-0.15484235546957073</v>
      </c>
      <c r="O316" s="26"/>
      <c r="P316" s="26"/>
      <c r="Q316" s="82">
        <f t="shared" si="55"/>
        <v>43481.755400000002</v>
      </c>
    </row>
    <row r="317" spans="1:17">
      <c r="A317" s="66" t="s">
        <v>190</v>
      </c>
      <c r="B317" s="67" t="s">
        <v>48</v>
      </c>
      <c r="C317" s="68">
        <v>57722.299920000136</v>
      </c>
      <c r="D317" s="68">
        <v>1E-4</v>
      </c>
      <c r="E317" s="26">
        <f t="shared" si="50"/>
        <v>80137.550958081469</v>
      </c>
      <c r="F317" s="32">
        <f t="shared" si="51"/>
        <v>80138</v>
      </c>
      <c r="G317" s="30">
        <f t="shared" si="52"/>
        <v>-0.14938519986753818</v>
      </c>
      <c r="H317" s="26"/>
      <c r="I317" s="26"/>
      <c r="J317" s="26"/>
      <c r="K317" s="26">
        <f t="shared" si="53"/>
        <v>-0.14938519986753818</v>
      </c>
      <c r="L317" s="26"/>
      <c r="N317" s="26">
        <f t="shared" ca="1" si="54"/>
        <v>-0.14895912261435909</v>
      </c>
      <c r="O317" s="26"/>
      <c r="P317" s="26"/>
      <c r="Q317" s="82">
        <f t="shared" si="55"/>
        <v>42703.799920000136</v>
      </c>
    </row>
    <row r="318" spans="1:17">
      <c r="A318" s="66" t="s">
        <v>190</v>
      </c>
      <c r="B318" s="67" t="s">
        <v>48</v>
      </c>
      <c r="C318" s="68">
        <v>57722.30010000011</v>
      </c>
      <c r="D318" s="68">
        <v>1E-4</v>
      </c>
      <c r="E318" s="26">
        <f t="shared" si="50"/>
        <v>80137.551499149355</v>
      </c>
      <c r="F318" s="32">
        <f t="shared" si="51"/>
        <v>80138</v>
      </c>
      <c r="G318" s="30">
        <f t="shared" si="52"/>
        <v>-0.14920519989391323</v>
      </c>
      <c r="H318" s="26"/>
      <c r="I318" s="26"/>
      <c r="J318" s="26"/>
      <c r="K318" s="26">
        <f t="shared" si="53"/>
        <v>-0.14920519989391323</v>
      </c>
      <c r="L318" s="26"/>
      <c r="N318" s="26">
        <f t="shared" ca="1" si="54"/>
        <v>-0.14895912261435909</v>
      </c>
      <c r="O318" s="26"/>
      <c r="P318" s="26"/>
      <c r="Q318" s="82">
        <f t="shared" si="55"/>
        <v>42703.80010000011</v>
      </c>
    </row>
    <row r="319" spans="1:17" ht="12" customHeight="1">
      <c r="A319" s="66" t="s">
        <v>190</v>
      </c>
      <c r="B319" s="67" t="s">
        <v>48</v>
      </c>
      <c r="C319" s="68">
        <v>57722.300290000159</v>
      </c>
      <c r="D319" s="68">
        <v>1E-4</v>
      </c>
      <c r="E319" s="26">
        <f t="shared" si="50"/>
        <v>80137.552070276797</v>
      </c>
      <c r="F319" s="32">
        <f t="shared" si="51"/>
        <v>80138</v>
      </c>
      <c r="G319" s="30">
        <f t="shared" si="52"/>
        <v>-0.14901519984414335</v>
      </c>
      <c r="H319" s="26"/>
      <c r="I319" s="26"/>
      <c r="J319" s="26"/>
      <c r="K319" s="26">
        <f t="shared" si="53"/>
        <v>-0.14901519984414335</v>
      </c>
      <c r="L319" s="26"/>
      <c r="N319" s="26">
        <f t="shared" ca="1" si="54"/>
        <v>-0.14895912261435909</v>
      </c>
      <c r="O319" s="26"/>
      <c r="P319" s="26"/>
      <c r="Q319" s="82">
        <f t="shared" si="55"/>
        <v>42703.800290000159</v>
      </c>
    </row>
    <row r="320" spans="1:17" ht="12" customHeight="1">
      <c r="A320" s="66" t="s">
        <v>190</v>
      </c>
      <c r="B320" s="67" t="s">
        <v>48</v>
      </c>
      <c r="C320" s="68">
        <v>57722.300379999913</v>
      </c>
      <c r="D320" s="68">
        <v>1E-4</v>
      </c>
      <c r="E320" s="26">
        <f t="shared" si="50"/>
        <v>80137.552340810027</v>
      </c>
      <c r="F320" s="32">
        <f t="shared" si="51"/>
        <v>80138</v>
      </c>
      <c r="G320" s="30">
        <f t="shared" si="52"/>
        <v>-0.14892520009016152</v>
      </c>
      <c r="H320" s="26"/>
      <c r="I320" s="26"/>
      <c r="J320" s="26"/>
      <c r="K320" s="26">
        <f t="shared" si="53"/>
        <v>-0.14892520009016152</v>
      </c>
      <c r="L320" s="26"/>
      <c r="N320" s="26">
        <f t="shared" ca="1" si="54"/>
        <v>-0.14895912261435909</v>
      </c>
      <c r="O320" s="26"/>
      <c r="P320" s="26"/>
      <c r="Q320" s="82">
        <f t="shared" si="55"/>
        <v>42703.800379999913</v>
      </c>
    </row>
    <row r="321" spans="1:17" ht="12" customHeight="1">
      <c r="A321" s="66" t="s">
        <v>190</v>
      </c>
      <c r="B321" s="67" t="s">
        <v>72</v>
      </c>
      <c r="C321" s="68">
        <v>57769.373430000152</v>
      </c>
      <c r="D321" s="68">
        <v>1E-4</v>
      </c>
      <c r="E321" s="26">
        <f t="shared" si="50"/>
        <v>80279.050780430873</v>
      </c>
      <c r="F321" s="32">
        <f t="shared" si="51"/>
        <v>80279.5</v>
      </c>
      <c r="G321" s="30">
        <f t="shared" si="52"/>
        <v>-0.14944429985189345</v>
      </c>
      <c r="H321" s="26"/>
      <c r="I321" s="26"/>
      <c r="J321" s="26"/>
      <c r="K321" s="26">
        <f t="shared" si="53"/>
        <v>-0.14944429985189345</v>
      </c>
      <c r="L321" s="26"/>
      <c r="N321" s="26">
        <f t="shared" ca="1" si="54"/>
        <v>-0.149315110405256</v>
      </c>
      <c r="O321" s="26"/>
      <c r="P321" s="26"/>
      <c r="Q321" s="82">
        <f t="shared" si="55"/>
        <v>42750.873430000152</v>
      </c>
    </row>
    <row r="322" spans="1:17" s="89" customFormat="1" ht="12" customHeight="1">
      <c r="A322" s="66" t="s">
        <v>190</v>
      </c>
      <c r="B322" s="67" t="s">
        <v>72</v>
      </c>
      <c r="C322" s="68">
        <v>57777.358000000007</v>
      </c>
      <c r="D322" s="68">
        <v>0</v>
      </c>
      <c r="E322" s="26">
        <f t="shared" si="50"/>
        <v>80303.051863768735</v>
      </c>
      <c r="F322" s="32">
        <f t="shared" si="51"/>
        <v>80303.5</v>
      </c>
      <c r="G322" s="30">
        <f t="shared" si="52"/>
        <v>-0.14908389998890925</v>
      </c>
      <c r="H322" s="26"/>
      <c r="I322" s="26"/>
      <c r="J322" s="26"/>
      <c r="K322" s="26">
        <f t="shared" si="53"/>
        <v>-0.14908389998890925</v>
      </c>
      <c r="L322" s="26"/>
      <c r="N322" s="26">
        <f t="shared" ca="1" si="54"/>
        <v>-0.14937548995989575</v>
      </c>
      <c r="O322" s="26"/>
      <c r="P322" s="26"/>
      <c r="Q322" s="82">
        <f t="shared" si="55"/>
        <v>42758.858000000007</v>
      </c>
    </row>
    <row r="323" spans="1:17" s="89" customFormat="1" ht="12" customHeight="1">
      <c r="A323" s="83" t="s">
        <v>1089</v>
      </c>
      <c r="B323" s="84" t="s">
        <v>72</v>
      </c>
      <c r="C323" s="92">
        <v>59496.431499999999</v>
      </c>
      <c r="D323" s="85">
        <v>1E-4</v>
      </c>
      <c r="E323" s="26">
        <f t="shared" ref="E323:E327" si="56">+(C323-C$7)/C$8</f>
        <v>85470.471817272934</v>
      </c>
      <c r="F323" s="86">
        <f t="shared" ref="F323:F327" si="57">ROUND(2*E323,0)/2+0.5</f>
        <v>85471</v>
      </c>
      <c r="G323" s="30">
        <f t="shared" ref="G323:G327" si="58">C323-(C$7+C$8*F323)</f>
        <v>-0.17571339999994962</v>
      </c>
      <c r="H323" s="26"/>
      <c r="I323" s="26"/>
      <c r="J323" s="26"/>
      <c r="K323" s="26">
        <f t="shared" ref="K323:K327" si="59">G323</f>
        <v>-0.17571339999994962</v>
      </c>
      <c r="L323" s="26"/>
      <c r="N323" s="26">
        <f t="shared" ref="N323:N327" ca="1" si="60">+C$11+C$12*F323</f>
        <v>-0.16237596281826916</v>
      </c>
      <c r="O323" s="26"/>
      <c r="P323" s="26"/>
      <c r="Q323" s="82">
        <f t="shared" ref="Q323:Q327" si="61">C323-15018.5</f>
        <v>44477.931499999999</v>
      </c>
    </row>
    <row r="324" spans="1:17" s="89" customFormat="1" ht="12" customHeight="1">
      <c r="A324" s="83" t="s">
        <v>1090</v>
      </c>
      <c r="B324" s="84" t="s">
        <v>48</v>
      </c>
      <c r="C324" s="92">
        <v>59576.948100000154</v>
      </c>
      <c r="D324" s="85" t="s">
        <v>185</v>
      </c>
      <c r="E324" s="26">
        <f t="shared" si="56"/>
        <v>85712.499331180341</v>
      </c>
      <c r="F324" s="86">
        <f t="shared" si="57"/>
        <v>85713</v>
      </c>
      <c r="G324" s="30">
        <f t="shared" si="58"/>
        <v>-0.16656019984657178</v>
      </c>
      <c r="H324" s="26"/>
      <c r="I324" s="26"/>
      <c r="J324" s="26"/>
      <c r="K324" s="26">
        <f t="shared" si="59"/>
        <v>-0.16656019984657178</v>
      </c>
      <c r="L324" s="26"/>
      <c r="N324" s="26">
        <f t="shared" ca="1" si="60"/>
        <v>-0.16298478999422009</v>
      </c>
      <c r="O324" s="26"/>
      <c r="P324" s="26"/>
      <c r="Q324" s="82">
        <f t="shared" si="61"/>
        <v>44558.448100000154</v>
      </c>
    </row>
    <row r="325" spans="1:17" s="89" customFormat="1" ht="12" customHeight="1">
      <c r="A325" s="85" t="s">
        <v>1091</v>
      </c>
      <c r="B325" s="84" t="s">
        <v>48</v>
      </c>
      <c r="C325" s="92">
        <v>59603.395700000001</v>
      </c>
      <c r="D325" s="85">
        <v>2.0000000000000001E-4</v>
      </c>
      <c r="E325" s="26">
        <f t="shared" si="56"/>
        <v>85791.999047720397</v>
      </c>
      <c r="F325" s="86">
        <f t="shared" si="57"/>
        <v>85792.5</v>
      </c>
      <c r="G325" s="30">
        <f t="shared" si="58"/>
        <v>-0.16665449999709381</v>
      </c>
      <c r="H325" s="26"/>
      <c r="I325" s="26"/>
      <c r="J325" s="26"/>
      <c r="K325" s="26">
        <f t="shared" si="59"/>
        <v>-0.16665449999709381</v>
      </c>
      <c r="L325" s="26"/>
      <c r="N325" s="26">
        <f t="shared" ca="1" si="60"/>
        <v>-0.16318479726896429</v>
      </c>
      <c r="O325" s="26"/>
      <c r="P325" s="26"/>
      <c r="Q325" s="82">
        <f t="shared" si="61"/>
        <v>44584.895700000001</v>
      </c>
    </row>
    <row r="326" spans="1:17" s="89" customFormat="1" ht="12" customHeight="1">
      <c r="A326" s="83" t="s">
        <v>1092</v>
      </c>
      <c r="B326" s="84" t="s">
        <v>48</v>
      </c>
      <c r="C326" s="92">
        <v>59603.395799999998</v>
      </c>
      <c r="D326" s="85">
        <v>1E-4</v>
      </c>
      <c r="E326" s="26">
        <f t="shared" si="56"/>
        <v>85791.999348313693</v>
      </c>
      <c r="F326" s="86">
        <f t="shared" si="57"/>
        <v>85792.5</v>
      </c>
      <c r="G326" s="30">
        <f t="shared" si="58"/>
        <v>-0.16655449999962002</v>
      </c>
      <c r="H326" s="26"/>
      <c r="I326" s="26"/>
      <c r="J326" s="26"/>
      <c r="K326" s="26">
        <f t="shared" si="59"/>
        <v>-0.16655449999962002</v>
      </c>
      <c r="L326" s="26"/>
      <c r="N326" s="26">
        <f t="shared" ca="1" si="60"/>
        <v>-0.16318479726896429</v>
      </c>
      <c r="O326" s="26"/>
      <c r="P326" s="26"/>
      <c r="Q326" s="82">
        <f t="shared" si="61"/>
        <v>44584.895799999998</v>
      </c>
    </row>
    <row r="327" spans="1:17" s="89" customFormat="1" ht="12" customHeight="1">
      <c r="A327" s="83" t="s">
        <v>1092</v>
      </c>
      <c r="B327" s="84" t="s">
        <v>48</v>
      </c>
      <c r="C327" s="92">
        <v>59617.367899999997</v>
      </c>
      <c r="D327" s="85">
        <v>1E-4</v>
      </c>
      <c r="E327" s="26">
        <f t="shared" si="56"/>
        <v>85833.998546330738</v>
      </c>
      <c r="F327" s="86">
        <f t="shared" si="57"/>
        <v>85834.5</v>
      </c>
      <c r="G327" s="30">
        <f t="shared" si="58"/>
        <v>-0.16682130000117468</v>
      </c>
      <c r="H327" s="26"/>
      <c r="I327" s="26"/>
      <c r="J327" s="26"/>
      <c r="K327" s="26">
        <f t="shared" si="59"/>
        <v>-0.16682130000117468</v>
      </c>
      <c r="L327" s="26"/>
      <c r="N327" s="26">
        <f t="shared" ca="1" si="60"/>
        <v>-0.16329046148958387</v>
      </c>
      <c r="O327" s="26"/>
      <c r="P327" s="26"/>
      <c r="Q327" s="82">
        <f t="shared" si="61"/>
        <v>44598.867899999997</v>
      </c>
    </row>
    <row r="328" spans="1:17" s="89" customFormat="1" ht="12" customHeight="1">
      <c r="A328" s="87" t="s">
        <v>1093</v>
      </c>
      <c r="B328" s="88" t="s">
        <v>48</v>
      </c>
      <c r="C328" s="92">
        <v>59977.319300000003</v>
      </c>
      <c r="D328" s="85">
        <v>1E-4</v>
      </c>
      <c r="E328" s="26">
        <f t="shared" ref="E328:E329" si="62">+(C328-C$7)/C$8</f>
        <v>86915.988377860223</v>
      </c>
      <c r="F328" s="86">
        <f t="shared" ref="F328:F329" si="63">ROUND(2*E328,0)/2+0.5</f>
        <v>86916.5</v>
      </c>
      <c r="G328" s="30">
        <f t="shared" ref="G328:G329" si="64">C328-(C$7+C$8*F328)</f>
        <v>-0.17020409999531694</v>
      </c>
      <c r="H328" s="26"/>
      <c r="I328" s="26"/>
      <c r="J328" s="26"/>
      <c r="K328" s="26">
        <f t="shared" ref="K328:K329" si="65">G328</f>
        <v>-0.17020409999531694</v>
      </c>
      <c r="L328" s="26"/>
      <c r="N328" s="26">
        <f t="shared" ref="N328:N329" ca="1" si="66">+C$11+C$12*F328</f>
        <v>-0.16601257307792638</v>
      </c>
      <c r="O328" s="26"/>
      <c r="P328" s="26"/>
      <c r="Q328" s="82">
        <f t="shared" ref="Q328:Q329" si="67">C328-15018.5</f>
        <v>44958.819300000003</v>
      </c>
    </row>
    <row r="329" spans="1:17" s="89" customFormat="1" ht="12" customHeight="1">
      <c r="A329" s="87" t="s">
        <v>1093</v>
      </c>
      <c r="B329" s="88" t="s">
        <v>72</v>
      </c>
      <c r="C329" s="92">
        <v>59978.6423</v>
      </c>
      <c r="D329" s="85">
        <v>1.6999999999999999E-3</v>
      </c>
      <c r="E329" s="26">
        <f t="shared" si="62"/>
        <v>86919.96522736577</v>
      </c>
      <c r="F329" s="86">
        <f t="shared" si="63"/>
        <v>86920.5</v>
      </c>
      <c r="G329" s="30">
        <f t="shared" si="64"/>
        <v>-0.17790570000215666</v>
      </c>
      <c r="H329" s="26"/>
      <c r="I329" s="26"/>
      <c r="J329" s="26"/>
      <c r="K329" s="26">
        <f t="shared" si="65"/>
        <v>-0.17790570000215666</v>
      </c>
      <c r="L329" s="26"/>
      <c r="N329" s="26">
        <f t="shared" ca="1" si="66"/>
        <v>-0.16602263633703301</v>
      </c>
      <c r="O329" s="26"/>
      <c r="P329" s="26"/>
      <c r="Q329" s="82">
        <f t="shared" si="67"/>
        <v>44960.1423</v>
      </c>
    </row>
    <row r="330" spans="1:17" s="89" customFormat="1" ht="12" customHeight="1">
      <c r="A330" s="83" t="s">
        <v>1096</v>
      </c>
      <c r="B330" s="93" t="s">
        <v>72</v>
      </c>
      <c r="C330" s="94">
        <v>60341.429900000003</v>
      </c>
      <c r="D330" s="95">
        <v>1E-4</v>
      </c>
      <c r="E330" s="26">
        <f t="shared" ref="E330" si="68">+(C330-C$7)/C$8</f>
        <v>88010.48048638404</v>
      </c>
      <c r="F330" s="86">
        <f t="shared" ref="F330" si="69">ROUND(2*E330,0)/2+0.5</f>
        <v>88011</v>
      </c>
      <c r="G330" s="30">
        <f t="shared" ref="G330" si="70">C330-(C$7+C$8*F330)</f>
        <v>-0.17282939999859082</v>
      </c>
      <c r="H330" s="26"/>
      <c r="I330" s="26"/>
      <c r="J330" s="26"/>
      <c r="K330" s="26">
        <f t="shared" ref="K330" si="71">G330</f>
        <v>-0.17282939999859082</v>
      </c>
      <c r="L330" s="26"/>
      <c r="N330" s="26">
        <f t="shared" ref="N330" ca="1" si="72">+C$11+C$12*F330</f>
        <v>-0.16876613235097712</v>
      </c>
      <c r="O330" s="26"/>
      <c r="P330" s="26"/>
      <c r="Q330" s="82">
        <f t="shared" ref="Q330" si="73">C330-15018.5</f>
        <v>45322.929900000003</v>
      </c>
    </row>
    <row r="331" spans="1:17" s="89" customFormat="1" ht="12" customHeight="1">
      <c r="B331" s="91"/>
      <c r="C331" s="90"/>
      <c r="D331" s="90"/>
      <c r="G331" s="90"/>
    </row>
    <row r="332" spans="1:17" s="89" customFormat="1" ht="12" customHeight="1">
      <c r="B332" s="91"/>
      <c r="C332" s="90"/>
      <c r="D332" s="90"/>
      <c r="G332" s="90"/>
    </row>
    <row r="333" spans="1:17" s="89" customFormat="1" ht="12" customHeight="1">
      <c r="B333" s="91"/>
      <c r="C333" s="90"/>
      <c r="D333" s="90"/>
      <c r="G333" s="90"/>
    </row>
    <row r="334" spans="1:17" s="89" customFormat="1" ht="12" customHeight="1">
      <c r="B334" s="91"/>
      <c r="C334" s="90"/>
      <c r="D334" s="90"/>
      <c r="G334" s="90"/>
    </row>
    <row r="335" spans="1:17" s="89" customFormat="1" ht="12" customHeight="1">
      <c r="B335" s="91"/>
      <c r="C335" s="90"/>
      <c r="D335" s="90"/>
      <c r="G335" s="90"/>
    </row>
    <row r="336" spans="1:17" s="89" customFormat="1" ht="12" customHeight="1">
      <c r="B336" s="91"/>
      <c r="C336" s="90"/>
      <c r="D336" s="90"/>
      <c r="G336" s="90"/>
    </row>
    <row r="337" spans="2:7" s="89" customFormat="1" ht="12" customHeight="1">
      <c r="B337" s="91"/>
      <c r="G337" s="90"/>
    </row>
    <row r="338" spans="2:7" s="89" customFormat="1" ht="12" customHeight="1">
      <c r="B338" s="91"/>
      <c r="G338" s="90"/>
    </row>
    <row r="339" spans="2:7" s="89" customFormat="1" ht="12" customHeight="1">
      <c r="B339" s="91"/>
      <c r="G339" s="90"/>
    </row>
    <row r="340" spans="2:7" s="89" customFormat="1" ht="12" customHeight="1">
      <c r="B340" s="91"/>
      <c r="G340" s="90"/>
    </row>
    <row r="341" spans="2:7" s="89" customFormat="1" ht="12" customHeight="1">
      <c r="B341" s="91"/>
      <c r="G341" s="90"/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9"/>
  <sheetViews>
    <sheetView topLeftCell="A213" workbookViewId="0">
      <selection activeCell="A178" sqref="A178"/>
    </sheetView>
  </sheetViews>
  <sheetFormatPr defaultRowHeight="12.75"/>
  <cols>
    <col min="1" max="1" width="19.7109375" style="3" customWidth="1"/>
    <col min="2" max="2" width="4.42578125" customWidth="1"/>
    <col min="3" max="3" width="12.7109375" style="3" customWidth="1"/>
    <col min="4" max="4" width="5.42578125" customWidth="1"/>
    <col min="5" max="5" width="14.85546875" customWidth="1"/>
    <col min="7" max="7" width="12" customWidth="1"/>
    <col min="8" max="8" width="14.140625" style="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9" t="s">
        <v>191</v>
      </c>
      <c r="I1" s="70" t="s">
        <v>192</v>
      </c>
      <c r="J1" s="71" t="s">
        <v>36</v>
      </c>
    </row>
    <row r="2" spans="1:16">
      <c r="I2" s="72" t="s">
        <v>193</v>
      </c>
      <c r="J2" s="73" t="s">
        <v>35</v>
      </c>
    </row>
    <row r="3" spans="1:16">
      <c r="A3" s="74" t="s">
        <v>194</v>
      </c>
      <c r="I3" s="72" t="s">
        <v>195</v>
      </c>
      <c r="J3" s="73" t="s">
        <v>33</v>
      </c>
    </row>
    <row r="4" spans="1:16">
      <c r="I4" s="72" t="s">
        <v>196</v>
      </c>
      <c r="J4" s="73" t="s">
        <v>33</v>
      </c>
    </row>
    <row r="5" spans="1:16">
      <c r="I5" s="75" t="s">
        <v>185</v>
      </c>
      <c r="J5" s="76" t="s">
        <v>34</v>
      </c>
    </row>
    <row r="11" spans="1:16" ht="12.75" customHeight="1">
      <c r="A11" s="3" t="str">
        <f t="shared" ref="A11:A74" si="0">P11</f>
        <v> ORI 106 </v>
      </c>
      <c r="B11" s="2" t="str">
        <f t="shared" ref="B11:B74" si="1">IF(H11=INT(H11),"I","II")</f>
        <v>I</v>
      </c>
      <c r="C11" s="3">
        <f t="shared" ref="C11:C74" si="2">1*G11</f>
        <v>39876.417000000001</v>
      </c>
      <c r="D11" t="str">
        <f t="shared" ref="D11:D74" si="3">VLOOKUP(F11,I$1:J$5,2,FALSE)</f>
        <v>vis</v>
      </c>
      <c r="E11">
        <f>VLOOKUP(C11,Active!C$21:E$969,3,FALSE)</f>
        <v>26494.020597856055</v>
      </c>
      <c r="F11" s="2" t="s">
        <v>185</v>
      </c>
      <c r="G11" t="str">
        <f t="shared" ref="G11:G74" si="4">MID(I11,3,LEN(I11)-3)</f>
        <v>39876.417</v>
      </c>
      <c r="H11" s="3">
        <f t="shared" ref="H11:H74" si="5">1*K11</f>
        <v>26494</v>
      </c>
      <c r="I11" s="77" t="s">
        <v>197</v>
      </c>
      <c r="J11" s="78" t="s">
        <v>198</v>
      </c>
      <c r="K11" s="77">
        <v>26494</v>
      </c>
      <c r="L11" s="77" t="s">
        <v>199</v>
      </c>
      <c r="M11" s="78" t="s">
        <v>200</v>
      </c>
      <c r="N11" s="78"/>
      <c r="O11" s="79" t="s">
        <v>201</v>
      </c>
      <c r="P11" s="79" t="s">
        <v>202</v>
      </c>
    </row>
    <row r="12" spans="1:16" ht="12.75" customHeight="1">
      <c r="A12" s="3" t="str">
        <f t="shared" si="0"/>
        <v> BBS 7 </v>
      </c>
      <c r="B12" s="2" t="str">
        <f t="shared" si="1"/>
        <v>I</v>
      </c>
      <c r="C12" s="3">
        <f t="shared" si="2"/>
        <v>41664.264000000003</v>
      </c>
      <c r="D12" t="str">
        <f t="shared" si="3"/>
        <v>vis</v>
      </c>
      <c r="E12">
        <f>VLOOKUP(C12,Active!C$21:E$969,3,FALSE)</f>
        <v>31868.169092154105</v>
      </c>
      <c r="F12" s="2" t="s">
        <v>185</v>
      </c>
      <c r="G12" t="str">
        <f t="shared" si="4"/>
        <v>41664.264</v>
      </c>
      <c r="H12" s="3">
        <f t="shared" si="5"/>
        <v>31868</v>
      </c>
      <c r="I12" s="77" t="s">
        <v>203</v>
      </c>
      <c r="J12" s="78" t="s">
        <v>204</v>
      </c>
      <c r="K12" s="77">
        <v>31868</v>
      </c>
      <c r="L12" s="77" t="s">
        <v>205</v>
      </c>
      <c r="M12" s="78" t="s">
        <v>200</v>
      </c>
      <c r="N12" s="78"/>
      <c r="O12" s="79" t="s">
        <v>206</v>
      </c>
      <c r="P12" s="79" t="s">
        <v>207</v>
      </c>
    </row>
    <row r="13" spans="1:16" ht="12.75" customHeight="1">
      <c r="A13" s="3" t="str">
        <f t="shared" si="0"/>
        <v> BBS 8 </v>
      </c>
      <c r="B13" s="2" t="str">
        <f t="shared" si="1"/>
        <v>II</v>
      </c>
      <c r="C13" s="3">
        <f t="shared" si="2"/>
        <v>41719.324000000001</v>
      </c>
      <c r="D13" t="str">
        <f t="shared" si="3"/>
        <v>vis</v>
      </c>
      <c r="E13">
        <f>VLOOKUP(C13,Active!C$21:E$969,3,FALSE)</f>
        <v>32033.675769233316</v>
      </c>
      <c r="F13" s="2" t="s">
        <v>185</v>
      </c>
      <c r="G13" t="str">
        <f t="shared" si="4"/>
        <v>41719.324</v>
      </c>
      <c r="H13" s="3">
        <f t="shared" si="5"/>
        <v>32033.5</v>
      </c>
      <c r="I13" s="77" t="s">
        <v>208</v>
      </c>
      <c r="J13" s="78" t="s">
        <v>209</v>
      </c>
      <c r="K13" s="77">
        <v>32033.5</v>
      </c>
      <c r="L13" s="77" t="s">
        <v>210</v>
      </c>
      <c r="M13" s="78" t="s">
        <v>200</v>
      </c>
      <c r="N13" s="78"/>
      <c r="O13" s="79" t="s">
        <v>206</v>
      </c>
      <c r="P13" s="79" t="s">
        <v>211</v>
      </c>
    </row>
    <row r="14" spans="1:16" ht="12.75" customHeight="1">
      <c r="A14" s="3" t="str">
        <f t="shared" si="0"/>
        <v> BBS 20 </v>
      </c>
      <c r="B14" s="2" t="str">
        <f t="shared" si="1"/>
        <v>I</v>
      </c>
      <c r="C14" s="3">
        <f t="shared" si="2"/>
        <v>42433.349000000002</v>
      </c>
      <c r="D14" t="str">
        <f t="shared" si="3"/>
        <v>vis</v>
      </c>
      <c r="E14">
        <f>VLOOKUP(C14,Active!C$21:E$969,3,FALSE)</f>
        <v>34179.987158653756</v>
      </c>
      <c r="F14" s="2" t="s">
        <v>185</v>
      </c>
      <c r="G14" t="str">
        <f t="shared" si="4"/>
        <v>42433.349</v>
      </c>
      <c r="H14" s="3">
        <f t="shared" si="5"/>
        <v>34180</v>
      </c>
      <c r="I14" s="77" t="s">
        <v>212</v>
      </c>
      <c r="J14" s="78" t="s">
        <v>213</v>
      </c>
      <c r="K14" s="77">
        <v>34180</v>
      </c>
      <c r="L14" s="77" t="s">
        <v>214</v>
      </c>
      <c r="M14" s="78" t="s">
        <v>200</v>
      </c>
      <c r="N14" s="78"/>
      <c r="O14" s="79" t="s">
        <v>201</v>
      </c>
      <c r="P14" s="79" t="s">
        <v>215</v>
      </c>
    </row>
    <row r="15" spans="1:16" ht="12.75" customHeight="1">
      <c r="A15" s="3" t="str">
        <f t="shared" si="0"/>
        <v> BBS 20 </v>
      </c>
      <c r="B15" s="2" t="str">
        <f t="shared" si="1"/>
        <v>I</v>
      </c>
      <c r="C15" s="3">
        <f t="shared" si="2"/>
        <v>42439.338000000003</v>
      </c>
      <c r="D15" t="str">
        <f t="shared" si="3"/>
        <v>vis</v>
      </c>
      <c r="E15">
        <f>VLOOKUP(C15,Active!C$21:E$969,3,FALSE)</f>
        <v>34197.989692054187</v>
      </c>
      <c r="F15" s="2" t="s">
        <v>185</v>
      </c>
      <c r="G15" t="str">
        <f t="shared" si="4"/>
        <v>42439.338</v>
      </c>
      <c r="H15" s="3">
        <f t="shared" si="5"/>
        <v>34198</v>
      </c>
      <c r="I15" s="77" t="s">
        <v>216</v>
      </c>
      <c r="J15" s="78" t="s">
        <v>217</v>
      </c>
      <c r="K15" s="77">
        <v>34198</v>
      </c>
      <c r="L15" s="77" t="s">
        <v>218</v>
      </c>
      <c r="M15" s="78" t="s">
        <v>200</v>
      </c>
      <c r="N15" s="78"/>
      <c r="O15" s="79" t="s">
        <v>206</v>
      </c>
      <c r="P15" s="79" t="s">
        <v>215</v>
      </c>
    </row>
    <row r="16" spans="1:16" ht="12.75" customHeight="1">
      <c r="A16" s="3" t="str">
        <f t="shared" si="0"/>
        <v> BBS 21 </v>
      </c>
      <c r="B16" s="2" t="str">
        <f t="shared" si="1"/>
        <v>I</v>
      </c>
      <c r="C16" s="3">
        <f t="shared" si="2"/>
        <v>42446.332000000002</v>
      </c>
      <c r="D16" t="str">
        <f t="shared" si="3"/>
        <v>vis</v>
      </c>
      <c r="E16">
        <f>VLOOKUP(C16,Active!C$21:E$969,3,FALSE)</f>
        <v>34219.013188230936</v>
      </c>
      <c r="F16" s="2" t="s">
        <v>185</v>
      </c>
      <c r="G16" t="str">
        <f t="shared" si="4"/>
        <v>42446.332</v>
      </c>
      <c r="H16" s="3">
        <f t="shared" si="5"/>
        <v>34219</v>
      </c>
      <c r="I16" s="77" t="s">
        <v>219</v>
      </c>
      <c r="J16" s="78" t="s">
        <v>220</v>
      </c>
      <c r="K16" s="77">
        <v>34219</v>
      </c>
      <c r="L16" s="77" t="s">
        <v>221</v>
      </c>
      <c r="M16" s="78" t="s">
        <v>200</v>
      </c>
      <c r="N16" s="78"/>
      <c r="O16" s="79" t="s">
        <v>201</v>
      </c>
      <c r="P16" s="79" t="s">
        <v>222</v>
      </c>
    </row>
    <row r="17" spans="1:16" ht="12.75" customHeight="1">
      <c r="A17" s="3" t="str">
        <f t="shared" si="0"/>
        <v> BBS 21 </v>
      </c>
      <c r="B17" s="2" t="str">
        <f t="shared" si="1"/>
        <v>I</v>
      </c>
      <c r="C17" s="3">
        <f t="shared" si="2"/>
        <v>42447.332000000002</v>
      </c>
      <c r="D17" t="str">
        <f t="shared" si="3"/>
        <v>vis</v>
      </c>
      <c r="E17">
        <f>VLOOKUP(C17,Active!C$21:E$969,3,FALSE)</f>
        <v>34222.019121341713</v>
      </c>
      <c r="F17" s="2" t="s">
        <v>185</v>
      </c>
      <c r="G17" t="str">
        <f t="shared" si="4"/>
        <v>42447.332</v>
      </c>
      <c r="H17" s="3">
        <f t="shared" si="5"/>
        <v>34222</v>
      </c>
      <c r="I17" s="77" t="s">
        <v>223</v>
      </c>
      <c r="J17" s="78" t="s">
        <v>224</v>
      </c>
      <c r="K17" s="77">
        <v>34222</v>
      </c>
      <c r="L17" s="77" t="s">
        <v>225</v>
      </c>
      <c r="M17" s="78" t="s">
        <v>200</v>
      </c>
      <c r="N17" s="78"/>
      <c r="O17" s="79" t="s">
        <v>201</v>
      </c>
      <c r="P17" s="79" t="s">
        <v>222</v>
      </c>
    </row>
    <row r="18" spans="1:16" ht="12.75" customHeight="1">
      <c r="A18" s="3" t="str">
        <f t="shared" si="0"/>
        <v> BBS 21 </v>
      </c>
      <c r="B18" s="2" t="str">
        <f t="shared" si="1"/>
        <v>I</v>
      </c>
      <c r="C18" s="3">
        <f t="shared" si="2"/>
        <v>42448.317000000003</v>
      </c>
      <c r="D18" t="str">
        <f t="shared" si="3"/>
        <v>vis</v>
      </c>
      <c r="E18">
        <f>VLOOKUP(C18,Active!C$21:E$969,3,FALSE)</f>
        <v>34224.97996545583</v>
      </c>
      <c r="F18" s="2" t="s">
        <v>185</v>
      </c>
      <c r="G18" t="str">
        <f t="shared" si="4"/>
        <v>42448.317</v>
      </c>
      <c r="H18" s="3">
        <f t="shared" si="5"/>
        <v>34225</v>
      </c>
      <c r="I18" s="77" t="s">
        <v>226</v>
      </c>
      <c r="J18" s="78" t="s">
        <v>227</v>
      </c>
      <c r="K18" s="77">
        <v>34225</v>
      </c>
      <c r="L18" s="77" t="s">
        <v>228</v>
      </c>
      <c r="M18" s="78" t="s">
        <v>200</v>
      </c>
      <c r="N18" s="78"/>
      <c r="O18" s="79" t="s">
        <v>206</v>
      </c>
      <c r="P18" s="79" t="s">
        <v>222</v>
      </c>
    </row>
    <row r="19" spans="1:16" ht="12.75" customHeight="1">
      <c r="A19" s="3" t="str">
        <f t="shared" si="0"/>
        <v> BBS 21 </v>
      </c>
      <c r="B19" s="2" t="str">
        <f t="shared" si="1"/>
        <v>I</v>
      </c>
      <c r="C19" s="3">
        <f t="shared" si="2"/>
        <v>42450.309000000001</v>
      </c>
      <c r="D19" t="str">
        <f t="shared" si="3"/>
        <v>vis</v>
      </c>
      <c r="E19">
        <f>VLOOKUP(C19,Active!C$21:E$969,3,FALSE)</f>
        <v>34230.96778421248</v>
      </c>
      <c r="F19" s="2" t="s">
        <v>185</v>
      </c>
      <c r="G19" t="str">
        <f t="shared" si="4"/>
        <v>42450.309</v>
      </c>
      <c r="H19" s="3">
        <f t="shared" si="5"/>
        <v>34231</v>
      </c>
      <c r="I19" s="77" t="s">
        <v>229</v>
      </c>
      <c r="J19" s="78" t="s">
        <v>230</v>
      </c>
      <c r="K19" s="77">
        <v>34231</v>
      </c>
      <c r="L19" s="77" t="s">
        <v>231</v>
      </c>
      <c r="M19" s="78" t="s">
        <v>200</v>
      </c>
      <c r="N19" s="78"/>
      <c r="O19" s="79" t="s">
        <v>206</v>
      </c>
      <c r="P19" s="79" t="s">
        <v>222</v>
      </c>
    </row>
    <row r="20" spans="1:16" ht="12.75" customHeight="1">
      <c r="A20" s="3" t="str">
        <f t="shared" si="0"/>
        <v> BBS 21 </v>
      </c>
      <c r="B20" s="2" t="str">
        <f t="shared" si="1"/>
        <v>I</v>
      </c>
      <c r="C20" s="3">
        <f t="shared" si="2"/>
        <v>42450.311999999998</v>
      </c>
      <c r="D20" t="str">
        <f t="shared" si="3"/>
        <v>vis</v>
      </c>
      <c r="E20">
        <f>VLOOKUP(C20,Active!C$21:E$969,3,FALSE)</f>
        <v>34230.976802011806</v>
      </c>
      <c r="F20" s="2" t="s">
        <v>185</v>
      </c>
      <c r="G20" t="str">
        <f t="shared" si="4"/>
        <v>42450.312</v>
      </c>
      <c r="H20" s="3">
        <f t="shared" si="5"/>
        <v>34231</v>
      </c>
      <c r="I20" s="77" t="s">
        <v>232</v>
      </c>
      <c r="J20" s="78" t="s">
        <v>233</v>
      </c>
      <c r="K20" s="77">
        <v>34231</v>
      </c>
      <c r="L20" s="77" t="s">
        <v>234</v>
      </c>
      <c r="M20" s="78" t="s">
        <v>200</v>
      </c>
      <c r="N20" s="78"/>
      <c r="O20" s="79" t="s">
        <v>201</v>
      </c>
      <c r="P20" s="79" t="s">
        <v>222</v>
      </c>
    </row>
    <row r="21" spans="1:16" ht="12.75" customHeight="1">
      <c r="A21" s="3" t="str">
        <f t="shared" si="0"/>
        <v> BBS 21 </v>
      </c>
      <c r="B21" s="2" t="str">
        <f t="shared" si="1"/>
        <v>I</v>
      </c>
      <c r="C21" s="3">
        <f t="shared" si="2"/>
        <v>42452.307999999997</v>
      </c>
      <c r="D21" t="str">
        <f t="shared" si="3"/>
        <v>vis</v>
      </c>
      <c r="E21">
        <f>VLOOKUP(C21,Active!C$21:E$969,3,FALSE)</f>
        <v>34236.976644500908</v>
      </c>
      <c r="F21" s="2" t="s">
        <v>185</v>
      </c>
      <c r="G21" t="str">
        <f t="shared" si="4"/>
        <v>42452.308</v>
      </c>
      <c r="H21" s="3">
        <f t="shared" si="5"/>
        <v>34237</v>
      </c>
      <c r="I21" s="77" t="s">
        <v>235</v>
      </c>
      <c r="J21" s="78" t="s">
        <v>236</v>
      </c>
      <c r="K21" s="77">
        <v>34237</v>
      </c>
      <c r="L21" s="77" t="s">
        <v>234</v>
      </c>
      <c r="M21" s="78" t="s">
        <v>200</v>
      </c>
      <c r="N21" s="78"/>
      <c r="O21" s="79" t="s">
        <v>206</v>
      </c>
      <c r="P21" s="79" t="s">
        <v>222</v>
      </c>
    </row>
    <row r="22" spans="1:16" ht="12.75" customHeight="1">
      <c r="A22" s="3" t="str">
        <f t="shared" si="0"/>
        <v> BBS 24 </v>
      </c>
      <c r="B22" s="2" t="str">
        <f t="shared" si="1"/>
        <v>II</v>
      </c>
      <c r="C22" s="3">
        <f t="shared" si="2"/>
        <v>42743.578000000001</v>
      </c>
      <c r="D22" t="str">
        <f t="shared" si="3"/>
        <v>vis</v>
      </c>
      <c r="E22">
        <f>VLOOKUP(C22,Active!C$21:E$969,3,FALSE)</f>
        <v>35112.51478167608</v>
      </c>
      <c r="F22" s="2" t="s">
        <v>185</v>
      </c>
      <c r="G22" t="str">
        <f t="shared" si="4"/>
        <v>42743.578</v>
      </c>
      <c r="H22" s="3">
        <f t="shared" si="5"/>
        <v>35112.5</v>
      </c>
      <c r="I22" s="77" t="s">
        <v>237</v>
      </c>
      <c r="J22" s="78" t="s">
        <v>238</v>
      </c>
      <c r="K22" s="77">
        <v>35112.5</v>
      </c>
      <c r="L22" s="77" t="s">
        <v>239</v>
      </c>
      <c r="M22" s="78" t="s">
        <v>200</v>
      </c>
      <c r="N22" s="78"/>
      <c r="O22" s="79" t="s">
        <v>201</v>
      </c>
      <c r="P22" s="79" t="s">
        <v>240</v>
      </c>
    </row>
    <row r="23" spans="1:16" ht="12.75" customHeight="1">
      <c r="A23" s="3" t="str">
        <f t="shared" si="0"/>
        <v> BBS 25 </v>
      </c>
      <c r="B23" s="2" t="str">
        <f t="shared" si="1"/>
        <v>I</v>
      </c>
      <c r="C23" s="3">
        <f t="shared" si="2"/>
        <v>42772.34</v>
      </c>
      <c r="D23" t="str">
        <f t="shared" si="3"/>
        <v>vis</v>
      </c>
      <c r="E23">
        <f>VLOOKUP(C23,Active!C$21:E$969,3,FALSE)</f>
        <v>35198.971429808145</v>
      </c>
      <c r="F23" s="2" t="s">
        <v>185</v>
      </c>
      <c r="G23" t="str">
        <f t="shared" si="4"/>
        <v>42772.340</v>
      </c>
      <c r="H23" s="3">
        <f t="shared" si="5"/>
        <v>35199</v>
      </c>
      <c r="I23" s="77" t="s">
        <v>241</v>
      </c>
      <c r="J23" s="78" t="s">
        <v>242</v>
      </c>
      <c r="K23" s="77">
        <v>35199</v>
      </c>
      <c r="L23" s="77" t="s">
        <v>243</v>
      </c>
      <c r="M23" s="78" t="s">
        <v>200</v>
      </c>
      <c r="N23" s="78"/>
      <c r="O23" s="79" t="s">
        <v>201</v>
      </c>
      <c r="P23" s="79" t="s">
        <v>244</v>
      </c>
    </row>
    <row r="24" spans="1:16" ht="12.75" customHeight="1">
      <c r="A24" s="3" t="str">
        <f t="shared" si="0"/>
        <v> BBS 25 </v>
      </c>
      <c r="B24" s="2" t="str">
        <f t="shared" si="1"/>
        <v>I</v>
      </c>
      <c r="C24" s="3">
        <f t="shared" si="2"/>
        <v>42777.332999999999</v>
      </c>
      <c r="D24" t="str">
        <f t="shared" si="3"/>
        <v>vis</v>
      </c>
      <c r="E24">
        <f>VLOOKUP(C24,Active!C$21:E$969,3,FALSE)</f>
        <v>35213.980053830252</v>
      </c>
      <c r="F24" s="2" t="s">
        <v>185</v>
      </c>
      <c r="G24" t="str">
        <f t="shared" si="4"/>
        <v>42777.333</v>
      </c>
      <c r="H24" s="3">
        <f t="shared" si="5"/>
        <v>35214</v>
      </c>
      <c r="I24" s="77" t="s">
        <v>245</v>
      </c>
      <c r="J24" s="78" t="s">
        <v>246</v>
      </c>
      <c r="K24" s="77">
        <v>35214</v>
      </c>
      <c r="L24" s="77" t="s">
        <v>228</v>
      </c>
      <c r="M24" s="78" t="s">
        <v>200</v>
      </c>
      <c r="N24" s="78"/>
      <c r="O24" s="79" t="s">
        <v>206</v>
      </c>
      <c r="P24" s="79" t="s">
        <v>244</v>
      </c>
    </row>
    <row r="25" spans="1:16" ht="12.75" customHeight="1">
      <c r="A25" s="3" t="str">
        <f t="shared" si="0"/>
        <v> BBS 40 </v>
      </c>
      <c r="B25" s="2" t="str">
        <f t="shared" si="1"/>
        <v>II</v>
      </c>
      <c r="C25" s="3">
        <f t="shared" si="2"/>
        <v>43832.404000000002</v>
      </c>
      <c r="D25" t="str">
        <f t="shared" si="3"/>
        <v>vis</v>
      </c>
      <c r="E25">
        <f>VLOOKUP(C25,Active!C$21:E$969,3,FALSE)</f>
        <v>38385.452906947743</v>
      </c>
      <c r="F25" s="2" t="s">
        <v>185</v>
      </c>
      <c r="G25" t="str">
        <f t="shared" si="4"/>
        <v>43832.404</v>
      </c>
      <c r="H25" s="3">
        <f t="shared" si="5"/>
        <v>38385.5</v>
      </c>
      <c r="I25" s="77" t="s">
        <v>247</v>
      </c>
      <c r="J25" s="78" t="s">
        <v>248</v>
      </c>
      <c r="K25" s="77">
        <v>38385.5</v>
      </c>
      <c r="L25" s="77" t="s">
        <v>249</v>
      </c>
      <c r="M25" s="78" t="s">
        <v>200</v>
      </c>
      <c r="N25" s="78"/>
      <c r="O25" s="79" t="s">
        <v>201</v>
      </c>
      <c r="P25" s="79" t="s">
        <v>250</v>
      </c>
    </row>
    <row r="26" spans="1:16" ht="12.75" customHeight="1">
      <c r="A26" s="3" t="str">
        <f t="shared" si="0"/>
        <v> BBS 41 </v>
      </c>
      <c r="B26" s="2" t="str">
        <f t="shared" si="1"/>
        <v>I</v>
      </c>
      <c r="C26" s="3">
        <f t="shared" si="2"/>
        <v>43848.531999999999</v>
      </c>
      <c r="D26" t="str">
        <f t="shared" si="3"/>
        <v>vis</v>
      </c>
      <c r="E26">
        <f>VLOOKUP(C26,Active!C$21:E$969,3,FALSE)</f>
        <v>38433.932596158294</v>
      </c>
      <c r="F26" s="2" t="s">
        <v>185</v>
      </c>
      <c r="G26" t="str">
        <f t="shared" si="4"/>
        <v>43848.532</v>
      </c>
      <c r="H26" s="3">
        <f t="shared" si="5"/>
        <v>38434</v>
      </c>
      <c r="I26" s="77" t="s">
        <v>251</v>
      </c>
      <c r="J26" s="78" t="s">
        <v>252</v>
      </c>
      <c r="K26" s="77">
        <v>38434</v>
      </c>
      <c r="L26" s="77" t="s">
        <v>253</v>
      </c>
      <c r="M26" s="78" t="s">
        <v>200</v>
      </c>
      <c r="N26" s="78"/>
      <c r="O26" s="79" t="s">
        <v>201</v>
      </c>
      <c r="P26" s="79" t="s">
        <v>254</v>
      </c>
    </row>
    <row r="27" spans="1:16" ht="12.75" customHeight="1">
      <c r="A27" s="3" t="str">
        <f t="shared" si="0"/>
        <v> BBS 42 </v>
      </c>
      <c r="B27" s="2" t="str">
        <f t="shared" si="1"/>
        <v>I</v>
      </c>
      <c r="C27" s="3">
        <f t="shared" si="2"/>
        <v>43936.362000000001</v>
      </c>
      <c r="D27" t="str">
        <f t="shared" si="3"/>
        <v>vis</v>
      </c>
      <c r="E27">
        <f>VLOOKUP(C27,Active!C$21:E$969,3,FALSE)</f>
        <v>38697.943701277589</v>
      </c>
      <c r="F27" s="2" t="s">
        <v>185</v>
      </c>
      <c r="G27" t="str">
        <f t="shared" si="4"/>
        <v>43936.362</v>
      </c>
      <c r="H27" s="3">
        <f t="shared" si="5"/>
        <v>38698</v>
      </c>
      <c r="I27" s="77" t="s">
        <v>255</v>
      </c>
      <c r="J27" s="78" t="s">
        <v>256</v>
      </c>
      <c r="K27" s="77">
        <v>38698</v>
      </c>
      <c r="L27" s="77" t="s">
        <v>257</v>
      </c>
      <c r="M27" s="78" t="s">
        <v>200</v>
      </c>
      <c r="N27" s="78"/>
      <c r="O27" s="79" t="s">
        <v>206</v>
      </c>
      <c r="P27" s="79" t="s">
        <v>258</v>
      </c>
    </row>
    <row r="28" spans="1:16" ht="12.75" customHeight="1">
      <c r="A28" s="3" t="str">
        <f t="shared" si="0"/>
        <v> BBS 44 </v>
      </c>
      <c r="B28" s="2" t="str">
        <f t="shared" si="1"/>
        <v>I</v>
      </c>
      <c r="C28" s="3">
        <f t="shared" si="2"/>
        <v>44116.644</v>
      </c>
      <c r="D28" t="str">
        <f t="shared" si="3"/>
        <v>vis</v>
      </c>
      <c r="E28">
        <f>VLOOKUP(C28,Active!C$21:E$969,3,FALSE)</f>
        <v>39239.859334354151</v>
      </c>
      <c r="F28" s="2" t="s">
        <v>185</v>
      </c>
      <c r="G28" t="str">
        <f t="shared" si="4"/>
        <v>44116.644</v>
      </c>
      <c r="H28" s="3">
        <f t="shared" si="5"/>
        <v>39240</v>
      </c>
      <c r="I28" s="77" t="s">
        <v>259</v>
      </c>
      <c r="J28" s="78" t="s">
        <v>260</v>
      </c>
      <c r="K28" s="77">
        <v>39240</v>
      </c>
      <c r="L28" s="77" t="s">
        <v>261</v>
      </c>
      <c r="M28" s="78" t="s">
        <v>200</v>
      </c>
      <c r="N28" s="78"/>
      <c r="O28" s="79" t="s">
        <v>201</v>
      </c>
      <c r="P28" s="79" t="s">
        <v>262</v>
      </c>
    </row>
    <row r="29" spans="1:16" ht="12.75" customHeight="1">
      <c r="A29" s="3" t="str">
        <f t="shared" si="0"/>
        <v> BBS 46 </v>
      </c>
      <c r="B29" s="2" t="str">
        <f t="shared" si="1"/>
        <v>I</v>
      </c>
      <c r="C29" s="3">
        <f t="shared" si="2"/>
        <v>44252.394999999997</v>
      </c>
      <c r="D29" t="str">
        <f t="shared" si="3"/>
        <v>vis</v>
      </c>
      <c r="E29">
        <f>VLOOKUP(C29,Active!C$21:E$969,3,FALSE)</f>
        <v>39647.91776007483</v>
      </c>
      <c r="F29" s="2" t="s">
        <v>185</v>
      </c>
      <c r="G29" t="str">
        <f t="shared" si="4"/>
        <v>44252.395</v>
      </c>
      <c r="H29" s="3">
        <f t="shared" si="5"/>
        <v>39648</v>
      </c>
      <c r="I29" s="77" t="s">
        <v>263</v>
      </c>
      <c r="J29" s="78" t="s">
        <v>264</v>
      </c>
      <c r="K29" s="77">
        <v>39648</v>
      </c>
      <c r="L29" s="77" t="s">
        <v>265</v>
      </c>
      <c r="M29" s="78" t="s">
        <v>200</v>
      </c>
      <c r="N29" s="78"/>
      <c r="O29" s="79" t="s">
        <v>206</v>
      </c>
      <c r="P29" s="79" t="s">
        <v>266</v>
      </c>
    </row>
    <row r="30" spans="1:16" ht="12.75" customHeight="1">
      <c r="A30" s="3" t="str">
        <f t="shared" si="0"/>
        <v> BBS 46 </v>
      </c>
      <c r="B30" s="2" t="str">
        <f t="shared" si="1"/>
        <v>I</v>
      </c>
      <c r="C30" s="3">
        <f t="shared" si="2"/>
        <v>44291.326000000001</v>
      </c>
      <c r="D30" t="str">
        <f t="shared" si="3"/>
        <v>vis</v>
      </c>
      <c r="E30">
        <f>VLOOKUP(C30,Active!C$21:E$969,3,FALSE)</f>
        <v>39764.941742010385</v>
      </c>
      <c r="F30" s="2" t="s">
        <v>185</v>
      </c>
      <c r="G30" t="str">
        <f t="shared" si="4"/>
        <v>44291.326</v>
      </c>
      <c r="H30" s="3">
        <f t="shared" si="5"/>
        <v>39765</v>
      </c>
      <c r="I30" s="77" t="s">
        <v>267</v>
      </c>
      <c r="J30" s="78" t="s">
        <v>268</v>
      </c>
      <c r="K30" s="77">
        <v>39765</v>
      </c>
      <c r="L30" s="77" t="s">
        <v>257</v>
      </c>
      <c r="M30" s="78" t="s">
        <v>200</v>
      </c>
      <c r="N30" s="78"/>
      <c r="O30" s="79" t="s">
        <v>206</v>
      </c>
      <c r="P30" s="79" t="s">
        <v>266</v>
      </c>
    </row>
    <row r="31" spans="1:16" ht="12.75" customHeight="1">
      <c r="A31" s="3" t="str">
        <f t="shared" si="0"/>
        <v> BBS 46 </v>
      </c>
      <c r="B31" s="2" t="str">
        <f t="shared" si="1"/>
        <v>I</v>
      </c>
      <c r="C31" s="3">
        <f t="shared" si="2"/>
        <v>44295.307999999997</v>
      </c>
      <c r="D31" t="str">
        <f t="shared" si="3"/>
        <v>vis</v>
      </c>
      <c r="E31">
        <f>VLOOKUP(C31,Active!C$21:E$969,3,FALSE)</f>
        <v>39776.911367657478</v>
      </c>
      <c r="F31" s="2" t="s">
        <v>185</v>
      </c>
      <c r="G31" t="str">
        <f t="shared" si="4"/>
        <v>44295.308</v>
      </c>
      <c r="H31" s="3">
        <f t="shared" si="5"/>
        <v>39777</v>
      </c>
      <c r="I31" s="77" t="s">
        <v>269</v>
      </c>
      <c r="J31" s="78" t="s">
        <v>270</v>
      </c>
      <c r="K31" s="77">
        <v>39777</v>
      </c>
      <c r="L31" s="77" t="s">
        <v>271</v>
      </c>
      <c r="M31" s="78" t="s">
        <v>200</v>
      </c>
      <c r="N31" s="78"/>
      <c r="O31" s="79" t="s">
        <v>206</v>
      </c>
      <c r="P31" s="79" t="s">
        <v>266</v>
      </c>
    </row>
    <row r="32" spans="1:16" ht="12.75" customHeight="1">
      <c r="A32" s="3" t="str">
        <f t="shared" si="0"/>
        <v> BBS 46 </v>
      </c>
      <c r="B32" s="2" t="str">
        <f t="shared" si="1"/>
        <v>I</v>
      </c>
      <c r="C32" s="3">
        <f t="shared" si="2"/>
        <v>44298.305</v>
      </c>
      <c r="D32" t="str">
        <f t="shared" si="3"/>
        <v>vis</v>
      </c>
      <c r="E32">
        <f>VLOOKUP(C32,Active!C$21:E$969,3,FALSE)</f>
        <v>39785.920149190475</v>
      </c>
      <c r="F32" s="2" t="s">
        <v>185</v>
      </c>
      <c r="G32" t="str">
        <f t="shared" si="4"/>
        <v>44298.305</v>
      </c>
      <c r="H32" s="3">
        <f t="shared" si="5"/>
        <v>39786</v>
      </c>
      <c r="I32" s="77" t="s">
        <v>272</v>
      </c>
      <c r="J32" s="78" t="s">
        <v>273</v>
      </c>
      <c r="K32" s="77">
        <v>39786</v>
      </c>
      <c r="L32" s="77" t="s">
        <v>265</v>
      </c>
      <c r="M32" s="78" t="s">
        <v>200</v>
      </c>
      <c r="N32" s="78"/>
      <c r="O32" s="79" t="s">
        <v>206</v>
      </c>
      <c r="P32" s="79" t="s">
        <v>266</v>
      </c>
    </row>
    <row r="33" spans="1:16" ht="12.75" customHeight="1">
      <c r="A33" s="3" t="str">
        <f t="shared" si="0"/>
        <v> BBS 46 </v>
      </c>
      <c r="B33" s="2" t="str">
        <f t="shared" si="1"/>
        <v>I</v>
      </c>
      <c r="C33" s="3">
        <f t="shared" si="2"/>
        <v>44299.31</v>
      </c>
      <c r="D33" t="str">
        <f t="shared" si="3"/>
        <v>vis</v>
      </c>
      <c r="E33">
        <f>VLOOKUP(C33,Active!C$21:E$969,3,FALSE)</f>
        <v>39788.941111966793</v>
      </c>
      <c r="F33" s="2" t="s">
        <v>185</v>
      </c>
      <c r="G33" t="str">
        <f t="shared" si="4"/>
        <v>44299.310</v>
      </c>
      <c r="H33" s="3">
        <f t="shared" si="5"/>
        <v>39789</v>
      </c>
      <c r="I33" s="77" t="s">
        <v>274</v>
      </c>
      <c r="J33" s="78" t="s">
        <v>275</v>
      </c>
      <c r="K33" s="77">
        <v>39789</v>
      </c>
      <c r="L33" s="77" t="s">
        <v>276</v>
      </c>
      <c r="M33" s="78" t="s">
        <v>200</v>
      </c>
      <c r="N33" s="78"/>
      <c r="O33" s="79" t="s">
        <v>206</v>
      </c>
      <c r="P33" s="79" t="s">
        <v>266</v>
      </c>
    </row>
    <row r="34" spans="1:16" ht="12.75" customHeight="1">
      <c r="A34" s="3" t="str">
        <f t="shared" si="0"/>
        <v> BBS 47 </v>
      </c>
      <c r="B34" s="2" t="str">
        <f t="shared" si="1"/>
        <v>I</v>
      </c>
      <c r="C34" s="3">
        <f t="shared" si="2"/>
        <v>44304.300999999999</v>
      </c>
      <c r="D34" t="str">
        <f t="shared" si="3"/>
        <v>vis</v>
      </c>
      <c r="E34">
        <f>VLOOKUP(C34,Active!C$21:E$969,3,FALSE)</f>
        <v>39803.94372412267</v>
      </c>
      <c r="F34" s="2" t="s">
        <v>185</v>
      </c>
      <c r="G34" t="str">
        <f t="shared" si="4"/>
        <v>44304.301</v>
      </c>
      <c r="H34" s="3">
        <f t="shared" si="5"/>
        <v>39804</v>
      </c>
      <c r="I34" s="77" t="s">
        <v>277</v>
      </c>
      <c r="J34" s="78" t="s">
        <v>278</v>
      </c>
      <c r="K34" s="77">
        <v>39804</v>
      </c>
      <c r="L34" s="77" t="s">
        <v>257</v>
      </c>
      <c r="M34" s="78" t="s">
        <v>200</v>
      </c>
      <c r="N34" s="78"/>
      <c r="O34" s="79" t="s">
        <v>206</v>
      </c>
      <c r="P34" s="79" t="s">
        <v>279</v>
      </c>
    </row>
    <row r="35" spans="1:16" ht="12.75" customHeight="1">
      <c r="A35" s="3" t="str">
        <f t="shared" si="0"/>
        <v> BBS 52 </v>
      </c>
      <c r="B35" s="2" t="str">
        <f t="shared" si="1"/>
        <v>I</v>
      </c>
      <c r="C35" s="3">
        <f t="shared" si="2"/>
        <v>44628.322999999997</v>
      </c>
      <c r="D35" t="str">
        <f t="shared" si="3"/>
        <v>vis</v>
      </c>
      <c r="E35">
        <f>VLOOKUP(C35,Active!C$21:E$969,3,FALSE)</f>
        <v>40777.932182541896</v>
      </c>
      <c r="F35" s="2" t="s">
        <v>185</v>
      </c>
      <c r="G35" t="str">
        <f t="shared" si="4"/>
        <v>44628.323</v>
      </c>
      <c r="H35" s="3">
        <f t="shared" si="5"/>
        <v>40778</v>
      </c>
      <c r="I35" s="77" t="s">
        <v>280</v>
      </c>
      <c r="J35" s="78" t="s">
        <v>281</v>
      </c>
      <c r="K35" s="77">
        <v>40778</v>
      </c>
      <c r="L35" s="77" t="s">
        <v>282</v>
      </c>
      <c r="M35" s="78" t="s">
        <v>200</v>
      </c>
      <c r="N35" s="78"/>
      <c r="O35" s="79" t="s">
        <v>206</v>
      </c>
      <c r="P35" s="79" t="s">
        <v>283</v>
      </c>
    </row>
    <row r="36" spans="1:16" ht="12.75" customHeight="1">
      <c r="A36" s="3" t="str">
        <f t="shared" si="0"/>
        <v> BBS 63 </v>
      </c>
      <c r="B36" s="2" t="str">
        <f t="shared" si="1"/>
        <v>I</v>
      </c>
      <c r="C36" s="3">
        <f t="shared" si="2"/>
        <v>45269.381999999998</v>
      </c>
      <c r="D36" t="str">
        <f t="shared" si="3"/>
        <v>vis</v>
      </c>
      <c r="E36">
        <f>VLOOKUP(C36,Active!C$21:E$969,3,FALSE)</f>
        <v>42704.912656601598</v>
      </c>
      <c r="F36" s="2" t="s">
        <v>185</v>
      </c>
      <c r="G36" t="str">
        <f t="shared" si="4"/>
        <v>45269.382</v>
      </c>
      <c r="H36" s="3">
        <f t="shared" si="5"/>
        <v>42705</v>
      </c>
      <c r="I36" s="77" t="s">
        <v>284</v>
      </c>
      <c r="J36" s="78" t="s">
        <v>285</v>
      </c>
      <c r="K36" s="77">
        <v>42705</v>
      </c>
      <c r="L36" s="77" t="s">
        <v>271</v>
      </c>
      <c r="M36" s="78" t="s">
        <v>200</v>
      </c>
      <c r="N36" s="78"/>
      <c r="O36" s="79" t="s">
        <v>201</v>
      </c>
      <c r="P36" s="79" t="s">
        <v>286</v>
      </c>
    </row>
    <row r="37" spans="1:16" ht="12.75" customHeight="1">
      <c r="A37" s="3" t="str">
        <f t="shared" si="0"/>
        <v> BBS 65 </v>
      </c>
      <c r="B37" s="2" t="str">
        <f t="shared" si="1"/>
        <v>II</v>
      </c>
      <c r="C37" s="3">
        <f t="shared" si="2"/>
        <v>45401.284</v>
      </c>
      <c r="D37" t="str">
        <f t="shared" si="3"/>
        <v>vis</v>
      </c>
      <c r="E37">
        <f>VLOOKUP(C37,Active!C$21:E$969,3,FALSE)</f>
        <v>43101.401245778921</v>
      </c>
      <c r="F37" s="2" t="s">
        <v>185</v>
      </c>
      <c r="G37" t="str">
        <f t="shared" si="4"/>
        <v>45401.284</v>
      </c>
      <c r="H37" s="3">
        <f t="shared" si="5"/>
        <v>43101.5</v>
      </c>
      <c r="I37" s="77" t="s">
        <v>287</v>
      </c>
      <c r="J37" s="78" t="s">
        <v>288</v>
      </c>
      <c r="K37" s="77">
        <v>43101.5</v>
      </c>
      <c r="L37" s="77" t="s">
        <v>289</v>
      </c>
      <c r="M37" s="78" t="s">
        <v>200</v>
      </c>
      <c r="N37" s="78"/>
      <c r="O37" s="79" t="s">
        <v>290</v>
      </c>
      <c r="P37" s="79" t="s">
        <v>291</v>
      </c>
    </row>
    <row r="38" spans="1:16" ht="12.75" customHeight="1">
      <c r="A38" s="3" t="str">
        <f t="shared" si="0"/>
        <v> BBS 65 </v>
      </c>
      <c r="B38" s="2" t="str">
        <f t="shared" si="1"/>
        <v>II</v>
      </c>
      <c r="C38" s="3">
        <f t="shared" si="2"/>
        <v>45404.281000000003</v>
      </c>
      <c r="D38" t="str">
        <f t="shared" si="3"/>
        <v>vis</v>
      </c>
      <c r="E38">
        <f>VLOOKUP(C38,Active!C$21:E$969,3,FALSE)</f>
        <v>43110.410027311918</v>
      </c>
      <c r="F38" s="2" t="s">
        <v>185</v>
      </c>
      <c r="G38" t="str">
        <f t="shared" si="4"/>
        <v>45404.281</v>
      </c>
      <c r="H38" s="3">
        <f t="shared" si="5"/>
        <v>43110.5</v>
      </c>
      <c r="I38" s="77" t="s">
        <v>292</v>
      </c>
      <c r="J38" s="78" t="s">
        <v>293</v>
      </c>
      <c r="K38" s="77">
        <v>43110.5</v>
      </c>
      <c r="L38" s="77" t="s">
        <v>294</v>
      </c>
      <c r="M38" s="78" t="s">
        <v>200</v>
      </c>
      <c r="N38" s="78"/>
      <c r="O38" s="79" t="s">
        <v>290</v>
      </c>
      <c r="P38" s="79" t="s">
        <v>291</v>
      </c>
    </row>
    <row r="39" spans="1:16" ht="12.75" customHeight="1">
      <c r="A39" s="3" t="str">
        <f t="shared" si="0"/>
        <v> BBS 69 </v>
      </c>
      <c r="B39" s="2" t="str">
        <f t="shared" si="1"/>
        <v>I</v>
      </c>
      <c r="C39" s="3">
        <f t="shared" si="2"/>
        <v>45635.322</v>
      </c>
      <c r="D39" t="str">
        <f t="shared" si="3"/>
        <v>vis</v>
      </c>
      <c r="E39">
        <f>VLOOKUP(C39,Active!C$21:E$969,3,FALSE)</f>
        <v>43804.903819158259</v>
      </c>
      <c r="F39" s="2" t="s">
        <v>185</v>
      </c>
      <c r="G39" t="str">
        <f t="shared" si="4"/>
        <v>45635.322</v>
      </c>
      <c r="H39" s="3">
        <f t="shared" si="5"/>
        <v>43805</v>
      </c>
      <c r="I39" s="77" t="s">
        <v>295</v>
      </c>
      <c r="J39" s="78" t="s">
        <v>296</v>
      </c>
      <c r="K39" s="77">
        <v>43805</v>
      </c>
      <c r="L39" s="77" t="s">
        <v>297</v>
      </c>
      <c r="M39" s="78" t="s">
        <v>200</v>
      </c>
      <c r="N39" s="78"/>
      <c r="O39" s="79" t="s">
        <v>290</v>
      </c>
      <c r="P39" s="79" t="s">
        <v>298</v>
      </c>
    </row>
    <row r="40" spans="1:16" ht="12.75" customHeight="1">
      <c r="A40" s="3" t="str">
        <f t="shared" si="0"/>
        <v> BBS 69 </v>
      </c>
      <c r="B40" s="2" t="str">
        <f t="shared" si="1"/>
        <v>I</v>
      </c>
      <c r="C40" s="3">
        <f t="shared" si="2"/>
        <v>45641.307000000001</v>
      </c>
      <c r="D40" t="str">
        <f t="shared" si="3"/>
        <v>vis</v>
      </c>
      <c r="E40">
        <f>VLOOKUP(C40,Active!C$21:E$969,3,FALSE)</f>
        <v>43822.894328826238</v>
      </c>
      <c r="F40" s="2" t="s">
        <v>185</v>
      </c>
      <c r="G40" t="str">
        <f t="shared" si="4"/>
        <v>45641.307</v>
      </c>
      <c r="H40" s="3">
        <f t="shared" si="5"/>
        <v>43823</v>
      </c>
      <c r="I40" s="77" t="s">
        <v>299</v>
      </c>
      <c r="J40" s="78" t="s">
        <v>300</v>
      </c>
      <c r="K40" s="77">
        <v>43823</v>
      </c>
      <c r="L40" s="77" t="s">
        <v>301</v>
      </c>
      <c r="M40" s="78" t="s">
        <v>200</v>
      </c>
      <c r="N40" s="78"/>
      <c r="O40" s="79" t="s">
        <v>290</v>
      </c>
      <c r="P40" s="79" t="s">
        <v>298</v>
      </c>
    </row>
    <row r="41" spans="1:16" ht="12.75" customHeight="1">
      <c r="A41" s="3" t="str">
        <f t="shared" si="0"/>
        <v> BBS 69 </v>
      </c>
      <c r="B41" s="2" t="str">
        <f t="shared" si="1"/>
        <v>I</v>
      </c>
      <c r="C41" s="3">
        <f t="shared" si="2"/>
        <v>45647.29</v>
      </c>
      <c r="D41" t="str">
        <f t="shared" si="3"/>
        <v>vis</v>
      </c>
      <c r="E41">
        <f>VLOOKUP(C41,Active!C$21:E$969,3,FALSE)</f>
        <v>43840.878826628003</v>
      </c>
      <c r="F41" s="2" t="s">
        <v>185</v>
      </c>
      <c r="G41" t="str">
        <f t="shared" si="4"/>
        <v>45647.290</v>
      </c>
      <c r="H41" s="3">
        <f t="shared" si="5"/>
        <v>43841</v>
      </c>
      <c r="I41" s="77" t="s">
        <v>302</v>
      </c>
      <c r="J41" s="78" t="s">
        <v>303</v>
      </c>
      <c r="K41" s="77">
        <v>43841</v>
      </c>
      <c r="L41" s="77" t="s">
        <v>304</v>
      </c>
      <c r="M41" s="78" t="s">
        <v>200</v>
      </c>
      <c r="N41" s="78"/>
      <c r="O41" s="79" t="s">
        <v>290</v>
      </c>
      <c r="P41" s="79" t="s">
        <v>298</v>
      </c>
    </row>
    <row r="42" spans="1:16" ht="12.75" customHeight="1">
      <c r="A42" s="3" t="str">
        <f t="shared" si="0"/>
        <v> BBS 70 </v>
      </c>
      <c r="B42" s="2" t="str">
        <f t="shared" si="1"/>
        <v>II</v>
      </c>
      <c r="C42" s="3">
        <f t="shared" si="2"/>
        <v>45730.296000000002</v>
      </c>
      <c r="D42" t="str">
        <f t="shared" si="3"/>
        <v>vis</v>
      </c>
      <c r="E42">
        <f>VLOOKUP(C42,Active!C$21:E$969,3,FALSE)</f>
        <v>44090.38931042092</v>
      </c>
      <c r="F42" s="2" t="s">
        <v>185</v>
      </c>
      <c r="G42" t="str">
        <f t="shared" si="4"/>
        <v>45730.296</v>
      </c>
      <c r="H42" s="3">
        <f t="shared" si="5"/>
        <v>44090.5</v>
      </c>
      <c r="I42" s="77" t="s">
        <v>305</v>
      </c>
      <c r="J42" s="78" t="s">
        <v>306</v>
      </c>
      <c r="K42" s="77">
        <v>44090.5</v>
      </c>
      <c r="L42" s="77" t="s">
        <v>307</v>
      </c>
      <c r="M42" s="78" t="s">
        <v>200</v>
      </c>
      <c r="N42" s="78"/>
      <c r="O42" s="79" t="s">
        <v>201</v>
      </c>
      <c r="P42" s="79" t="s">
        <v>308</v>
      </c>
    </row>
    <row r="43" spans="1:16" ht="12.75" customHeight="1">
      <c r="A43" s="3" t="str">
        <f t="shared" si="0"/>
        <v> BBS 78 </v>
      </c>
      <c r="B43" s="2" t="str">
        <f t="shared" si="1"/>
        <v>I</v>
      </c>
      <c r="C43" s="3">
        <f t="shared" si="2"/>
        <v>46321.63</v>
      </c>
      <c r="D43" t="str">
        <f t="shared" si="3"/>
        <v>vis</v>
      </c>
      <c r="E43">
        <f>VLOOKUP(C43,Active!C$21:E$969,3,FALSE)</f>
        <v>45867.899760547363</v>
      </c>
      <c r="F43" s="2" t="s">
        <v>185</v>
      </c>
      <c r="G43" t="str">
        <f t="shared" si="4"/>
        <v>46321.630</v>
      </c>
      <c r="H43" s="3">
        <f t="shared" si="5"/>
        <v>45868</v>
      </c>
      <c r="I43" s="77" t="s">
        <v>309</v>
      </c>
      <c r="J43" s="78" t="s">
        <v>310</v>
      </c>
      <c r="K43" s="77">
        <v>45868</v>
      </c>
      <c r="L43" s="77" t="s">
        <v>289</v>
      </c>
      <c r="M43" s="78" t="s">
        <v>200</v>
      </c>
      <c r="N43" s="78"/>
      <c r="O43" s="79" t="s">
        <v>290</v>
      </c>
      <c r="P43" s="79" t="s">
        <v>311</v>
      </c>
    </row>
    <row r="44" spans="1:16" ht="12.75" customHeight="1">
      <c r="A44" s="3" t="str">
        <f t="shared" si="0"/>
        <v> BBS 79 </v>
      </c>
      <c r="B44" s="2" t="str">
        <f t="shared" si="1"/>
        <v>II</v>
      </c>
      <c r="C44" s="3">
        <f t="shared" si="2"/>
        <v>46413.286999999997</v>
      </c>
      <c r="D44" t="str">
        <f t="shared" si="3"/>
        <v>vis</v>
      </c>
      <c r="E44">
        <f>VLOOKUP(C44,Active!C$21:E$969,3,FALSE)</f>
        <v>46143.414571681576</v>
      </c>
      <c r="F44" s="2" t="s">
        <v>185</v>
      </c>
      <c r="G44" t="str">
        <f t="shared" si="4"/>
        <v>46413.287</v>
      </c>
      <c r="H44" s="3">
        <f t="shared" si="5"/>
        <v>46143.5</v>
      </c>
      <c r="I44" s="77" t="s">
        <v>312</v>
      </c>
      <c r="J44" s="78" t="s">
        <v>313</v>
      </c>
      <c r="K44" s="77">
        <v>46143.5</v>
      </c>
      <c r="L44" s="77" t="s">
        <v>314</v>
      </c>
      <c r="M44" s="78" t="s">
        <v>200</v>
      </c>
      <c r="N44" s="78"/>
      <c r="O44" s="79" t="s">
        <v>290</v>
      </c>
      <c r="P44" s="79" t="s">
        <v>315</v>
      </c>
    </row>
    <row r="45" spans="1:16" ht="12.75" customHeight="1">
      <c r="A45" s="3" t="str">
        <f t="shared" si="0"/>
        <v> BBS 81 </v>
      </c>
      <c r="B45" s="2" t="str">
        <f t="shared" si="1"/>
        <v>I</v>
      </c>
      <c r="C45" s="3">
        <f t="shared" si="2"/>
        <v>46661.610999999997</v>
      </c>
      <c r="D45" t="str">
        <f t="shared" si="3"/>
        <v>vis</v>
      </c>
      <c r="E45">
        <f>VLOOKUP(C45,Active!C$21:E$969,3,FALSE)</f>
        <v>46889.859905481433</v>
      </c>
      <c r="F45" s="2" t="s">
        <v>185</v>
      </c>
      <c r="G45" t="str">
        <f t="shared" si="4"/>
        <v>46661.611</v>
      </c>
      <c r="H45" s="3">
        <f t="shared" si="5"/>
        <v>46890</v>
      </c>
      <c r="I45" s="77" t="s">
        <v>316</v>
      </c>
      <c r="J45" s="78" t="s">
        <v>317</v>
      </c>
      <c r="K45" s="77">
        <v>46890</v>
      </c>
      <c r="L45" s="77" t="s">
        <v>261</v>
      </c>
      <c r="M45" s="78" t="s">
        <v>200</v>
      </c>
      <c r="N45" s="78"/>
      <c r="O45" s="79" t="s">
        <v>201</v>
      </c>
      <c r="P45" s="79" t="s">
        <v>318</v>
      </c>
    </row>
    <row r="46" spans="1:16" ht="12.75" customHeight="1">
      <c r="A46" s="3" t="str">
        <f t="shared" si="0"/>
        <v> BBS 82 </v>
      </c>
      <c r="B46" s="2" t="str">
        <f t="shared" si="1"/>
        <v>I</v>
      </c>
      <c r="C46" s="3">
        <f t="shared" si="2"/>
        <v>46827.284</v>
      </c>
      <c r="D46" t="str">
        <f t="shared" si="3"/>
        <v>vis</v>
      </c>
      <c r="E46">
        <f>VLOOKUP(C46,Active!C$21:E$969,3,FALSE)</f>
        <v>47387.861861742706</v>
      </c>
      <c r="F46" s="2" t="s">
        <v>185</v>
      </c>
      <c r="G46" t="str">
        <f t="shared" si="4"/>
        <v>46827.284</v>
      </c>
      <c r="H46" s="3">
        <f t="shared" si="5"/>
        <v>47388</v>
      </c>
      <c r="I46" s="77" t="s">
        <v>319</v>
      </c>
      <c r="J46" s="78" t="s">
        <v>320</v>
      </c>
      <c r="K46" s="77">
        <v>47388</v>
      </c>
      <c r="L46" s="77" t="s">
        <v>321</v>
      </c>
      <c r="M46" s="78" t="s">
        <v>200</v>
      </c>
      <c r="N46" s="78"/>
      <c r="O46" s="79" t="s">
        <v>201</v>
      </c>
      <c r="P46" s="79" t="s">
        <v>322</v>
      </c>
    </row>
    <row r="47" spans="1:16" ht="12.75" customHeight="1">
      <c r="A47" s="3" t="str">
        <f t="shared" si="0"/>
        <v> BBS 84 </v>
      </c>
      <c r="B47" s="2" t="str">
        <f t="shared" si="1"/>
        <v>II</v>
      </c>
      <c r="C47" s="3">
        <f t="shared" si="2"/>
        <v>46862.377999999997</v>
      </c>
      <c r="D47" t="str">
        <f t="shared" si="3"/>
        <v>vis</v>
      </c>
      <c r="E47">
        <f>VLOOKUP(C47,Active!C$21:E$969,3,FALSE)</f>
        <v>47493.352078332202</v>
      </c>
      <c r="F47" s="2" t="s">
        <v>185</v>
      </c>
      <c r="G47" t="str">
        <f t="shared" si="4"/>
        <v>46862.378</v>
      </c>
      <c r="H47" s="3">
        <f t="shared" si="5"/>
        <v>47493.5</v>
      </c>
      <c r="I47" s="77" t="s">
        <v>323</v>
      </c>
      <c r="J47" s="78" t="s">
        <v>324</v>
      </c>
      <c r="K47" s="77">
        <v>47493.5</v>
      </c>
      <c r="L47" s="77" t="s">
        <v>325</v>
      </c>
      <c r="M47" s="78" t="s">
        <v>200</v>
      </c>
      <c r="N47" s="78"/>
      <c r="O47" s="79" t="s">
        <v>326</v>
      </c>
      <c r="P47" s="79" t="s">
        <v>327</v>
      </c>
    </row>
    <row r="48" spans="1:16" ht="12.75" customHeight="1">
      <c r="A48" s="3" t="str">
        <f t="shared" si="0"/>
        <v> BBS 84 </v>
      </c>
      <c r="B48" s="2" t="str">
        <f t="shared" si="1"/>
        <v>II</v>
      </c>
      <c r="C48" s="3">
        <f t="shared" si="2"/>
        <v>46876.345000000001</v>
      </c>
      <c r="D48" t="str">
        <f t="shared" si="3"/>
        <v>vis</v>
      </c>
      <c r="E48">
        <f>VLOOKUP(C48,Active!C$21:E$969,3,FALSE)</f>
        <v>47535.335946090396</v>
      </c>
      <c r="F48" s="2" t="s">
        <v>185</v>
      </c>
      <c r="G48" t="str">
        <f t="shared" si="4"/>
        <v>46876.345</v>
      </c>
      <c r="H48" s="3">
        <f t="shared" si="5"/>
        <v>47535.5</v>
      </c>
      <c r="I48" s="77" t="s">
        <v>328</v>
      </c>
      <c r="J48" s="78" t="s">
        <v>329</v>
      </c>
      <c r="K48" s="77">
        <v>47535.5</v>
      </c>
      <c r="L48" s="77" t="s">
        <v>330</v>
      </c>
      <c r="M48" s="78" t="s">
        <v>200</v>
      </c>
      <c r="N48" s="78"/>
      <c r="O48" s="79" t="s">
        <v>326</v>
      </c>
      <c r="P48" s="79" t="s">
        <v>327</v>
      </c>
    </row>
    <row r="49" spans="1:16" ht="12.75" customHeight="1">
      <c r="A49" s="3" t="str">
        <f t="shared" si="0"/>
        <v> BBS 84 </v>
      </c>
      <c r="B49" s="2" t="str">
        <f t="shared" si="1"/>
        <v>II</v>
      </c>
      <c r="C49" s="3">
        <f t="shared" si="2"/>
        <v>46892.317000000003</v>
      </c>
      <c r="D49" t="str">
        <f t="shared" si="3"/>
        <v>vis</v>
      </c>
      <c r="E49">
        <f>VLOOKUP(C49,Active!C$21:E$969,3,FALSE)</f>
        <v>47583.346709735684</v>
      </c>
      <c r="F49" s="2" t="s">
        <v>185</v>
      </c>
      <c r="G49" t="str">
        <f t="shared" si="4"/>
        <v>46892.317</v>
      </c>
      <c r="H49" s="3">
        <f t="shared" si="5"/>
        <v>47583.5</v>
      </c>
      <c r="I49" s="77" t="s">
        <v>331</v>
      </c>
      <c r="J49" s="78" t="s">
        <v>332</v>
      </c>
      <c r="K49" s="77">
        <v>47583.5</v>
      </c>
      <c r="L49" s="77" t="s">
        <v>333</v>
      </c>
      <c r="M49" s="78" t="s">
        <v>200</v>
      </c>
      <c r="N49" s="78"/>
      <c r="O49" s="79" t="s">
        <v>326</v>
      </c>
      <c r="P49" s="79" t="s">
        <v>327</v>
      </c>
    </row>
    <row r="50" spans="1:16" ht="12.75" customHeight="1">
      <c r="A50" s="3" t="str">
        <f t="shared" si="0"/>
        <v> BBS 85 </v>
      </c>
      <c r="B50" s="2" t="str">
        <f t="shared" si="1"/>
        <v>I</v>
      </c>
      <c r="C50" s="3">
        <f t="shared" si="2"/>
        <v>47041.525999999998</v>
      </c>
      <c r="D50" t="str">
        <f t="shared" si="3"/>
        <v>vis</v>
      </c>
      <c r="E50">
        <f>VLOOKUP(C50,Active!C$21:E$969,3,FALSE)</f>
        <v>48031.858983261154</v>
      </c>
      <c r="F50" s="2" t="s">
        <v>185</v>
      </c>
      <c r="G50" t="str">
        <f t="shared" si="4"/>
        <v>47041.526</v>
      </c>
      <c r="H50" s="3">
        <f t="shared" si="5"/>
        <v>48032</v>
      </c>
      <c r="I50" s="77" t="s">
        <v>334</v>
      </c>
      <c r="J50" s="78" t="s">
        <v>335</v>
      </c>
      <c r="K50" s="77">
        <v>48032</v>
      </c>
      <c r="L50" s="77" t="s">
        <v>261</v>
      </c>
      <c r="M50" s="78" t="s">
        <v>200</v>
      </c>
      <c r="N50" s="78"/>
      <c r="O50" s="79" t="s">
        <v>201</v>
      </c>
      <c r="P50" s="79" t="s">
        <v>336</v>
      </c>
    </row>
    <row r="51" spans="1:16" ht="12.75" customHeight="1">
      <c r="A51" s="3" t="str">
        <f t="shared" si="0"/>
        <v> BBS 86 </v>
      </c>
      <c r="B51" s="2" t="str">
        <f t="shared" si="1"/>
        <v>I</v>
      </c>
      <c r="C51" s="3">
        <f t="shared" si="2"/>
        <v>47097.406000000003</v>
      </c>
      <c r="D51" t="str">
        <f t="shared" si="3"/>
        <v>vis</v>
      </c>
      <c r="E51">
        <f>VLOOKUP(C51,Active!C$21:E$969,3,FALSE)</f>
        <v>48199.830525491227</v>
      </c>
      <c r="F51" s="2" t="s">
        <v>185</v>
      </c>
      <c r="G51" t="str">
        <f t="shared" si="4"/>
        <v>47097.406</v>
      </c>
      <c r="H51" s="3">
        <f t="shared" si="5"/>
        <v>48200</v>
      </c>
      <c r="I51" s="77" t="s">
        <v>337</v>
      </c>
      <c r="J51" s="78" t="s">
        <v>338</v>
      </c>
      <c r="K51" s="77">
        <v>48200</v>
      </c>
      <c r="L51" s="77" t="s">
        <v>339</v>
      </c>
      <c r="M51" s="78" t="s">
        <v>200</v>
      </c>
      <c r="N51" s="78"/>
      <c r="O51" s="79" t="s">
        <v>201</v>
      </c>
      <c r="P51" s="79" t="s">
        <v>340</v>
      </c>
    </row>
    <row r="52" spans="1:16" ht="12.75" customHeight="1">
      <c r="A52" s="3" t="str">
        <f t="shared" si="0"/>
        <v> BBS 87 </v>
      </c>
      <c r="B52" s="2" t="str">
        <f t="shared" si="1"/>
        <v>I</v>
      </c>
      <c r="C52" s="3">
        <f t="shared" si="2"/>
        <v>47151.313000000002</v>
      </c>
      <c r="D52" t="str">
        <f t="shared" si="3"/>
        <v>vis</v>
      </c>
      <c r="E52">
        <f>VLOOKUP(C52,Active!C$21:E$969,3,FALSE)</f>
        <v>48361.871361693717</v>
      </c>
      <c r="F52" s="2" t="s">
        <v>185</v>
      </c>
      <c r="G52" t="str">
        <f t="shared" si="4"/>
        <v>47151.313</v>
      </c>
      <c r="H52" s="3">
        <f t="shared" si="5"/>
        <v>48362</v>
      </c>
      <c r="I52" s="77" t="s">
        <v>341</v>
      </c>
      <c r="J52" s="78" t="s">
        <v>342</v>
      </c>
      <c r="K52" s="77">
        <v>48362</v>
      </c>
      <c r="L52" s="77" t="s">
        <v>343</v>
      </c>
      <c r="M52" s="78" t="s">
        <v>200</v>
      </c>
      <c r="N52" s="78"/>
      <c r="O52" s="79" t="s">
        <v>326</v>
      </c>
      <c r="P52" s="79" t="s">
        <v>344</v>
      </c>
    </row>
    <row r="53" spans="1:16" ht="12.75" customHeight="1">
      <c r="A53" s="3" t="str">
        <f t="shared" si="0"/>
        <v> BBS 87 </v>
      </c>
      <c r="B53" s="2" t="str">
        <f t="shared" si="1"/>
        <v>I</v>
      </c>
      <c r="C53" s="3">
        <f t="shared" si="2"/>
        <v>47169.27</v>
      </c>
      <c r="D53" t="str">
        <f t="shared" si="3"/>
        <v>vis</v>
      </c>
      <c r="E53">
        <f>VLOOKUP(C53,Active!C$21:E$969,3,FALSE)</f>
        <v>48415.84890256387</v>
      </c>
      <c r="F53" s="2" t="s">
        <v>185</v>
      </c>
      <c r="G53" t="str">
        <f t="shared" si="4"/>
        <v>47169.270</v>
      </c>
      <c r="H53" s="3">
        <f t="shared" si="5"/>
        <v>48416</v>
      </c>
      <c r="I53" s="77" t="s">
        <v>345</v>
      </c>
      <c r="J53" s="78" t="s">
        <v>346</v>
      </c>
      <c r="K53" s="77">
        <v>48416</v>
      </c>
      <c r="L53" s="77" t="s">
        <v>347</v>
      </c>
      <c r="M53" s="78" t="s">
        <v>200</v>
      </c>
      <c r="N53" s="78"/>
      <c r="O53" s="79" t="s">
        <v>290</v>
      </c>
      <c r="P53" s="79" t="s">
        <v>344</v>
      </c>
    </row>
    <row r="54" spans="1:16" ht="12.75" customHeight="1">
      <c r="A54" s="3" t="str">
        <f t="shared" si="0"/>
        <v> BBS 87 </v>
      </c>
      <c r="B54" s="2" t="str">
        <f t="shared" si="1"/>
        <v>I</v>
      </c>
      <c r="C54" s="3">
        <f t="shared" si="2"/>
        <v>47174.26</v>
      </c>
      <c r="D54" t="str">
        <f t="shared" si="3"/>
        <v>vis</v>
      </c>
      <c r="E54">
        <f>VLOOKUP(C54,Active!C$21:E$969,3,FALSE)</f>
        <v>48430.84850878665</v>
      </c>
      <c r="F54" s="2" t="s">
        <v>185</v>
      </c>
      <c r="G54" t="str">
        <f t="shared" si="4"/>
        <v>47174.260</v>
      </c>
      <c r="H54" s="3">
        <f t="shared" si="5"/>
        <v>48431</v>
      </c>
      <c r="I54" s="77" t="s">
        <v>348</v>
      </c>
      <c r="J54" s="78" t="s">
        <v>349</v>
      </c>
      <c r="K54" s="77">
        <v>48431</v>
      </c>
      <c r="L54" s="77" t="s">
        <v>347</v>
      </c>
      <c r="M54" s="78" t="s">
        <v>200</v>
      </c>
      <c r="N54" s="78"/>
      <c r="O54" s="79" t="s">
        <v>290</v>
      </c>
      <c r="P54" s="79" t="s">
        <v>344</v>
      </c>
    </row>
    <row r="55" spans="1:16" ht="12.75" customHeight="1">
      <c r="A55" s="3" t="str">
        <f t="shared" si="0"/>
        <v> BBS 88 </v>
      </c>
      <c r="B55" s="2" t="str">
        <f t="shared" si="1"/>
        <v>II</v>
      </c>
      <c r="C55" s="3">
        <f t="shared" si="2"/>
        <v>47205.370999999999</v>
      </c>
      <c r="D55" t="str">
        <f t="shared" si="3"/>
        <v>vis</v>
      </c>
      <c r="E55">
        <f>VLOOKUP(C55,Active!C$21:E$969,3,FALSE)</f>
        <v>48524.366093795936</v>
      </c>
      <c r="F55" s="2" t="s">
        <v>185</v>
      </c>
      <c r="G55" t="str">
        <f t="shared" si="4"/>
        <v>47205.371</v>
      </c>
      <c r="H55" s="3">
        <f t="shared" si="5"/>
        <v>48524.5</v>
      </c>
      <c r="I55" s="77" t="s">
        <v>350</v>
      </c>
      <c r="J55" s="78" t="s">
        <v>351</v>
      </c>
      <c r="K55" s="77">
        <v>48524.5</v>
      </c>
      <c r="L55" s="77" t="s">
        <v>352</v>
      </c>
      <c r="M55" s="78" t="s">
        <v>200</v>
      </c>
      <c r="N55" s="78"/>
      <c r="O55" s="79" t="s">
        <v>326</v>
      </c>
      <c r="P55" s="79" t="s">
        <v>353</v>
      </c>
    </row>
    <row r="56" spans="1:16" ht="12.75" customHeight="1">
      <c r="A56" s="3" t="str">
        <f t="shared" si="0"/>
        <v> BBS 87 </v>
      </c>
      <c r="B56" s="2" t="str">
        <f t="shared" si="1"/>
        <v>II</v>
      </c>
      <c r="C56" s="3">
        <f t="shared" si="2"/>
        <v>47206.358999999997</v>
      </c>
      <c r="D56" t="str">
        <f t="shared" si="3"/>
        <v>vis</v>
      </c>
      <c r="E56">
        <f>VLOOKUP(C56,Active!C$21:E$969,3,FALSE)</f>
        <v>48527.335955709372</v>
      </c>
      <c r="F56" s="2" t="s">
        <v>185</v>
      </c>
      <c r="G56" t="str">
        <f t="shared" si="4"/>
        <v>47206.359</v>
      </c>
      <c r="H56" s="3">
        <f t="shared" si="5"/>
        <v>48527.5</v>
      </c>
      <c r="I56" s="77" t="s">
        <v>354</v>
      </c>
      <c r="J56" s="78" t="s">
        <v>355</v>
      </c>
      <c r="K56" s="77">
        <v>48527.5</v>
      </c>
      <c r="L56" s="77" t="s">
        <v>330</v>
      </c>
      <c r="M56" s="78" t="s">
        <v>200</v>
      </c>
      <c r="N56" s="78"/>
      <c r="O56" s="79" t="s">
        <v>356</v>
      </c>
      <c r="P56" s="79" t="s">
        <v>344</v>
      </c>
    </row>
    <row r="57" spans="1:16" ht="12.75" customHeight="1">
      <c r="A57" s="3" t="str">
        <f t="shared" si="0"/>
        <v> BBS 87 </v>
      </c>
      <c r="B57" s="2" t="str">
        <f t="shared" si="1"/>
        <v>II</v>
      </c>
      <c r="C57" s="3">
        <f t="shared" si="2"/>
        <v>47209.347999999998</v>
      </c>
      <c r="D57" t="str">
        <f t="shared" si="3"/>
        <v>vis</v>
      </c>
      <c r="E57">
        <f>VLOOKUP(C57,Active!C$21:E$969,3,FALSE)</f>
        <v>48536.32068977748</v>
      </c>
      <c r="F57" s="2" t="s">
        <v>185</v>
      </c>
      <c r="G57" t="str">
        <f t="shared" si="4"/>
        <v>47209.348</v>
      </c>
      <c r="H57" s="3">
        <f t="shared" si="5"/>
        <v>48536.5</v>
      </c>
      <c r="I57" s="77" t="s">
        <v>357</v>
      </c>
      <c r="J57" s="78" t="s">
        <v>358</v>
      </c>
      <c r="K57" s="77">
        <v>48536.5</v>
      </c>
      <c r="L57" s="77" t="s">
        <v>359</v>
      </c>
      <c r="M57" s="78" t="s">
        <v>200</v>
      </c>
      <c r="N57" s="78"/>
      <c r="O57" s="79" t="s">
        <v>356</v>
      </c>
      <c r="P57" s="79" t="s">
        <v>344</v>
      </c>
    </row>
    <row r="58" spans="1:16" ht="12.75" customHeight="1">
      <c r="A58" s="3" t="str">
        <f t="shared" si="0"/>
        <v> BBS 88 </v>
      </c>
      <c r="B58" s="2" t="str">
        <f t="shared" si="1"/>
        <v>II</v>
      </c>
      <c r="C58" s="3">
        <f t="shared" si="2"/>
        <v>47231.315999999999</v>
      </c>
      <c r="D58" t="str">
        <f t="shared" si="3"/>
        <v>vis</v>
      </c>
      <c r="E58">
        <f>VLOOKUP(C58,Active!C$21:E$969,3,FALSE)</f>
        <v>48602.355028354963</v>
      </c>
      <c r="F58" s="2" t="s">
        <v>185</v>
      </c>
      <c r="G58" t="str">
        <f t="shared" si="4"/>
        <v>47231.316</v>
      </c>
      <c r="H58" s="3">
        <f t="shared" si="5"/>
        <v>48602.5</v>
      </c>
      <c r="I58" s="77" t="s">
        <v>360</v>
      </c>
      <c r="J58" s="78" t="s">
        <v>361</v>
      </c>
      <c r="K58" s="77">
        <v>48602.5</v>
      </c>
      <c r="L58" s="77" t="s">
        <v>362</v>
      </c>
      <c r="M58" s="78" t="s">
        <v>200</v>
      </c>
      <c r="N58" s="78"/>
      <c r="O58" s="79" t="s">
        <v>356</v>
      </c>
      <c r="P58" s="79" t="s">
        <v>353</v>
      </c>
    </row>
    <row r="59" spans="1:16" ht="12.75" customHeight="1">
      <c r="A59" s="3" t="str">
        <f t="shared" si="0"/>
        <v> BBS 89 </v>
      </c>
      <c r="B59" s="2" t="str">
        <f t="shared" si="1"/>
        <v>II</v>
      </c>
      <c r="C59" s="3">
        <f t="shared" si="2"/>
        <v>47415.61</v>
      </c>
      <c r="D59" t="str">
        <f t="shared" si="3"/>
        <v>vis</v>
      </c>
      <c r="E59">
        <f>VLOOKUP(C59,Active!C$21:E$969,3,FALSE)</f>
        <v>49156.330465071966</v>
      </c>
      <c r="F59" s="2" t="s">
        <v>185</v>
      </c>
      <c r="G59" t="str">
        <f t="shared" si="4"/>
        <v>47415.610</v>
      </c>
      <c r="H59" s="3">
        <f t="shared" si="5"/>
        <v>49156.5</v>
      </c>
      <c r="I59" s="77" t="s">
        <v>363</v>
      </c>
      <c r="J59" s="78" t="s">
        <v>364</v>
      </c>
      <c r="K59" s="77">
        <v>49156.5</v>
      </c>
      <c r="L59" s="77" t="s">
        <v>339</v>
      </c>
      <c r="M59" s="78" t="s">
        <v>200</v>
      </c>
      <c r="N59" s="78"/>
      <c r="O59" s="79" t="s">
        <v>201</v>
      </c>
      <c r="P59" s="79" t="s">
        <v>365</v>
      </c>
    </row>
    <row r="60" spans="1:16" ht="12.75" customHeight="1">
      <c r="A60" s="3" t="str">
        <f t="shared" si="0"/>
        <v> BBS 90 </v>
      </c>
      <c r="B60" s="2" t="str">
        <f t="shared" si="1"/>
        <v>II</v>
      </c>
      <c r="C60" s="3">
        <f t="shared" si="2"/>
        <v>47526.394999999997</v>
      </c>
      <c r="D60" t="str">
        <f t="shared" si="3"/>
        <v>vis</v>
      </c>
      <c r="E60">
        <f>VLOOKUP(C60,Active!C$21:E$969,3,FALSE)</f>
        <v>49489.342764749053</v>
      </c>
      <c r="F60" s="2" t="s">
        <v>185</v>
      </c>
      <c r="G60" t="str">
        <f t="shared" si="4"/>
        <v>47526.395</v>
      </c>
      <c r="H60" s="3">
        <f t="shared" si="5"/>
        <v>49489.5</v>
      </c>
      <c r="I60" s="77" t="s">
        <v>366</v>
      </c>
      <c r="J60" s="78" t="s">
        <v>367</v>
      </c>
      <c r="K60" s="77">
        <v>49489.5</v>
      </c>
      <c r="L60" s="77" t="s">
        <v>368</v>
      </c>
      <c r="M60" s="78" t="s">
        <v>200</v>
      </c>
      <c r="N60" s="78"/>
      <c r="O60" s="79" t="s">
        <v>356</v>
      </c>
      <c r="P60" s="79" t="s">
        <v>369</v>
      </c>
    </row>
    <row r="61" spans="1:16" ht="12.75" customHeight="1">
      <c r="A61" s="3" t="str">
        <f t="shared" si="0"/>
        <v> BBS 91 </v>
      </c>
      <c r="B61" s="2" t="str">
        <f t="shared" si="1"/>
        <v>II</v>
      </c>
      <c r="C61" s="3">
        <f t="shared" si="2"/>
        <v>47528.387000000002</v>
      </c>
      <c r="D61" t="str">
        <f t="shared" si="3"/>
        <v>vis</v>
      </c>
      <c r="E61">
        <f>VLOOKUP(C61,Active!C$21:E$969,3,FALSE)</f>
        <v>49495.330583505733</v>
      </c>
      <c r="F61" s="2" t="s">
        <v>185</v>
      </c>
      <c r="G61" t="str">
        <f t="shared" si="4"/>
        <v>47528.387</v>
      </c>
      <c r="H61" s="3">
        <f t="shared" si="5"/>
        <v>49495.5</v>
      </c>
      <c r="I61" s="77" t="s">
        <v>370</v>
      </c>
      <c r="J61" s="78" t="s">
        <v>371</v>
      </c>
      <c r="K61" s="77">
        <v>49495.5</v>
      </c>
      <c r="L61" s="77" t="s">
        <v>339</v>
      </c>
      <c r="M61" s="78" t="s">
        <v>200</v>
      </c>
      <c r="N61" s="78"/>
      <c r="O61" s="79" t="s">
        <v>356</v>
      </c>
      <c r="P61" s="79" t="s">
        <v>372</v>
      </c>
    </row>
    <row r="62" spans="1:16" ht="12.75" customHeight="1">
      <c r="A62" s="3" t="str">
        <f t="shared" si="0"/>
        <v> BBS 91 </v>
      </c>
      <c r="B62" s="2" t="str">
        <f t="shared" si="1"/>
        <v>II</v>
      </c>
      <c r="C62" s="3">
        <f t="shared" si="2"/>
        <v>47535.368000000002</v>
      </c>
      <c r="D62" t="str">
        <f t="shared" si="3"/>
        <v>vis</v>
      </c>
      <c r="E62">
        <f>VLOOKUP(C62,Active!C$21:E$969,3,FALSE)</f>
        <v>49516.315002552044</v>
      </c>
      <c r="F62" s="2" t="s">
        <v>185</v>
      </c>
      <c r="G62" t="str">
        <f t="shared" si="4"/>
        <v>47535.368</v>
      </c>
      <c r="H62" s="3">
        <f t="shared" si="5"/>
        <v>49516.5</v>
      </c>
      <c r="I62" s="77" t="s">
        <v>373</v>
      </c>
      <c r="J62" s="78" t="s">
        <v>374</v>
      </c>
      <c r="K62" s="77">
        <v>49516.5</v>
      </c>
      <c r="L62" s="77" t="s">
        <v>375</v>
      </c>
      <c r="M62" s="78" t="s">
        <v>200</v>
      </c>
      <c r="N62" s="78"/>
      <c r="O62" s="79" t="s">
        <v>356</v>
      </c>
      <c r="P62" s="79" t="s">
        <v>372</v>
      </c>
    </row>
    <row r="63" spans="1:16" ht="12.75" customHeight="1">
      <c r="A63" s="3" t="str">
        <f t="shared" si="0"/>
        <v> BBS 91 </v>
      </c>
      <c r="B63" s="2" t="str">
        <f t="shared" si="1"/>
        <v>II</v>
      </c>
      <c r="C63" s="3">
        <f t="shared" si="2"/>
        <v>47555.33</v>
      </c>
      <c r="D63" t="str">
        <f t="shared" si="3"/>
        <v>vis</v>
      </c>
      <c r="E63">
        <f>VLOOKUP(C63,Active!C$21:E$969,3,FALSE)</f>
        <v>49576.319439309314</v>
      </c>
      <c r="F63" s="2" t="s">
        <v>185</v>
      </c>
      <c r="G63" t="str">
        <f t="shared" si="4"/>
        <v>47555.330</v>
      </c>
      <c r="H63" s="3">
        <f t="shared" si="5"/>
        <v>49576.5</v>
      </c>
      <c r="I63" s="77" t="s">
        <v>376</v>
      </c>
      <c r="J63" s="78" t="s">
        <v>377</v>
      </c>
      <c r="K63" s="77">
        <v>49576.5</v>
      </c>
      <c r="L63" s="77" t="s">
        <v>359</v>
      </c>
      <c r="M63" s="78" t="s">
        <v>200</v>
      </c>
      <c r="N63" s="78"/>
      <c r="O63" s="79" t="s">
        <v>356</v>
      </c>
      <c r="P63" s="79" t="s">
        <v>372</v>
      </c>
    </row>
    <row r="64" spans="1:16" ht="12.75" customHeight="1">
      <c r="A64" s="3" t="str">
        <f t="shared" si="0"/>
        <v> BBS 91 </v>
      </c>
      <c r="B64" s="2" t="str">
        <f t="shared" si="1"/>
        <v>II</v>
      </c>
      <c r="C64" s="3">
        <f t="shared" si="2"/>
        <v>47566.303</v>
      </c>
      <c r="D64" t="str">
        <f t="shared" si="3"/>
        <v>vis</v>
      </c>
      <c r="E64">
        <f>VLOOKUP(C64,Active!C$21:E$969,3,FALSE)</f>
        <v>49609.30354333383</v>
      </c>
      <c r="F64" s="2" t="s">
        <v>185</v>
      </c>
      <c r="G64" t="str">
        <f t="shared" si="4"/>
        <v>47566.303</v>
      </c>
      <c r="H64" s="3">
        <f t="shared" si="5"/>
        <v>49609.5</v>
      </c>
      <c r="I64" s="77" t="s">
        <v>378</v>
      </c>
      <c r="J64" s="78" t="s">
        <v>379</v>
      </c>
      <c r="K64" s="77">
        <v>49609.5</v>
      </c>
      <c r="L64" s="77" t="s">
        <v>380</v>
      </c>
      <c r="M64" s="78" t="s">
        <v>200</v>
      </c>
      <c r="N64" s="78"/>
      <c r="O64" s="79" t="s">
        <v>356</v>
      </c>
      <c r="P64" s="79" t="s">
        <v>372</v>
      </c>
    </row>
    <row r="65" spans="1:16" ht="12.75" customHeight="1">
      <c r="A65" s="3" t="str">
        <f t="shared" si="0"/>
        <v> BBS 91 </v>
      </c>
      <c r="B65" s="2" t="str">
        <f t="shared" si="1"/>
        <v>II</v>
      </c>
      <c r="C65" s="3">
        <f t="shared" si="2"/>
        <v>47573.294999999998</v>
      </c>
      <c r="D65" t="str">
        <f t="shared" si="3"/>
        <v>vis</v>
      </c>
      <c r="E65">
        <f>VLOOKUP(C65,Active!C$21:E$969,3,FALSE)</f>
        <v>49630.321027644357</v>
      </c>
      <c r="F65" s="2" t="s">
        <v>185</v>
      </c>
      <c r="G65" t="str">
        <f t="shared" si="4"/>
        <v>47573.295</v>
      </c>
      <c r="H65" s="3">
        <f t="shared" si="5"/>
        <v>49630.5</v>
      </c>
      <c r="I65" s="77" t="s">
        <v>381</v>
      </c>
      <c r="J65" s="78" t="s">
        <v>382</v>
      </c>
      <c r="K65" s="77">
        <v>49630.5</v>
      </c>
      <c r="L65" s="77" t="s">
        <v>359</v>
      </c>
      <c r="M65" s="78" t="s">
        <v>200</v>
      </c>
      <c r="N65" s="78"/>
      <c r="O65" s="79" t="s">
        <v>201</v>
      </c>
      <c r="P65" s="79" t="s">
        <v>372</v>
      </c>
    </row>
    <row r="66" spans="1:16" ht="12.75" customHeight="1">
      <c r="A66" s="3" t="str">
        <f t="shared" si="0"/>
        <v> BBS 92 </v>
      </c>
      <c r="B66" s="2" t="str">
        <f t="shared" si="1"/>
        <v>II</v>
      </c>
      <c r="C66" s="3">
        <f t="shared" si="2"/>
        <v>47757.597999999998</v>
      </c>
      <c r="D66" t="str">
        <f t="shared" si="3"/>
        <v>vis</v>
      </c>
      <c r="E66">
        <f>VLOOKUP(C66,Active!C$21:E$969,3,FALSE)</f>
        <v>50184.323517759352</v>
      </c>
      <c r="F66" s="2" t="s">
        <v>185</v>
      </c>
      <c r="G66" t="str">
        <f t="shared" si="4"/>
        <v>47757.598</v>
      </c>
      <c r="H66" s="3">
        <f t="shared" si="5"/>
        <v>50184.5</v>
      </c>
      <c r="I66" s="77" t="s">
        <v>383</v>
      </c>
      <c r="J66" s="78" t="s">
        <v>384</v>
      </c>
      <c r="K66" s="77">
        <v>50184.5</v>
      </c>
      <c r="L66" s="77" t="s">
        <v>385</v>
      </c>
      <c r="M66" s="78" t="s">
        <v>200</v>
      </c>
      <c r="N66" s="78"/>
      <c r="O66" s="79" t="s">
        <v>201</v>
      </c>
      <c r="P66" s="79" t="s">
        <v>386</v>
      </c>
    </row>
    <row r="67" spans="1:16" ht="12.75" customHeight="1">
      <c r="A67" s="3" t="str">
        <f t="shared" si="0"/>
        <v> BBS 93 </v>
      </c>
      <c r="B67" s="2" t="str">
        <f t="shared" si="1"/>
        <v>I</v>
      </c>
      <c r="C67" s="3">
        <f t="shared" si="2"/>
        <v>47840.591</v>
      </c>
      <c r="D67" t="str">
        <f t="shared" si="3"/>
        <v>vis</v>
      </c>
      <c r="E67">
        <f>VLOOKUP(C67,Active!C$21:E$969,3,FALSE)</f>
        <v>50433.794924421825</v>
      </c>
      <c r="F67" s="2" t="s">
        <v>185</v>
      </c>
      <c r="G67" t="str">
        <f t="shared" si="4"/>
        <v>47840.591</v>
      </c>
      <c r="H67" s="3">
        <f t="shared" si="5"/>
        <v>50434</v>
      </c>
      <c r="I67" s="77" t="s">
        <v>387</v>
      </c>
      <c r="J67" s="78" t="s">
        <v>388</v>
      </c>
      <c r="K67" s="77">
        <v>50434</v>
      </c>
      <c r="L67" s="77" t="s">
        <v>389</v>
      </c>
      <c r="M67" s="78" t="s">
        <v>200</v>
      </c>
      <c r="N67" s="78"/>
      <c r="O67" s="79" t="s">
        <v>201</v>
      </c>
      <c r="P67" s="79" t="s">
        <v>390</v>
      </c>
    </row>
    <row r="68" spans="1:16" ht="12.75" customHeight="1">
      <c r="A68" s="3" t="str">
        <f t="shared" si="0"/>
        <v> BBS 94 </v>
      </c>
      <c r="B68" s="2" t="str">
        <f t="shared" si="1"/>
        <v>II</v>
      </c>
      <c r="C68" s="3">
        <f t="shared" si="2"/>
        <v>47895.32</v>
      </c>
      <c r="D68" t="str">
        <f t="shared" si="3"/>
        <v>vis</v>
      </c>
      <c r="E68">
        <f>VLOOKUP(C68,Active!C$21:E$969,3,FALSE)</f>
        <v>50598.306637641377</v>
      </c>
      <c r="F68" s="2" t="s">
        <v>185</v>
      </c>
      <c r="G68" t="str">
        <f t="shared" si="4"/>
        <v>47895.320</v>
      </c>
      <c r="H68" s="3">
        <f t="shared" si="5"/>
        <v>50598.5</v>
      </c>
      <c r="I68" s="77" t="s">
        <v>391</v>
      </c>
      <c r="J68" s="78" t="s">
        <v>392</v>
      </c>
      <c r="K68" s="77">
        <v>50598.5</v>
      </c>
      <c r="L68" s="77" t="s">
        <v>393</v>
      </c>
      <c r="M68" s="78" t="s">
        <v>200</v>
      </c>
      <c r="N68" s="78"/>
      <c r="O68" s="79" t="s">
        <v>356</v>
      </c>
      <c r="P68" s="79" t="s">
        <v>394</v>
      </c>
    </row>
    <row r="69" spans="1:16" ht="12.75" customHeight="1">
      <c r="A69" s="3" t="str">
        <f t="shared" si="0"/>
        <v> BBS 94 </v>
      </c>
      <c r="B69" s="2" t="str">
        <f t="shared" si="1"/>
        <v>II</v>
      </c>
      <c r="C69" s="3">
        <f t="shared" si="2"/>
        <v>47912.288999999997</v>
      </c>
      <c r="D69" t="str">
        <f t="shared" si="3"/>
        <v>vis</v>
      </c>
      <c r="E69">
        <f>VLOOKUP(C69,Active!C$21:E$969,3,FALSE)</f>
        <v>50649.314316598095</v>
      </c>
      <c r="F69" s="2" t="s">
        <v>185</v>
      </c>
      <c r="G69" t="str">
        <f t="shared" si="4"/>
        <v>47912.289</v>
      </c>
      <c r="H69" s="3">
        <f t="shared" si="5"/>
        <v>50649.5</v>
      </c>
      <c r="I69" s="77" t="s">
        <v>395</v>
      </c>
      <c r="J69" s="78" t="s">
        <v>396</v>
      </c>
      <c r="K69" s="77">
        <v>50649.5</v>
      </c>
      <c r="L69" s="77" t="s">
        <v>375</v>
      </c>
      <c r="M69" s="78" t="s">
        <v>200</v>
      </c>
      <c r="N69" s="78"/>
      <c r="O69" s="79" t="s">
        <v>356</v>
      </c>
      <c r="P69" s="79" t="s">
        <v>394</v>
      </c>
    </row>
    <row r="70" spans="1:16" ht="12.75" customHeight="1">
      <c r="A70" s="3" t="str">
        <f t="shared" si="0"/>
        <v> BBS 94 </v>
      </c>
      <c r="B70" s="2" t="str">
        <f t="shared" si="1"/>
        <v>I</v>
      </c>
      <c r="C70" s="3">
        <f t="shared" si="2"/>
        <v>47918.438000000002</v>
      </c>
      <c r="D70" t="str">
        <f t="shared" si="3"/>
        <v>vis</v>
      </c>
      <c r="E70">
        <f>VLOOKUP(C70,Active!C$21:E$969,3,FALSE)</f>
        <v>50667.797799296255</v>
      </c>
      <c r="F70" s="2" t="s">
        <v>185</v>
      </c>
      <c r="G70" t="str">
        <f t="shared" si="4"/>
        <v>47918.438</v>
      </c>
      <c r="H70" s="3">
        <f t="shared" si="5"/>
        <v>50668</v>
      </c>
      <c r="I70" s="77" t="s">
        <v>397</v>
      </c>
      <c r="J70" s="78" t="s">
        <v>398</v>
      </c>
      <c r="K70" s="77">
        <v>50668</v>
      </c>
      <c r="L70" s="77" t="s">
        <v>399</v>
      </c>
      <c r="M70" s="78" t="s">
        <v>200</v>
      </c>
      <c r="N70" s="78"/>
      <c r="O70" s="79" t="s">
        <v>356</v>
      </c>
      <c r="P70" s="79" t="s">
        <v>394</v>
      </c>
    </row>
    <row r="71" spans="1:16" ht="12.75" customHeight="1">
      <c r="A71" s="3" t="str">
        <f t="shared" si="0"/>
        <v> BBS 94 </v>
      </c>
      <c r="B71" s="2" t="str">
        <f t="shared" si="1"/>
        <v>I</v>
      </c>
      <c r="C71" s="3">
        <f t="shared" si="2"/>
        <v>47932.413</v>
      </c>
      <c r="D71" t="str">
        <f t="shared" si="3"/>
        <v>vis</v>
      </c>
      <c r="E71">
        <f>VLOOKUP(C71,Active!C$21:E$969,3,FALSE)</f>
        <v>50709.805714519323</v>
      </c>
      <c r="F71" s="2" t="s">
        <v>185</v>
      </c>
      <c r="G71" t="str">
        <f t="shared" si="4"/>
        <v>47932.413</v>
      </c>
      <c r="H71" s="3">
        <f t="shared" si="5"/>
        <v>50710</v>
      </c>
      <c r="I71" s="77" t="s">
        <v>400</v>
      </c>
      <c r="J71" s="78" t="s">
        <v>401</v>
      </c>
      <c r="K71" s="77">
        <v>50710</v>
      </c>
      <c r="L71" s="77" t="s">
        <v>380</v>
      </c>
      <c r="M71" s="78" t="s">
        <v>200</v>
      </c>
      <c r="N71" s="78"/>
      <c r="O71" s="79" t="s">
        <v>356</v>
      </c>
      <c r="P71" s="79" t="s">
        <v>394</v>
      </c>
    </row>
    <row r="72" spans="1:16" ht="12.75" customHeight="1">
      <c r="A72" s="3" t="str">
        <f t="shared" si="0"/>
        <v> BBS 94 </v>
      </c>
      <c r="B72" s="2" t="str">
        <f t="shared" si="1"/>
        <v>I</v>
      </c>
      <c r="C72" s="3">
        <f t="shared" si="2"/>
        <v>47945.383999999998</v>
      </c>
      <c r="D72" t="str">
        <f t="shared" si="3"/>
        <v>vis</v>
      </c>
      <c r="E72">
        <f>VLOOKUP(C72,Active!C$21:E$969,3,FALSE)</f>
        <v>50748.795672899163</v>
      </c>
      <c r="F72" s="2" t="s">
        <v>185</v>
      </c>
      <c r="G72" t="str">
        <f t="shared" si="4"/>
        <v>47945.384</v>
      </c>
      <c r="H72" s="3">
        <f t="shared" si="5"/>
        <v>50749</v>
      </c>
      <c r="I72" s="77" t="s">
        <v>402</v>
      </c>
      <c r="J72" s="78" t="s">
        <v>403</v>
      </c>
      <c r="K72" s="77">
        <v>50749</v>
      </c>
      <c r="L72" s="77" t="s">
        <v>389</v>
      </c>
      <c r="M72" s="78" t="s">
        <v>200</v>
      </c>
      <c r="N72" s="78"/>
      <c r="O72" s="79" t="s">
        <v>201</v>
      </c>
      <c r="P72" s="79" t="s">
        <v>394</v>
      </c>
    </row>
    <row r="73" spans="1:16" ht="12.75" customHeight="1">
      <c r="A73" s="3" t="str">
        <f t="shared" si="0"/>
        <v> BBS 94 </v>
      </c>
      <c r="B73" s="2" t="str">
        <f t="shared" si="1"/>
        <v>I</v>
      </c>
      <c r="C73" s="3">
        <f t="shared" si="2"/>
        <v>47956.364000000001</v>
      </c>
      <c r="D73" t="str">
        <f t="shared" si="3"/>
        <v>vis</v>
      </c>
      <c r="E73">
        <f>VLOOKUP(C73,Active!C$21:E$969,3,FALSE)</f>
        <v>50781.800818455471</v>
      </c>
      <c r="F73" s="2" t="s">
        <v>185</v>
      </c>
      <c r="G73" t="str">
        <f t="shared" si="4"/>
        <v>47956.364</v>
      </c>
      <c r="H73" s="3">
        <f t="shared" si="5"/>
        <v>50782</v>
      </c>
      <c r="I73" s="77" t="s">
        <v>404</v>
      </c>
      <c r="J73" s="78" t="s">
        <v>405</v>
      </c>
      <c r="K73" s="77">
        <v>50782</v>
      </c>
      <c r="L73" s="77" t="s">
        <v>406</v>
      </c>
      <c r="M73" s="78" t="s">
        <v>200</v>
      </c>
      <c r="N73" s="78"/>
      <c r="O73" s="79" t="s">
        <v>356</v>
      </c>
      <c r="P73" s="79" t="s">
        <v>394</v>
      </c>
    </row>
    <row r="74" spans="1:16" ht="12.75" customHeight="1">
      <c r="A74" s="3" t="str">
        <f t="shared" si="0"/>
        <v> BBS 96 </v>
      </c>
      <c r="B74" s="2" t="str">
        <f t="shared" si="1"/>
        <v>I</v>
      </c>
      <c r="C74" s="3">
        <f t="shared" si="2"/>
        <v>48153.642</v>
      </c>
      <c r="D74" t="str">
        <f t="shared" si="3"/>
        <v>vis</v>
      </c>
      <c r="E74">
        <f>VLOOKUP(C74,Active!C$21:E$969,3,FALSE)</f>
        <v>51374.805290682751</v>
      </c>
      <c r="F74" s="2" t="s">
        <v>185</v>
      </c>
      <c r="G74" t="str">
        <f t="shared" si="4"/>
        <v>48153.642</v>
      </c>
      <c r="H74" s="3">
        <f t="shared" si="5"/>
        <v>51375</v>
      </c>
      <c r="I74" s="77" t="s">
        <v>407</v>
      </c>
      <c r="J74" s="78" t="s">
        <v>408</v>
      </c>
      <c r="K74" s="77">
        <v>51375</v>
      </c>
      <c r="L74" s="77" t="s">
        <v>380</v>
      </c>
      <c r="M74" s="78" t="s">
        <v>200</v>
      </c>
      <c r="N74" s="78"/>
      <c r="O74" s="79" t="s">
        <v>201</v>
      </c>
      <c r="P74" s="79" t="s">
        <v>409</v>
      </c>
    </row>
    <row r="75" spans="1:16" ht="12.75" customHeight="1">
      <c r="A75" s="3" t="str">
        <f t="shared" ref="A75:A138" si="6">P75</f>
        <v> BBS 96 </v>
      </c>
      <c r="B75" s="2" t="str">
        <f t="shared" ref="B75:B138" si="7">IF(H75=INT(H75),"I","II")</f>
        <v>II</v>
      </c>
      <c r="C75" s="3">
        <f t="shared" ref="C75:C138" si="8">1*G75</f>
        <v>48179.427000000003</v>
      </c>
      <c r="D75" t="str">
        <f t="shared" ref="D75:D138" si="9">VLOOKUP(F75,I$1:J$5,2,FALSE)</f>
        <v>vis</v>
      </c>
      <c r="E75">
        <f>VLOOKUP(C75,Active!C$21:E$969,3,FALSE)</f>
        <v>51452.31327594407</v>
      </c>
      <c r="F75" s="2" t="s">
        <v>185</v>
      </c>
      <c r="G75" t="str">
        <f t="shared" ref="G75:G138" si="10">MID(I75,3,LEN(I75)-3)</f>
        <v>48179.427</v>
      </c>
      <c r="H75" s="3">
        <f t="shared" ref="H75:H138" si="11">1*K75</f>
        <v>51452.5</v>
      </c>
      <c r="I75" s="77" t="s">
        <v>410</v>
      </c>
      <c r="J75" s="78" t="s">
        <v>411</v>
      </c>
      <c r="K75" s="77">
        <v>51452.5</v>
      </c>
      <c r="L75" s="77" t="s">
        <v>375</v>
      </c>
      <c r="M75" s="78" t="s">
        <v>200</v>
      </c>
      <c r="N75" s="78"/>
      <c r="O75" s="79" t="s">
        <v>356</v>
      </c>
      <c r="P75" s="79" t="s">
        <v>409</v>
      </c>
    </row>
    <row r="76" spans="1:16" ht="12.75" customHeight="1">
      <c r="A76" s="3" t="str">
        <f t="shared" si="6"/>
        <v> BBS 97 </v>
      </c>
      <c r="B76" s="2" t="str">
        <f t="shared" si="7"/>
        <v>II</v>
      </c>
      <c r="C76" s="3">
        <f t="shared" si="8"/>
        <v>48205.368999999999</v>
      </c>
      <c r="D76" t="str">
        <f t="shared" si="9"/>
        <v>vis</v>
      </c>
      <c r="E76">
        <f>VLOOKUP(C76,Active!C$21:E$969,3,FALSE)</f>
        <v>51530.293192703757</v>
      </c>
      <c r="F76" s="2" t="s">
        <v>185</v>
      </c>
      <c r="G76" t="str">
        <f t="shared" si="10"/>
        <v>48205.369</v>
      </c>
      <c r="H76" s="3">
        <f t="shared" si="11"/>
        <v>51530.5</v>
      </c>
      <c r="I76" s="77" t="s">
        <v>412</v>
      </c>
      <c r="J76" s="78" t="s">
        <v>413</v>
      </c>
      <c r="K76" s="77">
        <v>51530.5</v>
      </c>
      <c r="L76" s="77" t="s">
        <v>414</v>
      </c>
      <c r="M76" s="78" t="s">
        <v>200</v>
      </c>
      <c r="N76" s="78"/>
      <c r="O76" s="79" t="s">
        <v>356</v>
      </c>
      <c r="P76" s="79" t="s">
        <v>415</v>
      </c>
    </row>
    <row r="77" spans="1:16" ht="12.75" customHeight="1">
      <c r="A77" s="3" t="str">
        <f t="shared" si="6"/>
        <v> BBS 97 </v>
      </c>
      <c r="B77" s="2" t="str">
        <f t="shared" si="7"/>
        <v>I</v>
      </c>
      <c r="C77" s="3">
        <f t="shared" si="8"/>
        <v>48260.423000000003</v>
      </c>
      <c r="D77" t="str">
        <f t="shared" si="9"/>
        <v>vis</v>
      </c>
      <c r="E77">
        <f>VLOOKUP(C77,Active!C$21:E$969,3,FALSE)</f>
        <v>51695.781834184323</v>
      </c>
      <c r="F77" s="2" t="s">
        <v>185</v>
      </c>
      <c r="G77" t="str">
        <f t="shared" si="10"/>
        <v>48260.423</v>
      </c>
      <c r="H77" s="3">
        <f t="shared" si="11"/>
        <v>51696</v>
      </c>
      <c r="I77" s="77" t="s">
        <v>416</v>
      </c>
      <c r="J77" s="78" t="s">
        <v>417</v>
      </c>
      <c r="K77" s="77">
        <v>51696</v>
      </c>
      <c r="L77" s="77" t="s">
        <v>418</v>
      </c>
      <c r="M77" s="78" t="s">
        <v>200</v>
      </c>
      <c r="N77" s="78"/>
      <c r="O77" s="79" t="s">
        <v>201</v>
      </c>
      <c r="P77" s="79" t="s">
        <v>415</v>
      </c>
    </row>
    <row r="78" spans="1:16" ht="12.75" customHeight="1">
      <c r="A78" s="3" t="str">
        <f t="shared" si="6"/>
        <v> BBS 97 </v>
      </c>
      <c r="B78" s="2" t="str">
        <f t="shared" si="7"/>
        <v>I</v>
      </c>
      <c r="C78" s="3">
        <f t="shared" si="8"/>
        <v>48290.37</v>
      </c>
      <c r="D78" t="str">
        <f t="shared" si="9"/>
        <v>vis</v>
      </c>
      <c r="E78">
        <f>VLOOKUP(C78,Active!C$21:E$969,3,FALSE)</f>
        <v>51785.800513052673</v>
      </c>
      <c r="F78" s="2" t="s">
        <v>185</v>
      </c>
      <c r="G78" t="str">
        <f t="shared" si="10"/>
        <v>48290.370</v>
      </c>
      <c r="H78" s="3">
        <f t="shared" si="11"/>
        <v>51786</v>
      </c>
      <c r="I78" s="77" t="s">
        <v>419</v>
      </c>
      <c r="J78" s="78" t="s">
        <v>420</v>
      </c>
      <c r="K78" s="77">
        <v>51786</v>
      </c>
      <c r="L78" s="77" t="s">
        <v>406</v>
      </c>
      <c r="M78" s="78" t="s">
        <v>200</v>
      </c>
      <c r="N78" s="78"/>
      <c r="O78" s="79" t="s">
        <v>356</v>
      </c>
      <c r="P78" s="79" t="s">
        <v>415</v>
      </c>
    </row>
    <row r="79" spans="1:16" ht="12.75" customHeight="1">
      <c r="A79" s="3" t="str">
        <f t="shared" si="6"/>
        <v> BBS 97 </v>
      </c>
      <c r="B79" s="2" t="str">
        <f t="shared" si="7"/>
        <v>I</v>
      </c>
      <c r="C79" s="3">
        <f t="shared" si="8"/>
        <v>48329.286999999997</v>
      </c>
      <c r="D79" t="str">
        <f t="shared" si="9"/>
        <v>vis</v>
      </c>
      <c r="E79">
        <f>VLOOKUP(C79,Active!C$21:E$969,3,FALSE)</f>
        <v>51902.782411924651</v>
      </c>
      <c r="F79" s="2" t="s">
        <v>185</v>
      </c>
      <c r="G79" t="str">
        <f t="shared" si="10"/>
        <v>48329.287</v>
      </c>
      <c r="H79" s="3">
        <f t="shared" si="11"/>
        <v>51903</v>
      </c>
      <c r="I79" s="77" t="s">
        <v>421</v>
      </c>
      <c r="J79" s="78" t="s">
        <v>422</v>
      </c>
      <c r="K79" s="77">
        <v>51903</v>
      </c>
      <c r="L79" s="77" t="s">
        <v>423</v>
      </c>
      <c r="M79" s="78" t="s">
        <v>200</v>
      </c>
      <c r="N79" s="78"/>
      <c r="O79" s="79" t="s">
        <v>356</v>
      </c>
      <c r="P79" s="79" t="s">
        <v>415</v>
      </c>
    </row>
    <row r="80" spans="1:16" ht="12.75" customHeight="1">
      <c r="A80" s="3" t="str">
        <f t="shared" si="6"/>
        <v> BBS 98 </v>
      </c>
      <c r="B80" s="2" t="str">
        <f t="shared" si="7"/>
        <v>I</v>
      </c>
      <c r="C80" s="3">
        <f t="shared" si="8"/>
        <v>48489.627</v>
      </c>
      <c r="D80" t="str">
        <f t="shared" si="9"/>
        <v>vis</v>
      </c>
      <c r="E80">
        <f>VLOOKUP(C80,Active!C$21:E$969,3,FALSE)</f>
        <v>52384.753726906172</v>
      </c>
      <c r="F80" s="2" t="s">
        <v>185</v>
      </c>
      <c r="G80" t="str">
        <f t="shared" si="10"/>
        <v>48489.627</v>
      </c>
      <c r="H80" s="3">
        <f t="shared" si="11"/>
        <v>52385</v>
      </c>
      <c r="I80" s="77" t="s">
        <v>424</v>
      </c>
      <c r="J80" s="78" t="s">
        <v>425</v>
      </c>
      <c r="K80" s="77">
        <v>52385</v>
      </c>
      <c r="L80" s="77" t="s">
        <v>426</v>
      </c>
      <c r="M80" s="78" t="s">
        <v>200</v>
      </c>
      <c r="N80" s="78"/>
      <c r="O80" s="79" t="s">
        <v>201</v>
      </c>
      <c r="P80" s="79" t="s">
        <v>427</v>
      </c>
    </row>
    <row r="81" spans="1:16" ht="12.75" customHeight="1">
      <c r="A81" s="3" t="str">
        <f t="shared" si="6"/>
        <v> BBS 99 </v>
      </c>
      <c r="B81" s="2" t="str">
        <f t="shared" si="7"/>
        <v>II</v>
      </c>
      <c r="C81" s="3">
        <f t="shared" si="8"/>
        <v>48571.315000000002</v>
      </c>
      <c r="D81" t="str">
        <f t="shared" si="9"/>
        <v>vis</v>
      </c>
      <c r="E81">
        <f>VLOOKUP(C81,Active!C$21:E$969,3,FALSE)</f>
        <v>52630.302390859084</v>
      </c>
      <c r="F81" s="2" t="s">
        <v>185</v>
      </c>
      <c r="G81" t="str">
        <f t="shared" si="10"/>
        <v>48571.315</v>
      </c>
      <c r="H81" s="3">
        <f t="shared" si="11"/>
        <v>52630.5</v>
      </c>
      <c r="I81" s="77" t="s">
        <v>428</v>
      </c>
      <c r="J81" s="78" t="s">
        <v>429</v>
      </c>
      <c r="K81" s="77">
        <v>52630.5</v>
      </c>
      <c r="L81" s="77" t="s">
        <v>406</v>
      </c>
      <c r="M81" s="78" t="s">
        <v>200</v>
      </c>
      <c r="N81" s="78"/>
      <c r="O81" s="79" t="s">
        <v>201</v>
      </c>
      <c r="P81" s="79" t="s">
        <v>430</v>
      </c>
    </row>
    <row r="82" spans="1:16" ht="12.75" customHeight="1">
      <c r="A82" s="3" t="str">
        <f t="shared" si="6"/>
        <v> BBS 100 </v>
      </c>
      <c r="B82" s="2" t="str">
        <f t="shared" si="7"/>
        <v>I</v>
      </c>
      <c r="C82" s="3">
        <f t="shared" si="8"/>
        <v>48625.374000000003</v>
      </c>
      <c r="D82" t="str">
        <f t="shared" si="9"/>
        <v>vis</v>
      </c>
      <c r="E82">
        <f>VLOOKUP(C82,Active!C$21:E$969,3,FALSE)</f>
        <v>52792.800128894422</v>
      </c>
      <c r="F82" s="2" t="s">
        <v>185</v>
      </c>
      <c r="G82" t="str">
        <f t="shared" si="10"/>
        <v>48625.374</v>
      </c>
      <c r="H82" s="3">
        <f t="shared" si="11"/>
        <v>52793</v>
      </c>
      <c r="I82" s="77" t="s">
        <v>431</v>
      </c>
      <c r="J82" s="78" t="s">
        <v>432</v>
      </c>
      <c r="K82" s="77">
        <v>52793</v>
      </c>
      <c r="L82" s="77" t="s">
        <v>406</v>
      </c>
      <c r="M82" s="78" t="s">
        <v>200</v>
      </c>
      <c r="N82" s="78"/>
      <c r="O82" s="79" t="s">
        <v>356</v>
      </c>
      <c r="P82" s="79" t="s">
        <v>433</v>
      </c>
    </row>
    <row r="83" spans="1:16" ht="12.75" customHeight="1">
      <c r="A83" s="3" t="str">
        <f t="shared" si="6"/>
        <v> BBS 102 </v>
      </c>
      <c r="B83" s="2" t="str">
        <f t="shared" si="7"/>
        <v>I</v>
      </c>
      <c r="C83" s="3">
        <f t="shared" si="8"/>
        <v>48867.555</v>
      </c>
      <c r="D83" t="str">
        <f t="shared" si="9"/>
        <v>vis</v>
      </c>
      <c r="E83">
        <f>VLOOKUP(C83,Active!C$21:E$969,3,FALSE)</f>
        <v>53520.780015594784</v>
      </c>
      <c r="F83" s="2" t="s">
        <v>185</v>
      </c>
      <c r="G83" t="str">
        <f t="shared" si="10"/>
        <v>48867.555</v>
      </c>
      <c r="H83" s="3">
        <f t="shared" si="11"/>
        <v>53521</v>
      </c>
      <c r="I83" s="77" t="s">
        <v>434</v>
      </c>
      <c r="J83" s="78" t="s">
        <v>435</v>
      </c>
      <c r="K83" s="77">
        <v>53521</v>
      </c>
      <c r="L83" s="77" t="s">
        <v>418</v>
      </c>
      <c r="M83" s="78" t="s">
        <v>200</v>
      </c>
      <c r="N83" s="78"/>
      <c r="O83" s="79" t="s">
        <v>201</v>
      </c>
      <c r="P83" s="79" t="s">
        <v>436</v>
      </c>
    </row>
    <row r="84" spans="1:16" ht="12.75" customHeight="1">
      <c r="A84" s="3" t="str">
        <f t="shared" si="6"/>
        <v> BBS 103 </v>
      </c>
      <c r="B84" s="2" t="str">
        <f t="shared" si="7"/>
        <v>II</v>
      </c>
      <c r="C84" s="3">
        <f t="shared" si="8"/>
        <v>48968.521999999997</v>
      </c>
      <c r="D84" t="str">
        <f t="shared" si="9"/>
        <v>vis</v>
      </c>
      <c r="E84">
        <f>VLOOKUP(C84,Active!C$21:E$969,3,FALSE)</f>
        <v>53824.2800639903</v>
      </c>
      <c r="F84" s="2" t="s">
        <v>185</v>
      </c>
      <c r="G84" t="str">
        <f t="shared" si="10"/>
        <v>48968.522</v>
      </c>
      <c r="H84" s="3">
        <f t="shared" si="11"/>
        <v>53824.5</v>
      </c>
      <c r="I84" s="77" t="s">
        <v>437</v>
      </c>
      <c r="J84" s="78" t="s">
        <v>438</v>
      </c>
      <c r="K84" s="77">
        <v>53824.5</v>
      </c>
      <c r="L84" s="77" t="s">
        <v>418</v>
      </c>
      <c r="M84" s="78" t="s">
        <v>439</v>
      </c>
      <c r="N84" s="78" t="s">
        <v>440</v>
      </c>
      <c r="O84" s="79" t="s">
        <v>441</v>
      </c>
      <c r="P84" s="79" t="s">
        <v>442</v>
      </c>
    </row>
    <row r="85" spans="1:16" ht="12.75" customHeight="1">
      <c r="A85" s="3" t="str">
        <f t="shared" si="6"/>
        <v> BBS 103 </v>
      </c>
      <c r="B85" s="2" t="str">
        <f t="shared" si="7"/>
        <v>I</v>
      </c>
      <c r="C85" s="3">
        <f t="shared" si="8"/>
        <v>49001.292000000001</v>
      </c>
      <c r="D85" t="str">
        <f t="shared" si="9"/>
        <v>vis</v>
      </c>
      <c r="E85">
        <f>VLOOKUP(C85,Active!C$21:E$969,3,FALSE)</f>
        <v>53922.784492030376</v>
      </c>
      <c r="F85" s="2" t="s">
        <v>185</v>
      </c>
      <c r="G85" t="str">
        <f t="shared" si="10"/>
        <v>49001.292</v>
      </c>
      <c r="H85" s="3">
        <f t="shared" si="11"/>
        <v>53923</v>
      </c>
      <c r="I85" s="77" t="s">
        <v>443</v>
      </c>
      <c r="J85" s="78" t="s">
        <v>444</v>
      </c>
      <c r="K85" s="77">
        <v>53923</v>
      </c>
      <c r="L85" s="77" t="s">
        <v>423</v>
      </c>
      <c r="M85" s="78" t="s">
        <v>200</v>
      </c>
      <c r="N85" s="78"/>
      <c r="O85" s="79" t="s">
        <v>201</v>
      </c>
      <c r="P85" s="79" t="s">
        <v>442</v>
      </c>
    </row>
    <row r="86" spans="1:16" ht="12.75" customHeight="1">
      <c r="A86" s="3" t="str">
        <f t="shared" si="6"/>
        <v> BBS 103 </v>
      </c>
      <c r="B86" s="2" t="str">
        <f t="shared" si="7"/>
        <v>I</v>
      </c>
      <c r="C86" s="3">
        <f t="shared" si="8"/>
        <v>49002.296000000002</v>
      </c>
      <c r="D86" t="str">
        <f t="shared" si="9"/>
        <v>vis</v>
      </c>
      <c r="E86">
        <f>VLOOKUP(C86,Active!C$21:E$969,3,FALSE)</f>
        <v>53925.802448873597</v>
      </c>
      <c r="F86" s="2" t="s">
        <v>185</v>
      </c>
      <c r="G86" t="str">
        <f t="shared" si="10"/>
        <v>49002.296</v>
      </c>
      <c r="H86" s="3">
        <f t="shared" si="11"/>
        <v>53926</v>
      </c>
      <c r="I86" s="77" t="s">
        <v>445</v>
      </c>
      <c r="J86" s="78" t="s">
        <v>446</v>
      </c>
      <c r="K86" s="77">
        <v>53926</v>
      </c>
      <c r="L86" s="77" t="s">
        <v>406</v>
      </c>
      <c r="M86" s="78" t="s">
        <v>200</v>
      </c>
      <c r="N86" s="78"/>
      <c r="O86" s="79" t="s">
        <v>356</v>
      </c>
      <c r="P86" s="79" t="s">
        <v>442</v>
      </c>
    </row>
    <row r="87" spans="1:16" ht="12.75" customHeight="1">
      <c r="A87" s="3" t="str">
        <f t="shared" si="6"/>
        <v> BBS 103 </v>
      </c>
      <c r="B87" s="2" t="str">
        <f t="shared" si="7"/>
        <v>II</v>
      </c>
      <c r="C87" s="3">
        <f t="shared" si="8"/>
        <v>49056.351999999999</v>
      </c>
      <c r="D87" t="str">
        <f t="shared" si="9"/>
        <v>vis</v>
      </c>
      <c r="E87">
        <f>VLOOKUP(C87,Active!C$21:E$969,3,FALSE)</f>
        <v>54088.291169109587</v>
      </c>
      <c r="F87" s="2" t="s">
        <v>185</v>
      </c>
      <c r="G87" t="str">
        <f t="shared" si="10"/>
        <v>49056.352</v>
      </c>
      <c r="H87" s="3">
        <f t="shared" si="11"/>
        <v>54088.5</v>
      </c>
      <c r="I87" s="77" t="s">
        <v>447</v>
      </c>
      <c r="J87" s="78" t="s">
        <v>448</v>
      </c>
      <c r="K87" s="77">
        <v>54088.5</v>
      </c>
      <c r="L87" s="77" t="s">
        <v>414</v>
      </c>
      <c r="M87" s="78" t="s">
        <v>200</v>
      </c>
      <c r="N87" s="78"/>
      <c r="O87" s="79" t="s">
        <v>356</v>
      </c>
      <c r="P87" s="79" t="s">
        <v>442</v>
      </c>
    </row>
    <row r="88" spans="1:16" ht="12.75" customHeight="1">
      <c r="A88" s="3" t="str">
        <f t="shared" si="6"/>
        <v> BBS 103 </v>
      </c>
      <c r="B88" s="2" t="str">
        <f t="shared" si="7"/>
        <v>II</v>
      </c>
      <c r="C88" s="3">
        <f t="shared" si="8"/>
        <v>49057.345000000001</v>
      </c>
      <c r="D88" t="str">
        <f t="shared" si="9"/>
        <v>vis</v>
      </c>
      <c r="E88">
        <f>VLOOKUP(C88,Active!C$21:E$969,3,FALSE)</f>
        <v>54091.276060688593</v>
      </c>
      <c r="F88" s="2" t="s">
        <v>185</v>
      </c>
      <c r="G88" t="str">
        <f t="shared" si="10"/>
        <v>49057.345</v>
      </c>
      <c r="H88" s="3">
        <f t="shared" si="11"/>
        <v>54091.5</v>
      </c>
      <c r="I88" s="77" t="s">
        <v>449</v>
      </c>
      <c r="J88" s="78" t="s">
        <v>450</v>
      </c>
      <c r="K88" s="77">
        <v>54091.5</v>
      </c>
      <c r="L88" s="77" t="s">
        <v>451</v>
      </c>
      <c r="M88" s="78" t="s">
        <v>200</v>
      </c>
      <c r="N88" s="78"/>
      <c r="O88" s="79" t="s">
        <v>356</v>
      </c>
      <c r="P88" s="79" t="s">
        <v>442</v>
      </c>
    </row>
    <row r="89" spans="1:16" ht="12.75" customHeight="1">
      <c r="A89" s="3" t="str">
        <f t="shared" si="6"/>
        <v> BBS 104 </v>
      </c>
      <c r="B89" s="2" t="str">
        <f t="shared" si="7"/>
        <v>I</v>
      </c>
      <c r="C89" s="3">
        <f t="shared" si="8"/>
        <v>49198.561000000002</v>
      </c>
      <c r="D89" t="str">
        <f t="shared" si="9"/>
        <v>vis</v>
      </c>
      <c r="E89">
        <f>VLOOKUP(C89,Active!C$21:E$969,3,FALSE)</f>
        <v>54515.761910859663</v>
      </c>
      <c r="F89" s="2" t="s">
        <v>185</v>
      </c>
      <c r="G89" t="str">
        <f t="shared" si="10"/>
        <v>49198.561</v>
      </c>
      <c r="H89" s="3">
        <f t="shared" si="11"/>
        <v>54516</v>
      </c>
      <c r="I89" s="77" t="s">
        <v>452</v>
      </c>
      <c r="J89" s="78" t="s">
        <v>453</v>
      </c>
      <c r="K89" s="77">
        <v>54516</v>
      </c>
      <c r="L89" s="77" t="s">
        <v>454</v>
      </c>
      <c r="M89" s="78" t="s">
        <v>200</v>
      </c>
      <c r="N89" s="78"/>
      <c r="O89" s="79" t="s">
        <v>201</v>
      </c>
      <c r="P89" s="79" t="s">
        <v>455</v>
      </c>
    </row>
    <row r="90" spans="1:16" ht="12.75" customHeight="1">
      <c r="A90" s="3" t="str">
        <f t="shared" si="6"/>
        <v> BBS 105 </v>
      </c>
      <c r="B90" s="2" t="str">
        <f t="shared" si="7"/>
        <v>I</v>
      </c>
      <c r="C90" s="3">
        <f t="shared" si="8"/>
        <v>49340.267</v>
      </c>
      <c r="D90" t="str">
        <f t="shared" si="9"/>
        <v>vis</v>
      </c>
      <c r="E90">
        <f>VLOOKUP(C90,Active!C$21:E$969,3,FALSE)</f>
        <v>54941.720668255002</v>
      </c>
      <c r="F90" s="2" t="s">
        <v>185</v>
      </c>
      <c r="G90" t="str">
        <f t="shared" si="10"/>
        <v>49340.267</v>
      </c>
      <c r="H90" s="3">
        <f t="shared" si="11"/>
        <v>54942</v>
      </c>
      <c r="I90" s="77" t="s">
        <v>456</v>
      </c>
      <c r="J90" s="78" t="s">
        <v>457</v>
      </c>
      <c r="K90" s="77">
        <v>54942</v>
      </c>
      <c r="L90" s="77" t="s">
        <v>458</v>
      </c>
      <c r="M90" s="78" t="s">
        <v>200</v>
      </c>
      <c r="N90" s="78"/>
      <c r="O90" s="79" t="s">
        <v>201</v>
      </c>
      <c r="P90" s="79" t="s">
        <v>459</v>
      </c>
    </row>
    <row r="91" spans="1:16" ht="12.75" customHeight="1">
      <c r="A91" s="3" t="str">
        <f t="shared" si="6"/>
        <v> BBS 106 </v>
      </c>
      <c r="B91" s="2" t="str">
        <f t="shared" si="7"/>
        <v>II</v>
      </c>
      <c r="C91" s="3">
        <f t="shared" si="8"/>
        <v>49384.368999999999</v>
      </c>
      <c r="D91" t="str">
        <f t="shared" si="9"/>
        <v>vis</v>
      </c>
      <c r="E91">
        <f>VLOOKUP(C91,Active!C$21:E$969,3,FALSE)</f>
        <v>55074.288330306357</v>
      </c>
      <c r="F91" s="2" t="s">
        <v>185</v>
      </c>
      <c r="G91" t="str">
        <f t="shared" si="10"/>
        <v>49384.369</v>
      </c>
      <c r="H91" s="3">
        <f t="shared" si="11"/>
        <v>55074.5</v>
      </c>
      <c r="I91" s="77" t="s">
        <v>460</v>
      </c>
      <c r="J91" s="78" t="s">
        <v>461</v>
      </c>
      <c r="K91" s="77">
        <v>55074.5</v>
      </c>
      <c r="L91" s="77" t="s">
        <v>462</v>
      </c>
      <c r="M91" s="78" t="s">
        <v>200</v>
      </c>
      <c r="N91" s="78"/>
      <c r="O91" s="79" t="s">
        <v>356</v>
      </c>
      <c r="P91" s="79" t="s">
        <v>463</v>
      </c>
    </row>
    <row r="92" spans="1:16" ht="12.75" customHeight="1">
      <c r="A92" s="3" t="str">
        <f t="shared" si="6"/>
        <v> BBS 106 </v>
      </c>
      <c r="B92" s="2" t="str">
        <f t="shared" si="7"/>
        <v>II</v>
      </c>
      <c r="C92" s="3">
        <f t="shared" si="8"/>
        <v>49393.343999999997</v>
      </c>
      <c r="D92" t="str">
        <f t="shared" si="9"/>
        <v>vis</v>
      </c>
      <c r="E92">
        <f>VLOOKUP(C92,Active!C$21:E$969,3,FALSE)</f>
        <v>55101.266579975549</v>
      </c>
      <c r="F92" s="2" t="s">
        <v>185</v>
      </c>
      <c r="G92" t="str">
        <f t="shared" si="10"/>
        <v>49393.344</v>
      </c>
      <c r="H92" s="3">
        <f t="shared" si="11"/>
        <v>55101.5</v>
      </c>
      <c r="I92" s="77" t="s">
        <v>464</v>
      </c>
      <c r="J92" s="78" t="s">
        <v>465</v>
      </c>
      <c r="K92" s="77">
        <v>55101.5</v>
      </c>
      <c r="L92" s="77" t="s">
        <v>466</v>
      </c>
      <c r="M92" s="78" t="s">
        <v>200</v>
      </c>
      <c r="N92" s="78"/>
      <c r="O92" s="79" t="s">
        <v>201</v>
      </c>
      <c r="P92" s="79" t="s">
        <v>463</v>
      </c>
    </row>
    <row r="93" spans="1:16" ht="12.75" customHeight="1">
      <c r="A93" s="3" t="str">
        <f t="shared" si="6"/>
        <v> BBS 106 </v>
      </c>
      <c r="B93" s="2" t="str">
        <f t="shared" si="7"/>
        <v>II</v>
      </c>
      <c r="C93" s="3">
        <f t="shared" si="8"/>
        <v>49418.288999999997</v>
      </c>
      <c r="D93" t="str">
        <f t="shared" si="9"/>
        <v>vis</v>
      </c>
      <c r="E93">
        <f>VLOOKUP(C93,Active!C$21:E$969,3,FALSE)</f>
        <v>55176.249581423806</v>
      </c>
      <c r="F93" s="2" t="s">
        <v>185</v>
      </c>
      <c r="G93" t="str">
        <f t="shared" si="10"/>
        <v>49418.289</v>
      </c>
      <c r="H93" s="3">
        <f t="shared" si="11"/>
        <v>55176.5</v>
      </c>
      <c r="I93" s="77" t="s">
        <v>467</v>
      </c>
      <c r="J93" s="78" t="s">
        <v>468</v>
      </c>
      <c r="K93" s="77">
        <v>55176.5</v>
      </c>
      <c r="L93" s="77" t="s">
        <v>469</v>
      </c>
      <c r="M93" s="78" t="s">
        <v>200</v>
      </c>
      <c r="N93" s="78"/>
      <c r="O93" s="79" t="s">
        <v>356</v>
      </c>
      <c r="P93" s="79" t="s">
        <v>463</v>
      </c>
    </row>
    <row r="94" spans="1:16" ht="12.75" customHeight="1">
      <c r="A94" s="3" t="str">
        <f t="shared" si="6"/>
        <v> BBS 107 </v>
      </c>
      <c r="B94" s="2" t="str">
        <f t="shared" si="7"/>
        <v>II</v>
      </c>
      <c r="C94" s="3">
        <f t="shared" si="8"/>
        <v>49615.567000000003</v>
      </c>
      <c r="D94" t="str">
        <f t="shared" si="9"/>
        <v>vis</v>
      </c>
      <c r="E94">
        <f>VLOOKUP(C94,Active!C$21:E$969,3,FALSE)</f>
        <v>55769.254053651108</v>
      </c>
      <c r="F94" s="2" t="s">
        <v>185</v>
      </c>
      <c r="G94" t="str">
        <f t="shared" si="10"/>
        <v>49615.567</v>
      </c>
      <c r="H94" s="3">
        <f t="shared" si="11"/>
        <v>55769.5</v>
      </c>
      <c r="I94" s="77" t="s">
        <v>470</v>
      </c>
      <c r="J94" s="78" t="s">
        <v>471</v>
      </c>
      <c r="K94" s="77">
        <v>55769.5</v>
      </c>
      <c r="L94" s="77" t="s">
        <v>426</v>
      </c>
      <c r="M94" s="78" t="s">
        <v>200</v>
      </c>
      <c r="N94" s="78"/>
      <c r="O94" s="79" t="s">
        <v>201</v>
      </c>
      <c r="P94" s="79" t="s">
        <v>472</v>
      </c>
    </row>
    <row r="95" spans="1:16" ht="12.75" customHeight="1">
      <c r="A95" s="3" t="str">
        <f t="shared" si="6"/>
        <v> BBS 108 </v>
      </c>
      <c r="B95" s="2" t="str">
        <f t="shared" si="7"/>
        <v>I</v>
      </c>
      <c r="C95" s="3">
        <f t="shared" si="8"/>
        <v>49631.372000000003</v>
      </c>
      <c r="D95" t="str">
        <f t="shared" si="9"/>
        <v>vis</v>
      </c>
      <c r="E95">
        <f>VLOOKUP(C95,Active!C$21:E$969,3,FALSE)</f>
        <v>55816.762826466889</v>
      </c>
      <c r="F95" s="2" t="s">
        <v>185</v>
      </c>
      <c r="G95" t="str">
        <f t="shared" si="10"/>
        <v>49631.372</v>
      </c>
      <c r="H95" s="3">
        <f t="shared" si="11"/>
        <v>55817</v>
      </c>
      <c r="I95" s="77" t="s">
        <v>473</v>
      </c>
      <c r="J95" s="78" t="s">
        <v>474</v>
      </c>
      <c r="K95" s="77">
        <v>55817</v>
      </c>
      <c r="L95" s="77" t="s">
        <v>454</v>
      </c>
      <c r="M95" s="78" t="s">
        <v>200</v>
      </c>
      <c r="N95" s="78"/>
      <c r="O95" s="79" t="s">
        <v>356</v>
      </c>
      <c r="P95" s="79" t="s">
        <v>475</v>
      </c>
    </row>
    <row r="96" spans="1:16" ht="12.75" customHeight="1">
      <c r="A96" s="3" t="str">
        <f t="shared" si="6"/>
        <v> BBS 108 </v>
      </c>
      <c r="B96" s="2" t="str">
        <f t="shared" si="7"/>
        <v>I</v>
      </c>
      <c r="C96" s="3">
        <f t="shared" si="8"/>
        <v>49694.237000000001</v>
      </c>
      <c r="D96" t="str">
        <f t="shared" si="9"/>
        <v>vis</v>
      </c>
      <c r="E96">
        <f>VLOOKUP(C96,Active!C$21:E$969,3,FALSE)</f>
        <v>56005.730811475696</v>
      </c>
      <c r="F96" s="2" t="s">
        <v>185</v>
      </c>
      <c r="G96" t="str">
        <f t="shared" si="10"/>
        <v>49694.237</v>
      </c>
      <c r="H96" s="3">
        <f t="shared" si="11"/>
        <v>56006</v>
      </c>
      <c r="I96" s="77" t="s">
        <v>476</v>
      </c>
      <c r="J96" s="78" t="s">
        <v>477</v>
      </c>
      <c r="K96" s="77">
        <v>56006</v>
      </c>
      <c r="L96" s="77" t="s">
        <v>478</v>
      </c>
      <c r="M96" s="78" t="s">
        <v>200</v>
      </c>
      <c r="N96" s="78"/>
      <c r="O96" s="79" t="s">
        <v>201</v>
      </c>
      <c r="P96" s="79" t="s">
        <v>475</v>
      </c>
    </row>
    <row r="97" spans="1:16" ht="12.75" customHeight="1">
      <c r="A97" s="3" t="str">
        <f t="shared" si="6"/>
        <v> BBS 108 </v>
      </c>
      <c r="B97" s="2" t="str">
        <f t="shared" si="7"/>
        <v>I</v>
      </c>
      <c r="C97" s="3">
        <f t="shared" si="8"/>
        <v>49781.406000000003</v>
      </c>
      <c r="D97" t="str">
        <f t="shared" si="9"/>
        <v>vis</v>
      </c>
      <c r="E97">
        <f>VLOOKUP(C97,Active!C$21:E$969,3,FALSE)</f>
        <v>56267.754994808762</v>
      </c>
      <c r="F97" s="2" t="s">
        <v>185</v>
      </c>
      <c r="G97" t="str">
        <f t="shared" si="10"/>
        <v>49781.406</v>
      </c>
      <c r="H97" s="3">
        <f t="shared" si="11"/>
        <v>56268</v>
      </c>
      <c r="I97" s="77" t="s">
        <v>479</v>
      </c>
      <c r="J97" s="78" t="s">
        <v>480</v>
      </c>
      <c r="K97" s="77">
        <v>56268</v>
      </c>
      <c r="L97" s="77" t="s">
        <v>426</v>
      </c>
      <c r="M97" s="78" t="s">
        <v>200</v>
      </c>
      <c r="N97" s="78"/>
      <c r="O97" s="79" t="s">
        <v>356</v>
      </c>
      <c r="P97" s="79" t="s">
        <v>475</v>
      </c>
    </row>
    <row r="98" spans="1:16" ht="12.75" customHeight="1">
      <c r="A98" s="3" t="str">
        <f t="shared" si="6"/>
        <v> BBS 111 </v>
      </c>
      <c r="B98" s="2" t="str">
        <f t="shared" si="7"/>
        <v>II</v>
      </c>
      <c r="C98" s="3">
        <f t="shared" si="8"/>
        <v>50042.392</v>
      </c>
      <c r="D98" t="str">
        <f t="shared" si="9"/>
        <v>vis</v>
      </c>
      <c r="E98">
        <f>VLOOKUP(C98,Active!C$21:E$969,3,FALSE)</f>
        <v>57052.261453657229</v>
      </c>
      <c r="F98" s="2" t="s">
        <v>185</v>
      </c>
      <c r="G98" t="str">
        <f t="shared" si="10"/>
        <v>50042.392</v>
      </c>
      <c r="H98" s="3">
        <f t="shared" si="11"/>
        <v>57052.5</v>
      </c>
      <c r="I98" s="77" t="s">
        <v>481</v>
      </c>
      <c r="J98" s="78" t="s">
        <v>482</v>
      </c>
      <c r="K98" s="77">
        <v>57052.5</v>
      </c>
      <c r="L98" s="77" t="s">
        <v>454</v>
      </c>
      <c r="M98" s="78" t="s">
        <v>200</v>
      </c>
      <c r="N98" s="78"/>
      <c r="O98" s="79" t="s">
        <v>356</v>
      </c>
      <c r="P98" s="79" t="s">
        <v>483</v>
      </c>
    </row>
    <row r="99" spans="1:16" ht="12.75" customHeight="1">
      <c r="A99" s="3" t="str">
        <f t="shared" si="6"/>
        <v> BBS 111 </v>
      </c>
      <c r="B99" s="2" t="str">
        <f t="shared" si="7"/>
        <v>II</v>
      </c>
      <c r="C99" s="3">
        <f t="shared" si="8"/>
        <v>50079.309000000001</v>
      </c>
      <c r="D99" t="str">
        <f t="shared" si="9"/>
        <v>vis</v>
      </c>
      <c r="E99">
        <f>VLOOKUP(C99,Active!C$21:E$969,3,FALSE)</f>
        <v>57163.231486307675</v>
      </c>
      <c r="F99" s="2" t="s">
        <v>185</v>
      </c>
      <c r="G99" t="str">
        <f t="shared" si="10"/>
        <v>50079.309</v>
      </c>
      <c r="H99" s="3">
        <f t="shared" si="11"/>
        <v>57163.5</v>
      </c>
      <c r="I99" s="77" t="s">
        <v>484</v>
      </c>
      <c r="J99" s="78" t="s">
        <v>485</v>
      </c>
      <c r="K99" s="77">
        <v>57163.5</v>
      </c>
      <c r="L99" s="77" t="s">
        <v>486</v>
      </c>
      <c r="M99" s="78" t="s">
        <v>200</v>
      </c>
      <c r="N99" s="78"/>
      <c r="O99" s="79" t="s">
        <v>201</v>
      </c>
      <c r="P99" s="79" t="s">
        <v>483</v>
      </c>
    </row>
    <row r="100" spans="1:16" ht="12.75" customHeight="1">
      <c r="A100" s="3" t="str">
        <f t="shared" si="6"/>
        <v> BBS 113 </v>
      </c>
      <c r="B100" s="2" t="str">
        <f t="shared" si="7"/>
        <v>II</v>
      </c>
      <c r="C100" s="3">
        <f t="shared" si="8"/>
        <v>50279.57</v>
      </c>
      <c r="D100" t="str">
        <f t="shared" si="9"/>
        <v>vis</v>
      </c>
      <c r="E100">
        <f>VLOOKUP(C100,Active!C$21:E$969,3,FALSE)</f>
        <v>57765.202657004396</v>
      </c>
      <c r="F100" s="2" t="s">
        <v>185</v>
      </c>
      <c r="G100" t="str">
        <f t="shared" si="10"/>
        <v>50279.570</v>
      </c>
      <c r="H100" s="3">
        <f t="shared" si="11"/>
        <v>57765.5</v>
      </c>
      <c r="I100" s="77" t="s">
        <v>487</v>
      </c>
      <c r="J100" s="78" t="s">
        <v>488</v>
      </c>
      <c r="K100" s="77">
        <v>57765.5</v>
      </c>
      <c r="L100" s="77" t="s">
        <v>489</v>
      </c>
      <c r="M100" s="78" t="s">
        <v>200</v>
      </c>
      <c r="N100" s="78"/>
      <c r="O100" s="79" t="s">
        <v>201</v>
      </c>
      <c r="P100" s="79" t="s">
        <v>490</v>
      </c>
    </row>
    <row r="101" spans="1:16" ht="12.75" customHeight="1">
      <c r="A101" s="3" t="str">
        <f t="shared" si="6"/>
        <v> BBS 113 </v>
      </c>
      <c r="B101" s="2" t="str">
        <f t="shared" si="7"/>
        <v>II</v>
      </c>
      <c r="C101" s="3">
        <f t="shared" si="8"/>
        <v>50370.39</v>
      </c>
      <c r="D101" t="str">
        <f t="shared" si="9"/>
        <v>vis</v>
      </c>
      <c r="E101">
        <f>VLOOKUP(C101,Active!C$21:E$969,3,FALSE)</f>
        <v>58038.201502124895</v>
      </c>
      <c r="F101" s="2" t="s">
        <v>185</v>
      </c>
      <c r="G101" t="str">
        <f t="shared" si="10"/>
        <v>50370.390</v>
      </c>
      <c r="H101" s="3">
        <f t="shared" si="11"/>
        <v>58038.5</v>
      </c>
      <c r="I101" s="77" t="s">
        <v>491</v>
      </c>
      <c r="J101" s="78" t="s">
        <v>492</v>
      </c>
      <c r="K101" s="77">
        <v>58038.5</v>
      </c>
      <c r="L101" s="77" t="s">
        <v>489</v>
      </c>
      <c r="M101" s="78" t="s">
        <v>200</v>
      </c>
      <c r="N101" s="78"/>
      <c r="O101" s="79" t="s">
        <v>356</v>
      </c>
      <c r="P101" s="79" t="s">
        <v>490</v>
      </c>
    </row>
    <row r="102" spans="1:16" ht="12.75" customHeight="1">
      <c r="A102" s="3" t="str">
        <f t="shared" si="6"/>
        <v> BBS 114 </v>
      </c>
      <c r="B102" s="2" t="str">
        <f t="shared" si="7"/>
        <v>I</v>
      </c>
      <c r="C102" s="3">
        <f t="shared" si="8"/>
        <v>50421.463000000003</v>
      </c>
      <c r="D102" t="str">
        <f t="shared" si="9"/>
        <v>vis</v>
      </c>
      <c r="E102">
        <f>VLOOKUP(C102,Active!C$21:E$969,3,FALSE)</f>
        <v>58191.723523891465</v>
      </c>
      <c r="F102" s="2" t="s">
        <v>185</v>
      </c>
      <c r="G102" t="str">
        <f t="shared" si="10"/>
        <v>50421.463</v>
      </c>
      <c r="H102" s="3">
        <f t="shared" si="11"/>
        <v>58192</v>
      </c>
      <c r="I102" s="77" t="s">
        <v>493</v>
      </c>
      <c r="J102" s="78" t="s">
        <v>494</v>
      </c>
      <c r="K102" s="77">
        <v>58192</v>
      </c>
      <c r="L102" s="77" t="s">
        <v>495</v>
      </c>
      <c r="M102" s="78" t="s">
        <v>200</v>
      </c>
      <c r="N102" s="78"/>
      <c r="O102" s="79" t="s">
        <v>201</v>
      </c>
      <c r="P102" s="79" t="s">
        <v>496</v>
      </c>
    </row>
    <row r="103" spans="1:16" ht="12.75" customHeight="1">
      <c r="A103" s="3" t="str">
        <f t="shared" si="6"/>
        <v> BBS 114 </v>
      </c>
      <c r="B103" s="2" t="str">
        <f t="shared" si="7"/>
        <v>II</v>
      </c>
      <c r="C103" s="3">
        <f t="shared" si="8"/>
        <v>50422.3</v>
      </c>
      <c r="D103" t="str">
        <f t="shared" si="9"/>
        <v>vis</v>
      </c>
      <c r="E103">
        <f>VLOOKUP(C103,Active!C$21:E$969,3,FALSE)</f>
        <v>58194.239489905187</v>
      </c>
      <c r="F103" s="2" t="s">
        <v>185</v>
      </c>
      <c r="G103" t="str">
        <f t="shared" si="10"/>
        <v>50422.300</v>
      </c>
      <c r="H103" s="3">
        <f t="shared" si="11"/>
        <v>58194.5</v>
      </c>
      <c r="I103" s="77" t="s">
        <v>497</v>
      </c>
      <c r="J103" s="78" t="s">
        <v>498</v>
      </c>
      <c r="K103" s="77">
        <v>58194.5</v>
      </c>
      <c r="L103" s="77" t="s">
        <v>499</v>
      </c>
      <c r="M103" s="78" t="s">
        <v>200</v>
      </c>
      <c r="N103" s="78"/>
      <c r="O103" s="79" t="s">
        <v>356</v>
      </c>
      <c r="P103" s="79" t="s">
        <v>496</v>
      </c>
    </row>
    <row r="104" spans="1:16" ht="12.75" customHeight="1">
      <c r="A104" s="3" t="str">
        <f t="shared" si="6"/>
        <v> BBS 114 </v>
      </c>
      <c r="B104" s="2" t="str">
        <f t="shared" si="7"/>
        <v>I</v>
      </c>
      <c r="C104" s="3">
        <f t="shared" si="8"/>
        <v>50486.339</v>
      </c>
      <c r="D104" t="str">
        <f t="shared" si="9"/>
        <v>vis</v>
      </c>
      <c r="E104">
        <f>VLOOKUP(C104,Active!C$21:E$969,3,FALSE)</f>
        <v>58386.736440386034</v>
      </c>
      <c r="F104" s="2" t="s">
        <v>185</v>
      </c>
      <c r="G104" t="str">
        <f t="shared" si="10"/>
        <v>50486.339</v>
      </c>
      <c r="H104" s="3">
        <f t="shared" si="11"/>
        <v>58387</v>
      </c>
      <c r="I104" s="77" t="s">
        <v>500</v>
      </c>
      <c r="J104" s="78" t="s">
        <v>501</v>
      </c>
      <c r="K104" s="77">
        <v>58387</v>
      </c>
      <c r="L104" s="77" t="s">
        <v>502</v>
      </c>
      <c r="M104" s="78" t="s">
        <v>200</v>
      </c>
      <c r="N104" s="78"/>
      <c r="O104" s="79" t="s">
        <v>356</v>
      </c>
      <c r="P104" s="79" t="s">
        <v>496</v>
      </c>
    </row>
    <row r="105" spans="1:16" ht="12.75" customHeight="1">
      <c r="A105" s="3" t="str">
        <f t="shared" si="6"/>
        <v> BBS 115 </v>
      </c>
      <c r="B105" s="2" t="str">
        <f t="shared" si="7"/>
        <v>I</v>
      </c>
      <c r="C105" s="3">
        <f t="shared" si="8"/>
        <v>50691.597000000002</v>
      </c>
      <c r="D105" t="str">
        <f t="shared" si="9"/>
        <v>vis</v>
      </c>
      <c r="E105">
        <f>VLOOKUP(C105,Active!C$21:E$969,3,FALSE)</f>
        <v>59003.728258837298</v>
      </c>
      <c r="F105" s="2" t="s">
        <v>185</v>
      </c>
      <c r="G105" t="str">
        <f t="shared" si="10"/>
        <v>50691.597</v>
      </c>
      <c r="H105" s="3">
        <f t="shared" si="11"/>
        <v>59004</v>
      </c>
      <c r="I105" s="77" t="s">
        <v>503</v>
      </c>
      <c r="J105" s="78" t="s">
        <v>504</v>
      </c>
      <c r="K105" s="77">
        <v>59004</v>
      </c>
      <c r="L105" s="77" t="s">
        <v>478</v>
      </c>
      <c r="M105" s="78" t="s">
        <v>200</v>
      </c>
      <c r="N105" s="78"/>
      <c r="O105" s="79" t="s">
        <v>201</v>
      </c>
      <c r="P105" s="79" t="s">
        <v>505</v>
      </c>
    </row>
    <row r="106" spans="1:16" ht="12.75" customHeight="1">
      <c r="A106" s="3" t="str">
        <f t="shared" si="6"/>
        <v> BBS 118 </v>
      </c>
      <c r="B106" s="2" t="str">
        <f t="shared" si="7"/>
        <v>I</v>
      </c>
      <c r="C106" s="3">
        <f t="shared" si="8"/>
        <v>50754.466</v>
      </c>
      <c r="D106" t="str">
        <f t="shared" si="9"/>
        <v>vis</v>
      </c>
      <c r="E106">
        <f>VLOOKUP(C106,Active!C$21:E$969,3,FALSE)</f>
        <v>59192.70826757855</v>
      </c>
      <c r="F106" s="2" t="s">
        <v>185</v>
      </c>
      <c r="G106" t="str">
        <f t="shared" si="10"/>
        <v>50754.466</v>
      </c>
      <c r="H106" s="3">
        <f t="shared" si="11"/>
        <v>59193</v>
      </c>
      <c r="I106" s="77" t="s">
        <v>506</v>
      </c>
      <c r="J106" s="78" t="s">
        <v>507</v>
      </c>
      <c r="K106" s="77">
        <v>59193</v>
      </c>
      <c r="L106" s="77" t="s">
        <v>508</v>
      </c>
      <c r="M106" s="78" t="s">
        <v>439</v>
      </c>
      <c r="N106" s="78" t="s">
        <v>440</v>
      </c>
      <c r="O106" s="79" t="s">
        <v>441</v>
      </c>
      <c r="P106" s="79" t="s">
        <v>509</v>
      </c>
    </row>
    <row r="107" spans="1:16" ht="12.75" customHeight="1">
      <c r="A107" s="3" t="str">
        <f t="shared" si="6"/>
        <v> BBS 116 </v>
      </c>
      <c r="B107" s="2" t="str">
        <f t="shared" si="7"/>
        <v>II</v>
      </c>
      <c r="C107" s="3">
        <f t="shared" si="8"/>
        <v>50761.284</v>
      </c>
      <c r="D107" t="str">
        <f t="shared" si="9"/>
        <v>vis</v>
      </c>
      <c r="E107">
        <f>VLOOKUP(C107,Active!C$21:E$969,3,FALSE)</f>
        <v>59213.202719527806</v>
      </c>
      <c r="F107" s="2" t="s">
        <v>185</v>
      </c>
      <c r="G107" t="str">
        <f t="shared" si="10"/>
        <v>50761.284</v>
      </c>
      <c r="H107" s="3">
        <f t="shared" si="11"/>
        <v>59213.5</v>
      </c>
      <c r="I107" s="77" t="s">
        <v>510</v>
      </c>
      <c r="J107" s="78" t="s">
        <v>511</v>
      </c>
      <c r="K107" s="77">
        <v>59213.5</v>
      </c>
      <c r="L107" s="77" t="s">
        <v>489</v>
      </c>
      <c r="M107" s="78" t="s">
        <v>200</v>
      </c>
      <c r="N107" s="78"/>
      <c r="O107" s="79" t="s">
        <v>201</v>
      </c>
      <c r="P107" s="79" t="s">
        <v>512</v>
      </c>
    </row>
    <row r="108" spans="1:16" ht="12.75" customHeight="1">
      <c r="A108" s="3" t="str">
        <f t="shared" si="6"/>
        <v> BBS 117 </v>
      </c>
      <c r="B108" s="2" t="str">
        <f t="shared" si="7"/>
        <v>I</v>
      </c>
      <c r="C108" s="3">
        <f t="shared" si="8"/>
        <v>50855.275000000001</v>
      </c>
      <c r="D108" t="str">
        <f t="shared" si="9"/>
        <v>vis</v>
      </c>
      <c r="E108">
        <f>VLOOKUP(C108,Active!C$21:E$969,3,FALSE)</f>
        <v>59495.733378542573</v>
      </c>
      <c r="F108" s="2" t="s">
        <v>185</v>
      </c>
      <c r="G108" t="str">
        <f t="shared" si="10"/>
        <v>50855.275</v>
      </c>
      <c r="H108" s="3">
        <f t="shared" si="11"/>
        <v>59496</v>
      </c>
      <c r="I108" s="77" t="s">
        <v>513</v>
      </c>
      <c r="J108" s="78" t="s">
        <v>514</v>
      </c>
      <c r="K108" s="77">
        <v>59496</v>
      </c>
      <c r="L108" s="77" t="s">
        <v>486</v>
      </c>
      <c r="M108" s="78" t="s">
        <v>200</v>
      </c>
      <c r="N108" s="78"/>
      <c r="O108" s="79" t="s">
        <v>356</v>
      </c>
      <c r="P108" s="79" t="s">
        <v>515</v>
      </c>
    </row>
    <row r="109" spans="1:16" ht="12.75" customHeight="1">
      <c r="A109" s="3" t="str">
        <f t="shared" si="6"/>
        <v> BBS 118 </v>
      </c>
      <c r="B109" s="2" t="str">
        <f t="shared" si="7"/>
        <v>I</v>
      </c>
      <c r="C109" s="3">
        <f t="shared" si="8"/>
        <v>51033.580999999998</v>
      </c>
      <c r="D109" t="str">
        <f t="shared" si="9"/>
        <v>vis</v>
      </c>
      <c r="E109">
        <f>VLOOKUP(C109,Active!C$21:E$969,3,FALSE)</f>
        <v>60031.709287792241</v>
      </c>
      <c r="F109" s="2" t="s">
        <v>185</v>
      </c>
      <c r="G109" t="str">
        <f t="shared" si="10"/>
        <v>51033.581</v>
      </c>
      <c r="H109" s="3">
        <f t="shared" si="11"/>
        <v>60032</v>
      </c>
      <c r="I109" s="77" t="s">
        <v>516</v>
      </c>
      <c r="J109" s="78" t="s">
        <v>517</v>
      </c>
      <c r="K109" s="77">
        <v>60032</v>
      </c>
      <c r="L109" s="77" t="s">
        <v>508</v>
      </c>
      <c r="M109" s="78" t="s">
        <v>200</v>
      </c>
      <c r="N109" s="78"/>
      <c r="O109" s="79" t="s">
        <v>201</v>
      </c>
      <c r="P109" s="79" t="s">
        <v>509</v>
      </c>
    </row>
    <row r="110" spans="1:16" ht="12.75" customHeight="1">
      <c r="A110" s="3" t="str">
        <f t="shared" si="6"/>
        <v>BAVM 152 </v>
      </c>
      <c r="B110" s="2" t="str">
        <f t="shared" si="7"/>
        <v>I</v>
      </c>
      <c r="C110" s="3">
        <f t="shared" si="8"/>
        <v>51955.413099999998</v>
      </c>
      <c r="D110" t="str">
        <f t="shared" si="9"/>
        <v>vis</v>
      </c>
      <c r="E110">
        <f>VLOOKUP(C110,Active!C$21:E$969,3,FALSE)</f>
        <v>62802.67491975661</v>
      </c>
      <c r="F110" s="2" t="s">
        <v>185</v>
      </c>
      <c r="G110" t="str">
        <f t="shared" si="10"/>
        <v>51955.4131</v>
      </c>
      <c r="H110" s="3">
        <f t="shared" si="11"/>
        <v>62803</v>
      </c>
      <c r="I110" s="77" t="s">
        <v>518</v>
      </c>
      <c r="J110" s="78" t="s">
        <v>519</v>
      </c>
      <c r="K110" s="77">
        <v>62803</v>
      </c>
      <c r="L110" s="77" t="s">
        <v>520</v>
      </c>
      <c r="M110" s="78" t="s">
        <v>439</v>
      </c>
      <c r="N110" s="78" t="s">
        <v>521</v>
      </c>
      <c r="O110" s="79" t="s">
        <v>522</v>
      </c>
      <c r="P110" s="80" t="s">
        <v>523</v>
      </c>
    </row>
    <row r="111" spans="1:16" ht="12.75" customHeight="1">
      <c r="A111" s="3" t="str">
        <f t="shared" si="6"/>
        <v>IBVS 5056 </v>
      </c>
      <c r="B111" s="2" t="str">
        <f t="shared" si="7"/>
        <v>II</v>
      </c>
      <c r="C111" s="3">
        <f t="shared" si="8"/>
        <v>51956.245900000002</v>
      </c>
      <c r="D111" t="str">
        <f t="shared" si="9"/>
        <v>vis</v>
      </c>
      <c r="E111">
        <f>VLOOKUP(C111,Active!C$21:E$969,3,FALSE)</f>
        <v>62805.178260851273</v>
      </c>
      <c r="F111" s="2" t="s">
        <v>185</v>
      </c>
      <c r="G111" t="str">
        <f t="shared" si="10"/>
        <v>51956.2459</v>
      </c>
      <c r="H111" s="3">
        <f t="shared" si="11"/>
        <v>62805.5</v>
      </c>
      <c r="I111" s="77" t="s">
        <v>524</v>
      </c>
      <c r="J111" s="78" t="s">
        <v>525</v>
      </c>
      <c r="K111" s="77">
        <v>62805.5</v>
      </c>
      <c r="L111" s="77" t="s">
        <v>526</v>
      </c>
      <c r="M111" s="78" t="s">
        <v>439</v>
      </c>
      <c r="N111" s="78" t="s">
        <v>46</v>
      </c>
      <c r="O111" s="79" t="s">
        <v>527</v>
      </c>
      <c r="P111" s="80" t="s">
        <v>124</v>
      </c>
    </row>
    <row r="112" spans="1:16" ht="12.75" customHeight="1">
      <c r="A112" s="3" t="str">
        <f t="shared" si="6"/>
        <v>IBVS 5583 </v>
      </c>
      <c r="B112" s="2" t="str">
        <f t="shared" si="7"/>
        <v>II</v>
      </c>
      <c r="C112" s="3">
        <f t="shared" si="8"/>
        <v>52145.535400000001</v>
      </c>
      <c r="D112" t="str">
        <f t="shared" si="9"/>
        <v>vis</v>
      </c>
      <c r="E112">
        <f>VLOOKUP(C112,Active!C$21:E$969,3,FALSE)</f>
        <v>63374.169836423134</v>
      </c>
      <c r="F112" s="2" t="s">
        <v>185</v>
      </c>
      <c r="G112" t="str">
        <f t="shared" si="10"/>
        <v>52145.5354</v>
      </c>
      <c r="H112" s="3">
        <f t="shared" si="11"/>
        <v>63374.5</v>
      </c>
      <c r="I112" s="77" t="s">
        <v>528</v>
      </c>
      <c r="J112" s="78" t="s">
        <v>529</v>
      </c>
      <c r="K112" s="77">
        <v>63374.5</v>
      </c>
      <c r="L112" s="77" t="s">
        <v>530</v>
      </c>
      <c r="M112" s="78" t="s">
        <v>439</v>
      </c>
      <c r="N112" s="78" t="s">
        <v>531</v>
      </c>
      <c r="O112" s="79" t="s">
        <v>532</v>
      </c>
      <c r="P112" s="80" t="s">
        <v>533</v>
      </c>
    </row>
    <row r="113" spans="1:16" ht="12.75" customHeight="1">
      <c r="A113" s="3" t="str">
        <f t="shared" si="6"/>
        <v>IBVS 5898 </v>
      </c>
      <c r="B113" s="2" t="str">
        <f t="shared" si="7"/>
        <v>II</v>
      </c>
      <c r="C113" s="3">
        <f t="shared" si="8"/>
        <v>52195.4372</v>
      </c>
      <c r="D113" t="str">
        <f t="shared" si="9"/>
        <v>vis</v>
      </c>
      <c r="E113">
        <f>VLOOKUP(C113,Active!C$21:E$969,3,FALSE)</f>
        <v>63524.171309330355</v>
      </c>
      <c r="F113" s="2" t="s">
        <v>185</v>
      </c>
      <c r="G113" t="str">
        <f t="shared" si="10"/>
        <v>52195.4372</v>
      </c>
      <c r="H113" s="3">
        <f t="shared" si="11"/>
        <v>63524.5</v>
      </c>
      <c r="I113" s="77" t="s">
        <v>534</v>
      </c>
      <c r="J113" s="78" t="s">
        <v>535</v>
      </c>
      <c r="K113" s="77">
        <v>63524.5</v>
      </c>
      <c r="L113" s="77" t="s">
        <v>536</v>
      </c>
      <c r="M113" s="78" t="s">
        <v>439</v>
      </c>
      <c r="N113" s="78" t="s">
        <v>537</v>
      </c>
      <c r="O113" s="79" t="s">
        <v>538</v>
      </c>
      <c r="P113" s="80" t="s">
        <v>539</v>
      </c>
    </row>
    <row r="114" spans="1:16" ht="12.75" customHeight="1">
      <c r="A114" s="3" t="str">
        <f t="shared" si="6"/>
        <v>IBVS 5898 </v>
      </c>
      <c r="B114" s="2" t="str">
        <f t="shared" si="7"/>
        <v>I</v>
      </c>
      <c r="C114" s="3">
        <f t="shared" si="8"/>
        <v>52195.603199999998</v>
      </c>
      <c r="D114" t="str">
        <f t="shared" si="9"/>
        <v>vis</v>
      </c>
      <c r="E114">
        <f>VLOOKUP(C114,Active!C$21:E$969,3,FALSE)</f>
        <v>63524.670294226737</v>
      </c>
      <c r="F114" s="2" t="s">
        <v>185</v>
      </c>
      <c r="G114" t="str">
        <f t="shared" si="10"/>
        <v>52195.6032</v>
      </c>
      <c r="H114" s="3">
        <f t="shared" si="11"/>
        <v>63525</v>
      </c>
      <c r="I114" s="77" t="s">
        <v>540</v>
      </c>
      <c r="J114" s="78" t="s">
        <v>541</v>
      </c>
      <c r="K114" s="77">
        <v>63525</v>
      </c>
      <c r="L114" s="77" t="s">
        <v>542</v>
      </c>
      <c r="M114" s="78" t="s">
        <v>439</v>
      </c>
      <c r="N114" s="78" t="s">
        <v>537</v>
      </c>
      <c r="O114" s="79" t="s">
        <v>538</v>
      </c>
      <c r="P114" s="80" t="s">
        <v>539</v>
      </c>
    </row>
    <row r="115" spans="1:16" ht="12.75" customHeight="1">
      <c r="A115" s="3" t="str">
        <f t="shared" si="6"/>
        <v>IBVS 5898 </v>
      </c>
      <c r="B115" s="2" t="str">
        <f t="shared" si="7"/>
        <v>II</v>
      </c>
      <c r="C115" s="3">
        <f t="shared" si="8"/>
        <v>52203.4208</v>
      </c>
      <c r="D115" t="str">
        <f t="shared" si="9"/>
        <v>vis</v>
      </c>
      <c r="E115">
        <f>VLOOKUP(C115,Active!C$21:E$969,3,FALSE)</f>
        <v>63548.169476913536</v>
      </c>
      <c r="F115" s="2" t="s">
        <v>185</v>
      </c>
      <c r="G115" t="str">
        <f t="shared" si="10"/>
        <v>52203.4208</v>
      </c>
      <c r="H115" s="3">
        <f t="shared" si="11"/>
        <v>63548.5</v>
      </c>
      <c r="I115" s="77" t="s">
        <v>543</v>
      </c>
      <c r="J115" s="78" t="s">
        <v>544</v>
      </c>
      <c r="K115" s="77">
        <v>63548.5</v>
      </c>
      <c r="L115" s="77" t="s">
        <v>545</v>
      </c>
      <c r="M115" s="78" t="s">
        <v>439</v>
      </c>
      <c r="N115" s="78" t="s">
        <v>46</v>
      </c>
      <c r="O115" s="79" t="s">
        <v>538</v>
      </c>
      <c r="P115" s="80" t="s">
        <v>539</v>
      </c>
    </row>
    <row r="116" spans="1:16" ht="12.75" customHeight="1">
      <c r="A116" s="3" t="str">
        <f t="shared" si="6"/>
        <v>BAVM 152 </v>
      </c>
      <c r="B116" s="2" t="str">
        <f t="shared" si="7"/>
        <v>I</v>
      </c>
      <c r="C116" s="3">
        <f t="shared" si="8"/>
        <v>52229.535300000003</v>
      </c>
      <c r="D116" t="str">
        <f t="shared" si="9"/>
        <v>vis</v>
      </c>
      <c r="E116">
        <f>VLOOKUP(C116,Active!C$21:E$969,3,FALSE)</f>
        <v>63626.667917134851</v>
      </c>
      <c r="F116" s="2" t="s">
        <v>185</v>
      </c>
      <c r="G116" t="str">
        <f t="shared" si="10"/>
        <v>52229.5353</v>
      </c>
      <c r="H116" s="3">
        <f t="shared" si="11"/>
        <v>63627</v>
      </c>
      <c r="I116" s="77" t="s">
        <v>546</v>
      </c>
      <c r="J116" s="78" t="s">
        <v>547</v>
      </c>
      <c r="K116" s="77">
        <v>63627</v>
      </c>
      <c r="L116" s="77" t="s">
        <v>548</v>
      </c>
      <c r="M116" s="78" t="s">
        <v>439</v>
      </c>
      <c r="N116" s="78" t="s">
        <v>521</v>
      </c>
      <c r="O116" s="79" t="s">
        <v>522</v>
      </c>
      <c r="P116" s="80" t="s">
        <v>523</v>
      </c>
    </row>
    <row r="117" spans="1:16" ht="12.75" customHeight="1">
      <c r="A117" s="3" t="str">
        <f t="shared" si="6"/>
        <v>IBVS 5898 </v>
      </c>
      <c r="B117" s="2" t="str">
        <f t="shared" si="7"/>
        <v>II</v>
      </c>
      <c r="C117" s="3">
        <f t="shared" si="8"/>
        <v>52278.273099999999</v>
      </c>
      <c r="D117" t="str">
        <f t="shared" si="9"/>
        <v>vis</v>
      </c>
      <c r="E117">
        <f>VLOOKUP(C117,Active!C$21:E$969,3,FALSE)</f>
        <v>63773.170483901122</v>
      </c>
      <c r="F117" s="2" t="s">
        <v>185</v>
      </c>
      <c r="G117" t="str">
        <f t="shared" si="10"/>
        <v>52278.2731</v>
      </c>
      <c r="H117" s="3">
        <f t="shared" si="11"/>
        <v>63773.5</v>
      </c>
      <c r="I117" s="77" t="s">
        <v>549</v>
      </c>
      <c r="J117" s="78" t="s">
        <v>550</v>
      </c>
      <c r="K117" s="77">
        <v>63773.5</v>
      </c>
      <c r="L117" s="77" t="s">
        <v>551</v>
      </c>
      <c r="M117" s="78" t="s">
        <v>439</v>
      </c>
      <c r="N117" s="78" t="s">
        <v>46</v>
      </c>
      <c r="O117" s="79" t="s">
        <v>538</v>
      </c>
      <c r="P117" s="80" t="s">
        <v>539</v>
      </c>
    </row>
    <row r="118" spans="1:16" ht="12.75" customHeight="1">
      <c r="A118" s="3" t="str">
        <f t="shared" si="6"/>
        <v>IBVS 5898 </v>
      </c>
      <c r="B118" s="2" t="str">
        <f t="shared" si="7"/>
        <v>I</v>
      </c>
      <c r="C118" s="3">
        <f t="shared" si="8"/>
        <v>52278.438900000001</v>
      </c>
      <c r="D118" t="str">
        <f t="shared" si="9"/>
        <v>vis</v>
      </c>
      <c r="E118">
        <f>VLOOKUP(C118,Active!C$21:E$969,3,FALSE)</f>
        <v>63773.668867610897</v>
      </c>
      <c r="F118" s="2" t="s">
        <v>185</v>
      </c>
      <c r="G118" t="str">
        <f t="shared" si="10"/>
        <v>52278.4389</v>
      </c>
      <c r="H118" s="3">
        <f t="shared" si="11"/>
        <v>63774</v>
      </c>
      <c r="I118" s="77" t="s">
        <v>552</v>
      </c>
      <c r="J118" s="78" t="s">
        <v>553</v>
      </c>
      <c r="K118" s="77">
        <v>63774</v>
      </c>
      <c r="L118" s="77" t="s">
        <v>554</v>
      </c>
      <c r="M118" s="78" t="s">
        <v>439</v>
      </c>
      <c r="N118" s="78" t="s">
        <v>46</v>
      </c>
      <c r="O118" s="79" t="s">
        <v>538</v>
      </c>
      <c r="P118" s="80" t="s">
        <v>539</v>
      </c>
    </row>
    <row r="119" spans="1:16" ht="12.75" customHeight="1">
      <c r="A119" s="3" t="str">
        <f t="shared" si="6"/>
        <v> BBS 128 </v>
      </c>
      <c r="B119" s="2" t="str">
        <f t="shared" si="7"/>
        <v>II</v>
      </c>
      <c r="C119" s="3">
        <f t="shared" si="8"/>
        <v>52501.499000000003</v>
      </c>
      <c r="D119" t="str">
        <f t="shared" si="9"/>
        <v>vis</v>
      </c>
      <c r="E119">
        <f>VLOOKUP(C119,Active!C$21:E$969,3,FALSE)</f>
        <v>64444.172607893473</v>
      </c>
      <c r="F119" s="2" t="s">
        <v>185</v>
      </c>
      <c r="G119" t="str">
        <f t="shared" si="10"/>
        <v>52501.499</v>
      </c>
      <c r="H119" s="3">
        <f t="shared" si="11"/>
        <v>64444.5</v>
      </c>
      <c r="I119" s="77" t="s">
        <v>555</v>
      </c>
      <c r="J119" s="78" t="s">
        <v>556</v>
      </c>
      <c r="K119" s="77">
        <v>64444.5</v>
      </c>
      <c r="L119" s="77" t="s">
        <v>557</v>
      </c>
      <c r="M119" s="78" t="s">
        <v>200</v>
      </c>
      <c r="N119" s="78"/>
      <c r="O119" s="79" t="s">
        <v>201</v>
      </c>
      <c r="P119" s="79" t="s">
        <v>558</v>
      </c>
    </row>
    <row r="120" spans="1:16" ht="12.75" customHeight="1">
      <c r="A120" s="3" t="str">
        <f t="shared" si="6"/>
        <v> BBS 129 </v>
      </c>
      <c r="B120" s="2" t="str">
        <f t="shared" si="7"/>
        <v>I</v>
      </c>
      <c r="C120" s="3">
        <f t="shared" si="8"/>
        <v>52532.607000000004</v>
      </c>
      <c r="D120" t="str">
        <f t="shared" si="9"/>
        <v>vis</v>
      </c>
      <c r="E120">
        <f>VLOOKUP(C120,Active!C$21:E$969,3,FALSE)</f>
        <v>64537.681175103433</v>
      </c>
      <c r="F120" s="2" t="s">
        <v>185</v>
      </c>
      <c r="G120" t="str">
        <f t="shared" si="10"/>
        <v>52532.607</v>
      </c>
      <c r="H120" s="3">
        <f t="shared" si="11"/>
        <v>64538</v>
      </c>
      <c r="I120" s="77" t="s">
        <v>559</v>
      </c>
      <c r="J120" s="78" t="s">
        <v>560</v>
      </c>
      <c r="K120" s="77">
        <v>64538</v>
      </c>
      <c r="L120" s="77" t="s">
        <v>561</v>
      </c>
      <c r="M120" s="78" t="s">
        <v>200</v>
      </c>
      <c r="N120" s="78"/>
      <c r="O120" s="79" t="s">
        <v>201</v>
      </c>
      <c r="P120" s="79" t="s">
        <v>562</v>
      </c>
    </row>
    <row r="121" spans="1:16" ht="12.75" customHeight="1">
      <c r="A121" s="3" t="str">
        <f t="shared" si="6"/>
        <v>BAVM 158 </v>
      </c>
      <c r="B121" s="2" t="str">
        <f t="shared" si="7"/>
        <v>I</v>
      </c>
      <c r="C121" s="3">
        <f t="shared" si="8"/>
        <v>52689.289599999996</v>
      </c>
      <c r="D121" t="str">
        <f t="shared" si="9"/>
        <v>vis</v>
      </c>
      <c r="E121">
        <f>VLOOKUP(C121,Active!C$21:E$969,3,FALSE)</f>
        <v>65008.658590325576</v>
      </c>
      <c r="F121" s="2" t="s">
        <v>185</v>
      </c>
      <c r="G121" t="str">
        <f t="shared" si="10"/>
        <v>52689.2896</v>
      </c>
      <c r="H121" s="3">
        <f t="shared" si="11"/>
        <v>65009</v>
      </c>
      <c r="I121" s="77" t="s">
        <v>563</v>
      </c>
      <c r="J121" s="78" t="s">
        <v>564</v>
      </c>
      <c r="K121" s="77">
        <v>65009</v>
      </c>
      <c r="L121" s="77" t="s">
        <v>565</v>
      </c>
      <c r="M121" s="78" t="s">
        <v>439</v>
      </c>
      <c r="N121" s="78" t="s">
        <v>566</v>
      </c>
      <c r="O121" s="79" t="s">
        <v>522</v>
      </c>
      <c r="P121" s="80" t="s">
        <v>567</v>
      </c>
    </row>
    <row r="122" spans="1:16" ht="12.75" customHeight="1">
      <c r="A122" s="3" t="str">
        <f t="shared" si="6"/>
        <v> BBS 130 </v>
      </c>
      <c r="B122" s="2" t="str">
        <f t="shared" si="7"/>
        <v>I</v>
      </c>
      <c r="C122" s="3">
        <f t="shared" si="8"/>
        <v>52876.595000000001</v>
      </c>
      <c r="D122" t="str">
        <f t="shared" si="9"/>
        <v>vis</v>
      </c>
      <c r="E122">
        <f>VLOOKUP(C122,Active!C$21:E$969,3,FALSE)</f>
        <v>65571.686094012359</v>
      </c>
      <c r="F122" s="2" t="s">
        <v>185</v>
      </c>
      <c r="G122" t="str">
        <f t="shared" si="10"/>
        <v>52876.595</v>
      </c>
      <c r="H122" s="3">
        <f t="shared" si="11"/>
        <v>65572</v>
      </c>
      <c r="I122" s="77" t="s">
        <v>568</v>
      </c>
      <c r="J122" s="78" t="s">
        <v>569</v>
      </c>
      <c r="K122" s="77" t="s">
        <v>570</v>
      </c>
      <c r="L122" s="77" t="s">
        <v>571</v>
      </c>
      <c r="M122" s="78" t="s">
        <v>200</v>
      </c>
      <c r="N122" s="78"/>
      <c r="O122" s="79" t="s">
        <v>201</v>
      </c>
      <c r="P122" s="79" t="s">
        <v>572</v>
      </c>
    </row>
    <row r="123" spans="1:16" ht="12.75" customHeight="1">
      <c r="A123" s="3" t="str">
        <f t="shared" si="6"/>
        <v>IBVS 5493 </v>
      </c>
      <c r="B123" s="2" t="str">
        <f t="shared" si="7"/>
        <v>I</v>
      </c>
      <c r="C123" s="3">
        <f t="shared" si="8"/>
        <v>52891.888200000001</v>
      </c>
      <c r="D123" t="str">
        <f t="shared" si="9"/>
        <v>vis</v>
      </c>
      <c r="E123">
        <f>VLOOKUP(C123,Active!C$21:E$969,3,FALSE)</f>
        <v>65617.656430262054</v>
      </c>
      <c r="F123" s="2" t="s">
        <v>185</v>
      </c>
      <c r="G123" t="str">
        <f t="shared" si="10"/>
        <v>52891.8882</v>
      </c>
      <c r="H123" s="3">
        <f t="shared" si="11"/>
        <v>65618</v>
      </c>
      <c r="I123" s="77" t="s">
        <v>573</v>
      </c>
      <c r="J123" s="78" t="s">
        <v>574</v>
      </c>
      <c r="K123" s="77" t="s">
        <v>575</v>
      </c>
      <c r="L123" s="77" t="s">
        <v>576</v>
      </c>
      <c r="M123" s="78" t="s">
        <v>439</v>
      </c>
      <c r="N123" s="78" t="s">
        <v>440</v>
      </c>
      <c r="O123" s="79" t="s">
        <v>577</v>
      </c>
      <c r="P123" s="80" t="s">
        <v>578</v>
      </c>
    </row>
    <row r="124" spans="1:16" ht="12.75" customHeight="1">
      <c r="A124" s="3" t="str">
        <f t="shared" si="6"/>
        <v>IBVS 5668 </v>
      </c>
      <c r="B124" s="2" t="str">
        <f t="shared" si="7"/>
        <v>I</v>
      </c>
      <c r="C124" s="3">
        <f t="shared" si="8"/>
        <v>52904.5265</v>
      </c>
      <c r="D124" t="str">
        <f t="shared" si="9"/>
        <v>vis</v>
      </c>
      <c r="E124">
        <f>VLOOKUP(C124,Active!C$21:E$969,3,FALSE)</f>
        <v>65655.646314695943</v>
      </c>
      <c r="F124" s="2" t="s">
        <v>185</v>
      </c>
      <c r="G124" t="str">
        <f t="shared" si="10"/>
        <v>52904.5265</v>
      </c>
      <c r="H124" s="3">
        <f t="shared" si="11"/>
        <v>65656</v>
      </c>
      <c r="I124" s="77" t="s">
        <v>579</v>
      </c>
      <c r="J124" s="78" t="s">
        <v>580</v>
      </c>
      <c r="K124" s="77" t="s">
        <v>581</v>
      </c>
      <c r="L124" s="77" t="s">
        <v>582</v>
      </c>
      <c r="M124" s="78" t="s">
        <v>439</v>
      </c>
      <c r="N124" s="78" t="s">
        <v>440</v>
      </c>
      <c r="O124" s="79" t="s">
        <v>527</v>
      </c>
      <c r="P124" s="80" t="s">
        <v>583</v>
      </c>
    </row>
    <row r="125" spans="1:16" ht="12.75" customHeight="1">
      <c r="A125" s="3" t="str">
        <f t="shared" si="6"/>
        <v>BAVM 172 </v>
      </c>
      <c r="B125" s="2" t="str">
        <f t="shared" si="7"/>
        <v>I</v>
      </c>
      <c r="C125" s="3">
        <f t="shared" si="8"/>
        <v>52929.48</v>
      </c>
      <c r="D125" t="str">
        <f t="shared" si="9"/>
        <v>vis</v>
      </c>
      <c r="E125">
        <f>VLOOKUP(C125,Active!C$21:E$969,3,FALSE)</f>
        <v>65730.654866575656</v>
      </c>
      <c r="F125" s="2" t="s">
        <v>185</v>
      </c>
      <c r="G125" t="str">
        <f t="shared" si="10"/>
        <v>52929.4800</v>
      </c>
      <c r="H125" s="3">
        <f t="shared" si="11"/>
        <v>65731</v>
      </c>
      <c r="I125" s="77" t="s">
        <v>584</v>
      </c>
      <c r="J125" s="78" t="s">
        <v>585</v>
      </c>
      <c r="K125" s="77" t="s">
        <v>586</v>
      </c>
      <c r="L125" s="77" t="s">
        <v>587</v>
      </c>
      <c r="M125" s="78" t="s">
        <v>439</v>
      </c>
      <c r="N125" s="78" t="s">
        <v>566</v>
      </c>
      <c r="O125" s="79" t="s">
        <v>588</v>
      </c>
      <c r="P125" s="80" t="s">
        <v>589</v>
      </c>
    </row>
    <row r="126" spans="1:16" ht="12.75" customHeight="1">
      <c r="A126" s="3" t="str">
        <f t="shared" si="6"/>
        <v>IBVS 5668 </v>
      </c>
      <c r="B126" s="2" t="str">
        <f t="shared" si="7"/>
        <v>II</v>
      </c>
      <c r="C126" s="3">
        <f t="shared" si="8"/>
        <v>52957.258800000003</v>
      </c>
      <c r="D126" t="str">
        <f t="shared" si="9"/>
        <v>vis</v>
      </c>
      <c r="E126">
        <f>VLOOKUP(C126,Active!C$21:E$969,3,FALSE)</f>
        <v>65814.15608127322</v>
      </c>
      <c r="F126" s="2" t="s">
        <v>185</v>
      </c>
      <c r="G126" t="str">
        <f t="shared" si="10"/>
        <v>52957.2588</v>
      </c>
      <c r="H126" s="3">
        <f t="shared" si="11"/>
        <v>65814.5</v>
      </c>
      <c r="I126" s="77" t="s">
        <v>590</v>
      </c>
      <c r="J126" s="78" t="s">
        <v>591</v>
      </c>
      <c r="K126" s="77" t="s">
        <v>592</v>
      </c>
      <c r="L126" s="77" t="s">
        <v>593</v>
      </c>
      <c r="M126" s="78" t="s">
        <v>439</v>
      </c>
      <c r="N126" s="78" t="s">
        <v>440</v>
      </c>
      <c r="O126" s="79" t="s">
        <v>527</v>
      </c>
      <c r="P126" s="80" t="s">
        <v>583</v>
      </c>
    </row>
    <row r="127" spans="1:16" ht="12.75" customHeight="1">
      <c r="A127" s="3" t="str">
        <f t="shared" si="6"/>
        <v>IBVS 5668 </v>
      </c>
      <c r="B127" s="2" t="str">
        <f t="shared" si="7"/>
        <v>I</v>
      </c>
      <c r="C127" s="3">
        <f t="shared" si="8"/>
        <v>52957.424599999998</v>
      </c>
      <c r="D127" t="str">
        <f t="shared" si="9"/>
        <v>vis</v>
      </c>
      <c r="E127">
        <f>VLOOKUP(C127,Active!C$21:E$969,3,FALSE)</f>
        <v>65814.654464982974</v>
      </c>
      <c r="F127" s="2" t="s">
        <v>185</v>
      </c>
      <c r="G127" t="str">
        <f t="shared" si="10"/>
        <v>52957.4246</v>
      </c>
      <c r="H127" s="3">
        <f t="shared" si="11"/>
        <v>65815</v>
      </c>
      <c r="I127" s="77" t="s">
        <v>594</v>
      </c>
      <c r="J127" s="78" t="s">
        <v>595</v>
      </c>
      <c r="K127" s="77" t="s">
        <v>596</v>
      </c>
      <c r="L127" s="77" t="s">
        <v>597</v>
      </c>
      <c r="M127" s="78" t="s">
        <v>439</v>
      </c>
      <c r="N127" s="78" t="s">
        <v>440</v>
      </c>
      <c r="O127" s="79" t="s">
        <v>527</v>
      </c>
      <c r="P127" s="80" t="s">
        <v>583</v>
      </c>
    </row>
    <row r="128" spans="1:16" ht="12.75" customHeight="1">
      <c r="A128" s="3" t="str">
        <f t="shared" si="6"/>
        <v>IBVS 5668 </v>
      </c>
      <c r="B128" s="2" t="str">
        <f t="shared" si="7"/>
        <v>I</v>
      </c>
      <c r="C128" s="3">
        <f t="shared" si="8"/>
        <v>52971.391600000003</v>
      </c>
      <c r="D128" t="str">
        <f t="shared" si="9"/>
        <v>vis</v>
      </c>
      <c r="E128">
        <f>VLOOKUP(C128,Active!C$21:E$969,3,FALSE)</f>
        <v>65856.638332741175</v>
      </c>
      <c r="F128" s="2" t="s">
        <v>185</v>
      </c>
      <c r="G128" t="str">
        <f t="shared" si="10"/>
        <v>52971.3916</v>
      </c>
      <c r="H128" s="3">
        <f t="shared" si="11"/>
        <v>65857</v>
      </c>
      <c r="I128" s="77" t="s">
        <v>598</v>
      </c>
      <c r="J128" s="78" t="s">
        <v>599</v>
      </c>
      <c r="K128" s="77" t="s">
        <v>600</v>
      </c>
      <c r="L128" s="77" t="s">
        <v>601</v>
      </c>
      <c r="M128" s="78" t="s">
        <v>439</v>
      </c>
      <c r="N128" s="78" t="s">
        <v>440</v>
      </c>
      <c r="O128" s="79" t="s">
        <v>527</v>
      </c>
      <c r="P128" s="80" t="s">
        <v>583</v>
      </c>
    </row>
    <row r="129" spans="1:16" ht="12.75" customHeight="1">
      <c r="A129" s="3" t="str">
        <f t="shared" si="6"/>
        <v>IBVS 5668 </v>
      </c>
      <c r="B129" s="2" t="str">
        <f t="shared" si="7"/>
        <v>II</v>
      </c>
      <c r="C129" s="3">
        <f t="shared" si="8"/>
        <v>52972.222999999998</v>
      </c>
      <c r="D129" t="str">
        <f t="shared" si="9"/>
        <v>vis</v>
      </c>
      <c r="E129">
        <f>VLOOKUP(C129,Active!C$21:E$969,3,FALSE)</f>
        <v>65859.137465529464</v>
      </c>
      <c r="F129" s="2" t="s">
        <v>185</v>
      </c>
      <c r="G129" t="str">
        <f t="shared" si="10"/>
        <v>52972.2230</v>
      </c>
      <c r="H129" s="3">
        <f t="shared" si="11"/>
        <v>65859.5</v>
      </c>
      <c r="I129" s="77" t="s">
        <v>602</v>
      </c>
      <c r="J129" s="78" t="s">
        <v>603</v>
      </c>
      <c r="K129" s="77" t="s">
        <v>604</v>
      </c>
      <c r="L129" s="77" t="s">
        <v>605</v>
      </c>
      <c r="M129" s="78" t="s">
        <v>439</v>
      </c>
      <c r="N129" s="78" t="s">
        <v>440</v>
      </c>
      <c r="O129" s="79" t="s">
        <v>527</v>
      </c>
      <c r="P129" s="80" t="s">
        <v>583</v>
      </c>
    </row>
    <row r="130" spans="1:16" ht="12.75" customHeight="1">
      <c r="A130" s="3" t="str">
        <f t="shared" si="6"/>
        <v>IBVS 5668 </v>
      </c>
      <c r="B130" s="2" t="str">
        <f t="shared" si="7"/>
        <v>I</v>
      </c>
      <c r="C130" s="3">
        <f t="shared" si="8"/>
        <v>52972.389499999997</v>
      </c>
      <c r="D130" t="str">
        <f t="shared" si="9"/>
        <v>vis</v>
      </c>
      <c r="E130">
        <f>VLOOKUP(C130,Active!C$21:E$969,3,FALSE)</f>
        <v>65859.637953392405</v>
      </c>
      <c r="F130" s="2" t="s">
        <v>185</v>
      </c>
      <c r="G130" t="str">
        <f t="shared" si="10"/>
        <v>52972.3895</v>
      </c>
      <c r="H130" s="3">
        <f t="shared" si="11"/>
        <v>65860</v>
      </c>
      <c r="I130" s="77" t="s">
        <v>606</v>
      </c>
      <c r="J130" s="78" t="s">
        <v>607</v>
      </c>
      <c r="K130" s="77" t="s">
        <v>608</v>
      </c>
      <c r="L130" s="77" t="s">
        <v>609</v>
      </c>
      <c r="M130" s="78" t="s">
        <v>439</v>
      </c>
      <c r="N130" s="78" t="s">
        <v>440</v>
      </c>
      <c r="O130" s="79" t="s">
        <v>527</v>
      </c>
      <c r="P130" s="80" t="s">
        <v>583</v>
      </c>
    </row>
    <row r="131" spans="1:16" ht="12.75" customHeight="1">
      <c r="A131" s="3" t="str">
        <f t="shared" si="6"/>
        <v>IBVS 5554 </v>
      </c>
      <c r="B131" s="2" t="str">
        <f t="shared" si="7"/>
        <v>I</v>
      </c>
      <c r="C131" s="3">
        <f t="shared" si="8"/>
        <v>52997.673499999997</v>
      </c>
      <c r="D131" t="str">
        <f t="shared" si="9"/>
        <v>vis</v>
      </c>
      <c r="E131">
        <f>VLOOKUP(C131,Active!C$21:E$969,3,FALSE)</f>
        <v>65935.63996616521</v>
      </c>
      <c r="F131" s="2" t="s">
        <v>185</v>
      </c>
      <c r="G131" t="str">
        <f t="shared" si="10"/>
        <v>52997.6735</v>
      </c>
      <c r="H131" s="3">
        <f t="shared" si="11"/>
        <v>65936</v>
      </c>
      <c r="I131" s="77" t="s">
        <v>610</v>
      </c>
      <c r="J131" s="78" t="s">
        <v>611</v>
      </c>
      <c r="K131" s="77" t="s">
        <v>612</v>
      </c>
      <c r="L131" s="77" t="s">
        <v>613</v>
      </c>
      <c r="M131" s="78" t="s">
        <v>439</v>
      </c>
      <c r="N131" s="78" t="s">
        <v>440</v>
      </c>
      <c r="O131" s="79" t="s">
        <v>614</v>
      </c>
      <c r="P131" s="80" t="s">
        <v>615</v>
      </c>
    </row>
    <row r="132" spans="1:16">
      <c r="A132" s="3" t="str">
        <f t="shared" si="6"/>
        <v>IBVS 5554 </v>
      </c>
      <c r="B132" s="2" t="str">
        <f t="shared" si="7"/>
        <v>II</v>
      </c>
      <c r="C132" s="3">
        <f t="shared" si="8"/>
        <v>53004.8272</v>
      </c>
      <c r="D132" t="str">
        <f t="shared" si="9"/>
        <v>vis</v>
      </c>
      <c r="E132">
        <f>VLOOKUP(C132,Active!C$21:E$969,3,FALSE)</f>
        <v>65957.143509859758</v>
      </c>
      <c r="F132" s="2" t="s">
        <v>185</v>
      </c>
      <c r="G132" t="str">
        <f t="shared" si="10"/>
        <v>53004.8272</v>
      </c>
      <c r="H132" s="3">
        <f t="shared" si="11"/>
        <v>65957.5</v>
      </c>
      <c r="I132" s="77" t="s">
        <v>616</v>
      </c>
      <c r="J132" s="78" t="s">
        <v>617</v>
      </c>
      <c r="K132" s="77" t="s">
        <v>618</v>
      </c>
      <c r="L132" s="77" t="s">
        <v>619</v>
      </c>
      <c r="M132" s="78" t="s">
        <v>439</v>
      </c>
      <c r="N132" s="78" t="s">
        <v>440</v>
      </c>
      <c r="O132" s="79" t="s">
        <v>614</v>
      </c>
      <c r="P132" s="80" t="s">
        <v>615</v>
      </c>
    </row>
    <row r="133" spans="1:16">
      <c r="A133" s="3" t="str">
        <f t="shared" si="6"/>
        <v>IBVS 5554 </v>
      </c>
      <c r="B133" s="2" t="str">
        <f t="shared" si="7"/>
        <v>I</v>
      </c>
      <c r="C133" s="3">
        <f t="shared" si="8"/>
        <v>53005.659500000002</v>
      </c>
      <c r="D133" t="str">
        <f t="shared" si="9"/>
        <v>vis</v>
      </c>
      <c r="E133">
        <f>VLOOKUP(C133,Active!C$21:E$969,3,FALSE)</f>
        <v>65959.645347987869</v>
      </c>
      <c r="F133" s="2" t="s">
        <v>185</v>
      </c>
      <c r="G133" t="str">
        <f t="shared" si="10"/>
        <v>53005.6595</v>
      </c>
      <c r="H133" s="3">
        <f t="shared" si="11"/>
        <v>65960</v>
      </c>
      <c r="I133" s="77" t="s">
        <v>620</v>
      </c>
      <c r="J133" s="78" t="s">
        <v>621</v>
      </c>
      <c r="K133" s="77" t="s">
        <v>622</v>
      </c>
      <c r="L133" s="77" t="s">
        <v>623</v>
      </c>
      <c r="M133" s="78" t="s">
        <v>439</v>
      </c>
      <c r="N133" s="78" t="s">
        <v>440</v>
      </c>
      <c r="O133" s="79" t="s">
        <v>614</v>
      </c>
      <c r="P133" s="80" t="s">
        <v>615</v>
      </c>
    </row>
    <row r="134" spans="1:16">
      <c r="A134" s="3" t="str">
        <f t="shared" si="6"/>
        <v>OEJV 0003 </v>
      </c>
      <c r="B134" s="2" t="str">
        <f t="shared" si="7"/>
        <v>II</v>
      </c>
      <c r="C134" s="3">
        <f t="shared" si="8"/>
        <v>53298.580999999998</v>
      </c>
      <c r="D134" t="str">
        <f t="shared" si="9"/>
        <v>vis</v>
      </c>
      <c r="E134">
        <f>VLOOKUP(C134,Active!C$21:E$969,3,FALSE)</f>
        <v>66840.147783695458</v>
      </c>
      <c r="F134" s="2" t="s">
        <v>185</v>
      </c>
      <c r="G134" t="str">
        <f t="shared" si="10"/>
        <v>53298.581</v>
      </c>
      <c r="H134" s="3">
        <f t="shared" si="11"/>
        <v>66840.5</v>
      </c>
      <c r="I134" s="77" t="s">
        <v>624</v>
      </c>
      <c r="J134" s="78" t="s">
        <v>625</v>
      </c>
      <c r="K134" s="77" t="s">
        <v>626</v>
      </c>
      <c r="L134" s="77" t="s">
        <v>627</v>
      </c>
      <c r="M134" s="78" t="s">
        <v>200</v>
      </c>
      <c r="N134" s="78"/>
      <c r="O134" s="79" t="s">
        <v>201</v>
      </c>
      <c r="P134" s="80" t="s">
        <v>628</v>
      </c>
    </row>
    <row r="135" spans="1:16">
      <c r="A135" s="3" t="str">
        <f t="shared" si="6"/>
        <v>IBVS 5843 </v>
      </c>
      <c r="B135" s="2" t="str">
        <f t="shared" si="7"/>
        <v>I</v>
      </c>
      <c r="C135" s="3">
        <f t="shared" si="8"/>
        <v>53328.707199999997</v>
      </c>
      <c r="D135" t="str">
        <f t="shared" si="9"/>
        <v>vis</v>
      </c>
      <c r="E135">
        <f>VLOOKUP(C135,Active!C$21:E$969,3,FALSE)</f>
        <v>66930.705125777255</v>
      </c>
      <c r="F135" s="2" t="s">
        <v>185</v>
      </c>
      <c r="G135" t="str">
        <f t="shared" si="10"/>
        <v>53328.7072</v>
      </c>
      <c r="H135" s="3">
        <f t="shared" si="11"/>
        <v>66931</v>
      </c>
      <c r="I135" s="77" t="s">
        <v>629</v>
      </c>
      <c r="J135" s="78" t="s">
        <v>630</v>
      </c>
      <c r="K135" s="77" t="s">
        <v>631</v>
      </c>
      <c r="L135" s="77" t="s">
        <v>632</v>
      </c>
      <c r="M135" s="78" t="s">
        <v>633</v>
      </c>
      <c r="N135" s="78" t="s">
        <v>566</v>
      </c>
      <c r="O135" s="79" t="s">
        <v>634</v>
      </c>
      <c r="P135" s="80" t="s">
        <v>635</v>
      </c>
    </row>
    <row r="136" spans="1:16">
      <c r="A136" s="3" t="str">
        <f t="shared" si="6"/>
        <v>IBVS 5843 </v>
      </c>
      <c r="B136" s="2" t="str">
        <f t="shared" si="7"/>
        <v>I</v>
      </c>
      <c r="C136" s="3">
        <f t="shared" si="8"/>
        <v>53347.645600000003</v>
      </c>
      <c r="D136" t="str">
        <f t="shared" si="9"/>
        <v>vis</v>
      </c>
      <c r="E136">
        <f>VLOOKUP(C136,Active!C$21:E$969,3,FALSE)</f>
        <v>66987.632689402351</v>
      </c>
      <c r="F136" s="2" t="s">
        <v>185</v>
      </c>
      <c r="G136" t="str">
        <f t="shared" si="10"/>
        <v>53347.6456</v>
      </c>
      <c r="H136" s="3">
        <f t="shared" si="11"/>
        <v>66988</v>
      </c>
      <c r="I136" s="77" t="s">
        <v>636</v>
      </c>
      <c r="J136" s="78" t="s">
        <v>637</v>
      </c>
      <c r="K136" s="77" t="s">
        <v>638</v>
      </c>
      <c r="L136" s="77" t="s">
        <v>639</v>
      </c>
      <c r="M136" s="78" t="s">
        <v>633</v>
      </c>
      <c r="N136" s="78" t="s">
        <v>566</v>
      </c>
      <c r="O136" s="79" t="s">
        <v>634</v>
      </c>
      <c r="P136" s="80" t="s">
        <v>635</v>
      </c>
    </row>
    <row r="137" spans="1:16">
      <c r="A137" s="3" t="str">
        <f t="shared" si="6"/>
        <v>BAVM 173 </v>
      </c>
      <c r="B137" s="2" t="str">
        <f t="shared" si="7"/>
        <v>I</v>
      </c>
      <c r="C137" s="3">
        <f t="shared" si="8"/>
        <v>53349.313699999999</v>
      </c>
      <c r="D137" t="str">
        <f t="shared" si="9"/>
        <v>vis</v>
      </c>
      <c r="E137">
        <f>VLOOKUP(C137,Active!C$21:E$969,3,FALSE)</f>
        <v>66992.646886424423</v>
      </c>
      <c r="F137" s="2" t="s">
        <v>185</v>
      </c>
      <c r="G137" t="str">
        <f t="shared" si="10"/>
        <v>53349.3137</v>
      </c>
      <c r="H137" s="3">
        <f t="shared" si="11"/>
        <v>66993</v>
      </c>
      <c r="I137" s="77" t="s">
        <v>640</v>
      </c>
      <c r="J137" s="78" t="s">
        <v>641</v>
      </c>
      <c r="K137" s="77" t="s">
        <v>642</v>
      </c>
      <c r="L137" s="77" t="s">
        <v>643</v>
      </c>
      <c r="M137" s="78" t="s">
        <v>439</v>
      </c>
      <c r="N137" s="78" t="s">
        <v>566</v>
      </c>
      <c r="O137" s="79" t="s">
        <v>522</v>
      </c>
      <c r="P137" s="80" t="s">
        <v>644</v>
      </c>
    </row>
    <row r="138" spans="1:16">
      <c r="A138" s="3" t="str">
        <f t="shared" si="6"/>
        <v>BAVM 173 </v>
      </c>
      <c r="B138" s="2" t="str">
        <f t="shared" si="7"/>
        <v>II</v>
      </c>
      <c r="C138" s="3">
        <f t="shared" si="8"/>
        <v>53349.480900000002</v>
      </c>
      <c r="D138" t="str">
        <f t="shared" si="9"/>
        <v>vis</v>
      </c>
      <c r="E138">
        <f>VLOOKUP(C138,Active!C$21:E$969,3,FALSE)</f>
        <v>66993.149478440551</v>
      </c>
      <c r="F138" s="2" t="s">
        <v>185</v>
      </c>
      <c r="G138" t="str">
        <f t="shared" si="10"/>
        <v>53349.4809</v>
      </c>
      <c r="H138" s="3">
        <f t="shared" si="11"/>
        <v>66993.5</v>
      </c>
      <c r="I138" s="77" t="s">
        <v>645</v>
      </c>
      <c r="J138" s="78" t="s">
        <v>646</v>
      </c>
      <c r="K138" s="77" t="s">
        <v>647</v>
      </c>
      <c r="L138" s="77" t="s">
        <v>648</v>
      </c>
      <c r="M138" s="78" t="s">
        <v>439</v>
      </c>
      <c r="N138" s="78" t="s">
        <v>566</v>
      </c>
      <c r="O138" s="79" t="s">
        <v>522</v>
      </c>
      <c r="P138" s="80" t="s">
        <v>644</v>
      </c>
    </row>
    <row r="139" spans="1:16">
      <c r="A139" s="3" t="str">
        <f t="shared" ref="A139:A202" si="12">P139</f>
        <v>BAVM 173 </v>
      </c>
      <c r="B139" s="2" t="str">
        <f t="shared" ref="B139:B202" si="13">IF(H139=INT(H139),"I","II")</f>
        <v>I</v>
      </c>
      <c r="C139" s="3">
        <f t="shared" ref="C139:C202" si="14">1*G139</f>
        <v>53349.646099999998</v>
      </c>
      <c r="D139" t="str">
        <f t="shared" ref="D139:D202" si="15">VLOOKUP(F139,I$1:J$5,2,FALSE)</f>
        <v>vis</v>
      </c>
      <c r="E139">
        <f>VLOOKUP(C139,Active!C$21:E$969,3,FALSE)</f>
        <v>66993.646058590442</v>
      </c>
      <c r="F139" s="2" t="s">
        <v>185</v>
      </c>
      <c r="G139" t="str">
        <f t="shared" ref="G139:G202" si="16">MID(I139,3,LEN(I139)-3)</f>
        <v>53349.6461</v>
      </c>
      <c r="H139" s="3">
        <f t="shared" ref="H139:H202" si="17">1*K139</f>
        <v>66994</v>
      </c>
      <c r="I139" s="77" t="s">
        <v>649</v>
      </c>
      <c r="J139" s="78" t="s">
        <v>650</v>
      </c>
      <c r="K139" s="77" t="s">
        <v>651</v>
      </c>
      <c r="L139" s="77" t="s">
        <v>582</v>
      </c>
      <c r="M139" s="78" t="s">
        <v>439</v>
      </c>
      <c r="N139" s="78" t="s">
        <v>566</v>
      </c>
      <c r="O139" s="79" t="s">
        <v>522</v>
      </c>
      <c r="P139" s="80" t="s">
        <v>644</v>
      </c>
    </row>
    <row r="140" spans="1:16">
      <c r="A140" s="3" t="str">
        <f t="shared" si="12"/>
        <v>BAVM 173 </v>
      </c>
      <c r="B140" s="2" t="str">
        <f t="shared" si="13"/>
        <v>I</v>
      </c>
      <c r="C140" s="3">
        <f t="shared" si="14"/>
        <v>53360.2906</v>
      </c>
      <c r="D140" t="str">
        <f t="shared" si="15"/>
        <v>vis</v>
      </c>
      <c r="E140">
        <f>VLOOKUP(C140,Active!C$21:E$969,3,FALSE)</f>
        <v>67025.64271358808</v>
      </c>
      <c r="F140" s="2" t="s">
        <v>185</v>
      </c>
      <c r="G140" t="str">
        <f t="shared" si="16"/>
        <v>53360.2906</v>
      </c>
      <c r="H140" s="3">
        <f t="shared" si="17"/>
        <v>67026</v>
      </c>
      <c r="I140" s="77" t="s">
        <v>652</v>
      </c>
      <c r="J140" s="78" t="s">
        <v>653</v>
      </c>
      <c r="K140" s="77" t="s">
        <v>654</v>
      </c>
      <c r="L140" s="77" t="s">
        <v>655</v>
      </c>
      <c r="M140" s="78" t="s">
        <v>439</v>
      </c>
      <c r="N140" s="78" t="s">
        <v>566</v>
      </c>
      <c r="O140" s="79" t="s">
        <v>522</v>
      </c>
      <c r="P140" s="80" t="s">
        <v>644</v>
      </c>
    </row>
    <row r="141" spans="1:16">
      <c r="A141" s="3" t="str">
        <f t="shared" si="12"/>
        <v>BAVM 173 </v>
      </c>
      <c r="B141" s="2" t="str">
        <f t="shared" si="13"/>
        <v>II</v>
      </c>
      <c r="C141" s="3">
        <f t="shared" si="14"/>
        <v>53360.458899999998</v>
      </c>
      <c r="D141" t="str">
        <f t="shared" si="15"/>
        <v>vis</v>
      </c>
      <c r="E141">
        <f>VLOOKUP(C141,Active!C$21:E$969,3,FALSE)</f>
        <v>67026.148612130622</v>
      </c>
      <c r="F141" s="2" t="s">
        <v>185</v>
      </c>
      <c r="G141" t="str">
        <f t="shared" si="16"/>
        <v>53360.4589</v>
      </c>
      <c r="H141" s="3">
        <f t="shared" si="17"/>
        <v>67026.5</v>
      </c>
      <c r="I141" s="77" t="s">
        <v>656</v>
      </c>
      <c r="J141" s="78" t="s">
        <v>657</v>
      </c>
      <c r="K141" s="77" t="s">
        <v>658</v>
      </c>
      <c r="L141" s="77" t="s">
        <v>659</v>
      </c>
      <c r="M141" s="78" t="s">
        <v>439</v>
      </c>
      <c r="N141" s="78" t="s">
        <v>566</v>
      </c>
      <c r="O141" s="79" t="s">
        <v>522</v>
      </c>
      <c r="P141" s="80" t="s">
        <v>644</v>
      </c>
    </row>
    <row r="142" spans="1:16">
      <c r="A142" s="3" t="str">
        <f t="shared" si="12"/>
        <v>BAVM 173 </v>
      </c>
      <c r="B142" s="2" t="str">
        <f t="shared" si="13"/>
        <v>I</v>
      </c>
      <c r="C142" s="3">
        <f t="shared" si="14"/>
        <v>53360.624900000003</v>
      </c>
      <c r="D142" t="str">
        <f t="shared" si="15"/>
        <v>vis</v>
      </c>
      <c r="E142">
        <f>VLOOKUP(C142,Active!C$21:E$969,3,FALSE)</f>
        <v>67026.647597027026</v>
      </c>
      <c r="F142" s="2" t="s">
        <v>185</v>
      </c>
      <c r="G142" t="str">
        <f t="shared" si="16"/>
        <v>53360.6249</v>
      </c>
      <c r="H142" s="3">
        <f t="shared" si="17"/>
        <v>67027</v>
      </c>
      <c r="I142" s="77" t="s">
        <v>660</v>
      </c>
      <c r="J142" s="78" t="s">
        <v>661</v>
      </c>
      <c r="K142" s="77" t="s">
        <v>662</v>
      </c>
      <c r="L142" s="77" t="s">
        <v>663</v>
      </c>
      <c r="M142" s="78" t="s">
        <v>439</v>
      </c>
      <c r="N142" s="78" t="s">
        <v>566</v>
      </c>
      <c r="O142" s="79" t="s">
        <v>522</v>
      </c>
      <c r="P142" s="80" t="s">
        <v>644</v>
      </c>
    </row>
    <row r="143" spans="1:16">
      <c r="A143" s="3" t="str">
        <f t="shared" si="12"/>
        <v>OEJV 0003 </v>
      </c>
      <c r="B143" s="2" t="str">
        <f t="shared" si="13"/>
        <v>II</v>
      </c>
      <c r="C143" s="3">
        <f t="shared" si="14"/>
        <v>53613.629000000001</v>
      </c>
      <c r="D143" t="str">
        <f t="shared" si="15"/>
        <v>vis</v>
      </c>
      <c r="E143">
        <f>VLOOKUP(C143,Active!C$21:E$969,3,FALSE)</f>
        <v>67787.160998378604</v>
      </c>
      <c r="F143" s="2" t="s">
        <v>185</v>
      </c>
      <c r="G143" t="str">
        <f t="shared" si="16"/>
        <v>53613.629</v>
      </c>
      <c r="H143" s="3">
        <f t="shared" si="17"/>
        <v>67787.5</v>
      </c>
      <c r="I143" s="77" t="s">
        <v>664</v>
      </c>
      <c r="J143" s="78" t="s">
        <v>665</v>
      </c>
      <c r="K143" s="77" t="s">
        <v>666</v>
      </c>
      <c r="L143" s="77" t="s">
        <v>667</v>
      </c>
      <c r="M143" s="78" t="s">
        <v>200</v>
      </c>
      <c r="N143" s="78"/>
      <c r="O143" s="79" t="s">
        <v>201</v>
      </c>
      <c r="P143" s="80" t="s">
        <v>628</v>
      </c>
    </row>
    <row r="144" spans="1:16">
      <c r="A144" s="3" t="str">
        <f t="shared" si="12"/>
        <v>IBVS 5746 </v>
      </c>
      <c r="B144" s="2" t="str">
        <f t="shared" si="13"/>
        <v>II</v>
      </c>
      <c r="C144" s="3">
        <f t="shared" si="14"/>
        <v>54057.410300000003</v>
      </c>
      <c r="D144" t="str">
        <f t="shared" si="15"/>
        <v>vis</v>
      </c>
      <c r="E144">
        <f>VLOOKUP(C144,Active!C$21:E$969,3,FALSE)</f>
        <v>69121.137901990965</v>
      </c>
      <c r="F144" s="2" t="s">
        <v>185</v>
      </c>
      <c r="G144" t="str">
        <f t="shared" si="16"/>
        <v>54057.4103</v>
      </c>
      <c r="H144" s="3">
        <f t="shared" si="17"/>
        <v>69121.5</v>
      </c>
      <c r="I144" s="77" t="s">
        <v>668</v>
      </c>
      <c r="J144" s="78" t="s">
        <v>669</v>
      </c>
      <c r="K144" s="77" t="s">
        <v>670</v>
      </c>
      <c r="L144" s="77" t="s">
        <v>671</v>
      </c>
      <c r="M144" s="78" t="s">
        <v>439</v>
      </c>
      <c r="N144" s="78" t="s">
        <v>440</v>
      </c>
      <c r="O144" s="79" t="s">
        <v>672</v>
      </c>
      <c r="P144" s="80" t="s">
        <v>673</v>
      </c>
    </row>
    <row r="145" spans="1:16">
      <c r="A145" s="3" t="str">
        <f t="shared" si="12"/>
        <v>OEJV 0074 </v>
      </c>
      <c r="B145" s="2" t="str">
        <f t="shared" si="13"/>
        <v>II</v>
      </c>
      <c r="C145" s="3">
        <f t="shared" si="14"/>
        <v>54116.293660000003</v>
      </c>
      <c r="D145" t="str">
        <f t="shared" si="15"/>
        <v>vis</v>
      </c>
      <c r="E145">
        <f>VLOOKUP(C145,Active!C$21:E$969,3,FALSE)</f>
        <v>69298.13734348859</v>
      </c>
      <c r="F145" s="2" t="s">
        <v>185</v>
      </c>
      <c r="G145" t="str">
        <f t="shared" si="16"/>
        <v>54116.29366</v>
      </c>
      <c r="H145" s="3">
        <f t="shared" si="17"/>
        <v>69298.5</v>
      </c>
      <c r="I145" s="77" t="s">
        <v>674</v>
      </c>
      <c r="J145" s="78" t="s">
        <v>675</v>
      </c>
      <c r="K145" s="77" t="s">
        <v>676</v>
      </c>
      <c r="L145" s="77" t="s">
        <v>677</v>
      </c>
      <c r="M145" s="78" t="s">
        <v>633</v>
      </c>
      <c r="N145" s="78" t="s">
        <v>531</v>
      </c>
      <c r="O145" s="79" t="s">
        <v>678</v>
      </c>
      <c r="P145" s="80" t="s">
        <v>679</v>
      </c>
    </row>
    <row r="146" spans="1:16">
      <c r="A146" s="3" t="str">
        <f t="shared" si="12"/>
        <v>IBVS 5820 </v>
      </c>
      <c r="B146" s="2" t="str">
        <f t="shared" si="13"/>
        <v>II</v>
      </c>
      <c r="C146" s="3">
        <f t="shared" si="14"/>
        <v>54126.6057</v>
      </c>
      <c r="D146" t="str">
        <f t="shared" si="15"/>
        <v>vis</v>
      </c>
      <c r="E146">
        <f>VLOOKUP(C146,Active!C$21:E$969,3,FALSE)</f>
        <v>69329.134645964208</v>
      </c>
      <c r="F146" s="2" t="s">
        <v>185</v>
      </c>
      <c r="G146" t="str">
        <f t="shared" si="16"/>
        <v>54126.6057</v>
      </c>
      <c r="H146" s="3">
        <f t="shared" si="17"/>
        <v>69329.5</v>
      </c>
      <c r="I146" s="77" t="s">
        <v>680</v>
      </c>
      <c r="J146" s="78" t="s">
        <v>681</v>
      </c>
      <c r="K146" s="77" t="s">
        <v>682</v>
      </c>
      <c r="L146" s="77" t="s">
        <v>683</v>
      </c>
      <c r="M146" s="78" t="s">
        <v>633</v>
      </c>
      <c r="N146" s="78" t="s">
        <v>531</v>
      </c>
      <c r="O146" s="79" t="s">
        <v>577</v>
      </c>
      <c r="P146" s="80" t="s">
        <v>684</v>
      </c>
    </row>
    <row r="147" spans="1:16">
      <c r="A147" s="3" t="str">
        <f t="shared" si="12"/>
        <v>IBVS 5814 </v>
      </c>
      <c r="B147" s="2" t="str">
        <f t="shared" si="13"/>
        <v>II</v>
      </c>
      <c r="C147" s="3">
        <f t="shared" si="14"/>
        <v>54145.5677</v>
      </c>
      <c r="D147" t="str">
        <f t="shared" si="15"/>
        <v>vis</v>
      </c>
      <c r="E147">
        <f>VLOOKUP(C147,Active!C$21:E$969,3,FALSE)</f>
        <v>69386.133149610701</v>
      </c>
      <c r="F147" s="2" t="s">
        <v>185</v>
      </c>
      <c r="G147" t="str">
        <f t="shared" si="16"/>
        <v>54145.5677</v>
      </c>
      <c r="H147" s="3">
        <f t="shared" si="17"/>
        <v>69386.5</v>
      </c>
      <c r="I147" s="77" t="s">
        <v>685</v>
      </c>
      <c r="J147" s="78" t="s">
        <v>686</v>
      </c>
      <c r="K147" s="77" t="s">
        <v>687</v>
      </c>
      <c r="L147" s="77" t="s">
        <v>688</v>
      </c>
      <c r="M147" s="78" t="s">
        <v>633</v>
      </c>
      <c r="N147" s="78" t="s">
        <v>185</v>
      </c>
      <c r="O147" s="79" t="s">
        <v>689</v>
      </c>
      <c r="P147" s="80" t="s">
        <v>690</v>
      </c>
    </row>
    <row r="148" spans="1:16">
      <c r="A148" s="3" t="str">
        <f t="shared" si="12"/>
        <v>OEJV 0116 </v>
      </c>
      <c r="B148" s="2" t="str">
        <f t="shared" si="13"/>
        <v>I</v>
      </c>
      <c r="C148" s="3">
        <f t="shared" si="14"/>
        <v>54388.584999999999</v>
      </c>
      <c r="D148" t="str">
        <f t="shared" si="15"/>
        <v>vis</v>
      </c>
      <c r="E148">
        <f>VLOOKUP(C148,Active!C$21:E$969,3,FALSE)</f>
        <v>70116.626898171613</v>
      </c>
      <c r="F148" s="2" t="s">
        <v>185</v>
      </c>
      <c r="G148" t="str">
        <f t="shared" si="16"/>
        <v>54388.585</v>
      </c>
      <c r="H148" s="3">
        <f t="shared" si="17"/>
        <v>70117</v>
      </c>
      <c r="I148" s="77" t="s">
        <v>691</v>
      </c>
      <c r="J148" s="78" t="s">
        <v>692</v>
      </c>
      <c r="K148" s="77" t="s">
        <v>693</v>
      </c>
      <c r="L148" s="77" t="s">
        <v>694</v>
      </c>
      <c r="M148" s="78" t="s">
        <v>633</v>
      </c>
      <c r="N148" s="78" t="s">
        <v>521</v>
      </c>
      <c r="O148" s="79" t="s">
        <v>441</v>
      </c>
      <c r="P148" s="80" t="s">
        <v>695</v>
      </c>
    </row>
    <row r="149" spans="1:16">
      <c r="A149" s="3" t="str">
        <f t="shared" si="12"/>
        <v>IBVS 5898 </v>
      </c>
      <c r="B149" s="2" t="str">
        <f t="shared" si="13"/>
        <v>I</v>
      </c>
      <c r="C149" s="3">
        <f t="shared" si="14"/>
        <v>54434.495799999997</v>
      </c>
      <c r="D149" t="str">
        <f t="shared" si="15"/>
        <v>vis</v>
      </c>
      <c r="E149">
        <f>VLOOKUP(C149,Active!C$21:E$969,3,FALSE)</f>
        <v>70254.631692033727</v>
      </c>
      <c r="F149" s="2" t="s">
        <v>185</v>
      </c>
      <c r="G149" t="str">
        <f t="shared" si="16"/>
        <v>54434.4958</v>
      </c>
      <c r="H149" s="3">
        <f t="shared" si="17"/>
        <v>70255</v>
      </c>
      <c r="I149" s="77" t="s">
        <v>696</v>
      </c>
      <c r="J149" s="78" t="s">
        <v>697</v>
      </c>
      <c r="K149" s="77" t="s">
        <v>698</v>
      </c>
      <c r="L149" s="77" t="s">
        <v>699</v>
      </c>
      <c r="M149" s="78" t="s">
        <v>633</v>
      </c>
      <c r="N149" s="78" t="s">
        <v>521</v>
      </c>
      <c r="O149" s="79" t="s">
        <v>538</v>
      </c>
      <c r="P149" s="80" t="s">
        <v>539</v>
      </c>
    </row>
    <row r="150" spans="1:16">
      <c r="A150" s="3" t="str">
        <f t="shared" si="12"/>
        <v>BAVM 201 </v>
      </c>
      <c r="B150" s="2" t="str">
        <f t="shared" si="13"/>
        <v>I</v>
      </c>
      <c r="C150" s="3">
        <f t="shared" si="14"/>
        <v>54455.453500000003</v>
      </c>
      <c r="D150" t="str">
        <f t="shared" si="15"/>
        <v>vis</v>
      </c>
      <c r="E150">
        <f>VLOOKUP(C150,Active!C$21:E$969,3,FALSE)</f>
        <v>70317.629136389412</v>
      </c>
      <c r="F150" s="2" t="s">
        <v>185</v>
      </c>
      <c r="G150" t="str">
        <f t="shared" si="16"/>
        <v>54455.4535</v>
      </c>
      <c r="H150" s="3">
        <f t="shared" si="17"/>
        <v>70318</v>
      </c>
      <c r="I150" s="77" t="s">
        <v>700</v>
      </c>
      <c r="J150" s="78" t="s">
        <v>701</v>
      </c>
      <c r="K150" s="77" t="s">
        <v>702</v>
      </c>
      <c r="L150" s="77" t="s">
        <v>703</v>
      </c>
      <c r="M150" s="78" t="s">
        <v>633</v>
      </c>
      <c r="N150" s="78" t="s">
        <v>566</v>
      </c>
      <c r="O150" s="79" t="s">
        <v>522</v>
      </c>
      <c r="P150" s="80" t="s">
        <v>704</v>
      </c>
    </row>
    <row r="151" spans="1:16">
      <c r="A151" s="3" t="str">
        <f t="shared" si="12"/>
        <v>IBVS 5870 </v>
      </c>
      <c r="B151" s="2" t="str">
        <f t="shared" si="13"/>
        <v>II</v>
      </c>
      <c r="C151" s="3">
        <f t="shared" si="14"/>
        <v>54475.580699999999</v>
      </c>
      <c r="D151" t="str">
        <f t="shared" si="15"/>
        <v>vis</v>
      </c>
      <c r="E151">
        <f>VLOOKUP(C151,Active!C$21:E$969,3,FALSE)</f>
        <v>70378.130153296574</v>
      </c>
      <c r="F151" s="2" t="s">
        <v>185</v>
      </c>
      <c r="G151" t="str">
        <f t="shared" si="16"/>
        <v>54475.5807</v>
      </c>
      <c r="H151" s="3">
        <f t="shared" si="17"/>
        <v>70378.5</v>
      </c>
      <c r="I151" s="77" t="s">
        <v>705</v>
      </c>
      <c r="J151" s="78" t="s">
        <v>706</v>
      </c>
      <c r="K151" s="77" t="s">
        <v>707</v>
      </c>
      <c r="L151" s="77" t="s">
        <v>708</v>
      </c>
      <c r="M151" s="78" t="s">
        <v>633</v>
      </c>
      <c r="N151" s="78" t="s">
        <v>185</v>
      </c>
      <c r="O151" s="79" t="s">
        <v>689</v>
      </c>
      <c r="P151" s="80" t="s">
        <v>709</v>
      </c>
    </row>
    <row r="152" spans="1:16">
      <c r="A152" s="3" t="str">
        <f t="shared" si="12"/>
        <v>IBVS 5870 </v>
      </c>
      <c r="B152" s="2" t="str">
        <f t="shared" si="13"/>
        <v>I</v>
      </c>
      <c r="C152" s="3">
        <f t="shared" si="14"/>
        <v>54475.747199999998</v>
      </c>
      <c r="D152" t="str">
        <f t="shared" si="15"/>
        <v>vis</v>
      </c>
      <c r="E152">
        <f>VLOOKUP(C152,Active!C$21:E$969,3,FALSE)</f>
        <v>70378.630641159514</v>
      </c>
      <c r="F152" s="2" t="s">
        <v>185</v>
      </c>
      <c r="G152" t="str">
        <f t="shared" si="16"/>
        <v>54475.7472</v>
      </c>
      <c r="H152" s="3">
        <f t="shared" si="17"/>
        <v>70379</v>
      </c>
      <c r="I152" s="77" t="s">
        <v>710</v>
      </c>
      <c r="J152" s="78" t="s">
        <v>711</v>
      </c>
      <c r="K152" s="77" t="s">
        <v>712</v>
      </c>
      <c r="L152" s="77" t="s">
        <v>713</v>
      </c>
      <c r="M152" s="78" t="s">
        <v>633</v>
      </c>
      <c r="N152" s="78" t="s">
        <v>185</v>
      </c>
      <c r="O152" s="79" t="s">
        <v>689</v>
      </c>
      <c r="P152" s="80" t="s">
        <v>709</v>
      </c>
    </row>
    <row r="153" spans="1:16">
      <c r="A153" s="3" t="str">
        <f t="shared" si="12"/>
        <v>BAVM 201 </v>
      </c>
      <c r="B153" s="2" t="str">
        <f t="shared" si="13"/>
        <v>I</v>
      </c>
      <c r="C153" s="3">
        <f t="shared" si="14"/>
        <v>54505.354200000002</v>
      </c>
      <c r="D153" t="str">
        <f t="shared" si="15"/>
        <v>vis</v>
      </c>
      <c r="E153">
        <f>VLOOKUP(C153,Active!C$21:E$969,3,FALSE)</f>
        <v>70467.627302770212</v>
      </c>
      <c r="F153" s="2" t="s">
        <v>185</v>
      </c>
      <c r="G153" t="str">
        <f t="shared" si="16"/>
        <v>54505.3542</v>
      </c>
      <c r="H153" s="3">
        <f t="shared" si="17"/>
        <v>70468</v>
      </c>
      <c r="I153" s="77" t="s">
        <v>714</v>
      </c>
      <c r="J153" s="78" t="s">
        <v>715</v>
      </c>
      <c r="K153" s="77" t="s">
        <v>716</v>
      </c>
      <c r="L153" s="77" t="s">
        <v>717</v>
      </c>
      <c r="M153" s="78" t="s">
        <v>633</v>
      </c>
      <c r="N153" s="78" t="s">
        <v>185</v>
      </c>
      <c r="O153" s="79" t="s">
        <v>718</v>
      </c>
      <c r="P153" s="80" t="s">
        <v>704</v>
      </c>
    </row>
    <row r="154" spans="1:16">
      <c r="A154" s="3" t="str">
        <f t="shared" si="12"/>
        <v>IBVS 5917 </v>
      </c>
      <c r="B154" s="2" t="str">
        <f t="shared" si="13"/>
        <v>I</v>
      </c>
      <c r="C154" s="3">
        <f t="shared" si="14"/>
        <v>54513.339099999997</v>
      </c>
      <c r="D154" t="str">
        <f t="shared" si="15"/>
        <v>vis</v>
      </c>
      <c r="E154">
        <f>VLOOKUP(C154,Active!C$21:E$969,3,FALSE)</f>
        <v>70491.629378066427</v>
      </c>
      <c r="F154" s="2" t="s">
        <v>185</v>
      </c>
      <c r="G154" t="str">
        <f t="shared" si="16"/>
        <v>54513.3391</v>
      </c>
      <c r="H154" s="3">
        <f t="shared" si="17"/>
        <v>70492</v>
      </c>
      <c r="I154" s="77" t="s">
        <v>719</v>
      </c>
      <c r="J154" s="78" t="s">
        <v>720</v>
      </c>
      <c r="K154" s="77" t="s">
        <v>721</v>
      </c>
      <c r="L154" s="77" t="s">
        <v>722</v>
      </c>
      <c r="M154" s="78" t="s">
        <v>633</v>
      </c>
      <c r="N154" s="78" t="s">
        <v>723</v>
      </c>
      <c r="O154" s="79" t="s">
        <v>724</v>
      </c>
      <c r="P154" s="80" t="s">
        <v>725</v>
      </c>
    </row>
    <row r="155" spans="1:16">
      <c r="A155" s="3" t="str">
        <f t="shared" si="12"/>
        <v>IBVS 5898 </v>
      </c>
      <c r="B155" s="2" t="str">
        <f t="shared" si="13"/>
        <v>I</v>
      </c>
      <c r="C155" s="3">
        <f t="shared" si="14"/>
        <v>54720.593699999998</v>
      </c>
      <c r="D155" t="str">
        <f t="shared" si="15"/>
        <v>vis</v>
      </c>
      <c r="E155">
        <f>VLOOKUP(C155,Active!C$21:E$969,3,FALSE)</f>
        <v>71114.622842566649</v>
      </c>
      <c r="F155" s="2" t="s">
        <v>185</v>
      </c>
      <c r="G155" t="str">
        <f t="shared" si="16"/>
        <v>54720.5937</v>
      </c>
      <c r="H155" s="3">
        <f t="shared" si="17"/>
        <v>71115</v>
      </c>
      <c r="I155" s="77" t="s">
        <v>726</v>
      </c>
      <c r="J155" s="78" t="s">
        <v>727</v>
      </c>
      <c r="K155" s="77" t="s">
        <v>728</v>
      </c>
      <c r="L155" s="77" t="s">
        <v>729</v>
      </c>
      <c r="M155" s="78" t="s">
        <v>633</v>
      </c>
      <c r="N155" s="78" t="s">
        <v>521</v>
      </c>
      <c r="O155" s="79" t="s">
        <v>538</v>
      </c>
      <c r="P155" s="80" t="s">
        <v>539</v>
      </c>
    </row>
    <row r="156" spans="1:16">
      <c r="A156" s="3" t="str">
        <f t="shared" si="12"/>
        <v>IBVS 5870 </v>
      </c>
      <c r="B156" s="2" t="str">
        <f t="shared" si="13"/>
        <v>I</v>
      </c>
      <c r="C156" s="3">
        <f t="shared" si="14"/>
        <v>54736.895199999999</v>
      </c>
      <c r="D156" t="str">
        <f t="shared" si="15"/>
        <v>vis</v>
      </c>
      <c r="E156">
        <f>VLOOKUP(C156,Active!C$21:E$969,3,FALSE)</f>
        <v>71163.62406117194</v>
      </c>
      <c r="F156" s="2" t="s">
        <v>185</v>
      </c>
      <c r="G156" t="str">
        <f t="shared" si="16"/>
        <v>54736.8952</v>
      </c>
      <c r="H156" s="3">
        <f t="shared" si="17"/>
        <v>71164</v>
      </c>
      <c r="I156" s="77" t="s">
        <v>730</v>
      </c>
      <c r="J156" s="78" t="s">
        <v>731</v>
      </c>
      <c r="K156" s="77" t="s">
        <v>732</v>
      </c>
      <c r="L156" s="77" t="s">
        <v>733</v>
      </c>
      <c r="M156" s="78" t="s">
        <v>633</v>
      </c>
      <c r="N156" s="78" t="s">
        <v>185</v>
      </c>
      <c r="O156" s="79" t="s">
        <v>689</v>
      </c>
      <c r="P156" s="80" t="s">
        <v>709</v>
      </c>
    </row>
    <row r="157" spans="1:16">
      <c r="A157" s="3" t="str">
        <f t="shared" si="12"/>
        <v>IBVS 5894 </v>
      </c>
      <c r="B157" s="2" t="str">
        <f t="shared" si="13"/>
        <v>I</v>
      </c>
      <c r="C157" s="3">
        <f t="shared" si="14"/>
        <v>54833.701200000003</v>
      </c>
      <c r="D157" t="str">
        <f t="shared" si="15"/>
        <v>vis</v>
      </c>
      <c r="E157">
        <f>VLOOKUP(C157,Active!C$21:E$969,3,FALSE)</f>
        <v>71454.616421893545</v>
      </c>
      <c r="F157" s="2" t="s">
        <v>185</v>
      </c>
      <c r="G157" t="str">
        <f t="shared" si="16"/>
        <v>54833.7012</v>
      </c>
      <c r="H157" s="3">
        <f t="shared" si="17"/>
        <v>71455</v>
      </c>
      <c r="I157" s="77" t="s">
        <v>734</v>
      </c>
      <c r="J157" s="78" t="s">
        <v>735</v>
      </c>
      <c r="K157" s="77" t="s">
        <v>736</v>
      </c>
      <c r="L157" s="77" t="s">
        <v>737</v>
      </c>
      <c r="M157" s="78" t="s">
        <v>633</v>
      </c>
      <c r="N157" s="78" t="s">
        <v>185</v>
      </c>
      <c r="O157" s="79" t="s">
        <v>206</v>
      </c>
      <c r="P157" s="80" t="s">
        <v>738</v>
      </c>
    </row>
    <row r="158" spans="1:16">
      <c r="A158" s="3" t="str">
        <f t="shared" si="12"/>
        <v>IBVS 5938 </v>
      </c>
      <c r="B158" s="2" t="str">
        <f t="shared" si="13"/>
        <v>I</v>
      </c>
      <c r="C158" s="3">
        <f t="shared" si="14"/>
        <v>54848.673699999999</v>
      </c>
      <c r="D158" t="str">
        <f t="shared" si="15"/>
        <v>vis</v>
      </c>
      <c r="E158">
        <f>VLOOKUP(C158,Active!C$21:E$969,3,FALSE)</f>
        <v>71499.622755394594</v>
      </c>
      <c r="F158" s="2" t="s">
        <v>185</v>
      </c>
      <c r="G158" t="str">
        <f t="shared" si="16"/>
        <v>54848.6737</v>
      </c>
      <c r="H158" s="3">
        <f t="shared" si="17"/>
        <v>71500</v>
      </c>
      <c r="I158" s="77" t="s">
        <v>739</v>
      </c>
      <c r="J158" s="78" t="s">
        <v>740</v>
      </c>
      <c r="K158" s="77" t="s">
        <v>741</v>
      </c>
      <c r="L158" s="77" t="s">
        <v>729</v>
      </c>
      <c r="M158" s="78" t="s">
        <v>633</v>
      </c>
      <c r="N158" s="78" t="s">
        <v>185</v>
      </c>
      <c r="O158" s="79" t="s">
        <v>689</v>
      </c>
      <c r="P158" s="80" t="s">
        <v>742</v>
      </c>
    </row>
    <row r="159" spans="1:16">
      <c r="A159" s="3" t="str">
        <f t="shared" si="12"/>
        <v>IBVS 5980 </v>
      </c>
      <c r="B159" s="2" t="str">
        <f t="shared" si="13"/>
        <v>I</v>
      </c>
      <c r="C159" s="3">
        <f t="shared" si="14"/>
        <v>55063.579299999998</v>
      </c>
      <c r="D159" t="str">
        <f t="shared" si="15"/>
        <v>vis</v>
      </c>
      <c r="E159">
        <f>VLOOKUP(C159,Active!C$21:E$969,3,FALSE)</f>
        <v>72145.614614125356</v>
      </c>
      <c r="F159" s="2" t="s">
        <v>185</v>
      </c>
      <c r="G159" t="str">
        <f t="shared" si="16"/>
        <v>55063.5793</v>
      </c>
      <c r="H159" s="3">
        <f t="shared" si="17"/>
        <v>72146</v>
      </c>
      <c r="I159" s="77" t="s">
        <v>743</v>
      </c>
      <c r="J159" s="78" t="s">
        <v>744</v>
      </c>
      <c r="K159" s="77" t="s">
        <v>745</v>
      </c>
      <c r="L159" s="77" t="s">
        <v>746</v>
      </c>
      <c r="M159" s="78" t="s">
        <v>633</v>
      </c>
      <c r="N159" s="78" t="s">
        <v>185</v>
      </c>
      <c r="O159" s="79" t="s">
        <v>538</v>
      </c>
      <c r="P159" s="80" t="s">
        <v>747</v>
      </c>
    </row>
    <row r="160" spans="1:16">
      <c r="A160" s="3" t="str">
        <f t="shared" si="12"/>
        <v>IBVS 5920 </v>
      </c>
      <c r="B160" s="2" t="str">
        <f t="shared" si="13"/>
        <v>I</v>
      </c>
      <c r="C160" s="3">
        <f t="shared" si="14"/>
        <v>55192.653899999998</v>
      </c>
      <c r="D160" t="str">
        <f t="shared" si="15"/>
        <v>vis</v>
      </c>
      <c r="E160">
        <f>VLOOKUP(C160,Active!C$21:E$969,3,FALSE)</f>
        <v>72533.604228025273</v>
      </c>
      <c r="F160" s="2" t="s">
        <v>185</v>
      </c>
      <c r="G160" t="str">
        <f t="shared" si="16"/>
        <v>55192.6539</v>
      </c>
      <c r="H160" s="3">
        <f t="shared" si="17"/>
        <v>72534</v>
      </c>
      <c r="I160" s="77" t="s">
        <v>748</v>
      </c>
      <c r="J160" s="78" t="s">
        <v>749</v>
      </c>
      <c r="K160" s="77" t="s">
        <v>750</v>
      </c>
      <c r="L160" s="77" t="s">
        <v>751</v>
      </c>
      <c r="M160" s="78" t="s">
        <v>633</v>
      </c>
      <c r="N160" s="78" t="s">
        <v>185</v>
      </c>
      <c r="O160" s="79" t="s">
        <v>206</v>
      </c>
      <c r="P160" s="80" t="s">
        <v>752</v>
      </c>
    </row>
    <row r="161" spans="1:16">
      <c r="A161" s="3" t="str">
        <f t="shared" si="12"/>
        <v>IBVS 5980 </v>
      </c>
      <c r="B161" s="2" t="str">
        <f t="shared" si="13"/>
        <v>I</v>
      </c>
      <c r="C161" s="3">
        <f t="shared" si="14"/>
        <v>55216.2765</v>
      </c>
      <c r="D161" t="str">
        <f t="shared" si="15"/>
        <v>vis</v>
      </c>
      <c r="E161">
        <f>VLOOKUP(C161,Active!C$21:E$969,3,FALSE)</f>
        <v>72604.612183527846</v>
      </c>
      <c r="F161" s="2" t="s">
        <v>185</v>
      </c>
      <c r="G161" t="str">
        <f t="shared" si="16"/>
        <v>55216.2765</v>
      </c>
      <c r="H161" s="3">
        <f t="shared" si="17"/>
        <v>72605</v>
      </c>
      <c r="I161" s="77" t="s">
        <v>753</v>
      </c>
      <c r="J161" s="78" t="s">
        <v>754</v>
      </c>
      <c r="K161" s="77" t="s">
        <v>755</v>
      </c>
      <c r="L161" s="77" t="s">
        <v>756</v>
      </c>
      <c r="M161" s="78" t="s">
        <v>633</v>
      </c>
      <c r="N161" s="78" t="s">
        <v>185</v>
      </c>
      <c r="O161" s="79" t="s">
        <v>538</v>
      </c>
      <c r="P161" s="80" t="s">
        <v>747</v>
      </c>
    </row>
    <row r="162" spans="1:16">
      <c r="A162" s="3" t="str">
        <f t="shared" si="12"/>
        <v>OEJV 0137 </v>
      </c>
      <c r="B162" s="2" t="str">
        <f t="shared" si="13"/>
        <v>II</v>
      </c>
      <c r="C162" s="3">
        <f t="shared" si="14"/>
        <v>55478.589699999997</v>
      </c>
      <c r="D162" t="str">
        <f t="shared" si="15"/>
        <v>vis</v>
      </c>
      <c r="E162">
        <f>VLOOKUP(C162,Active!C$21:E$969,3,FALSE)</f>
        <v>73393.108116800926</v>
      </c>
      <c r="F162" s="2" t="s">
        <v>185</v>
      </c>
      <c r="G162" t="str">
        <f t="shared" si="16"/>
        <v>55478.5897</v>
      </c>
      <c r="H162" s="3">
        <f t="shared" si="17"/>
        <v>73393.5</v>
      </c>
      <c r="I162" s="77" t="s">
        <v>757</v>
      </c>
      <c r="J162" s="78" t="s">
        <v>758</v>
      </c>
      <c r="K162" s="77" t="s">
        <v>759</v>
      </c>
      <c r="L162" s="77" t="s">
        <v>760</v>
      </c>
      <c r="M162" s="78" t="s">
        <v>633</v>
      </c>
      <c r="N162" s="78" t="s">
        <v>185</v>
      </c>
      <c r="O162" s="79" t="s">
        <v>761</v>
      </c>
      <c r="P162" s="80" t="s">
        <v>762</v>
      </c>
    </row>
    <row r="163" spans="1:16">
      <c r="A163" s="3" t="str">
        <f t="shared" si="12"/>
        <v>OEJV 0137 </v>
      </c>
      <c r="B163" s="2" t="str">
        <f t="shared" si="13"/>
        <v>II</v>
      </c>
      <c r="C163" s="3">
        <f t="shared" si="14"/>
        <v>55478.589699999997</v>
      </c>
      <c r="D163" t="str">
        <f t="shared" si="15"/>
        <v>vis</v>
      </c>
      <c r="E163">
        <f>VLOOKUP(C163,Active!C$21:E$969,3,FALSE)</f>
        <v>73393.108116800926</v>
      </c>
      <c r="F163" s="2" t="s">
        <v>185</v>
      </c>
      <c r="G163" t="str">
        <f t="shared" si="16"/>
        <v>55478.5897</v>
      </c>
      <c r="H163" s="3">
        <f t="shared" si="17"/>
        <v>73393.5</v>
      </c>
      <c r="I163" s="77" t="s">
        <v>757</v>
      </c>
      <c r="J163" s="78" t="s">
        <v>758</v>
      </c>
      <c r="K163" s="77" t="s">
        <v>759</v>
      </c>
      <c r="L163" s="77" t="s">
        <v>760</v>
      </c>
      <c r="M163" s="78" t="s">
        <v>633</v>
      </c>
      <c r="N163" s="78" t="s">
        <v>46</v>
      </c>
      <c r="O163" s="79" t="s">
        <v>761</v>
      </c>
      <c r="P163" s="80" t="s">
        <v>762</v>
      </c>
    </row>
    <row r="164" spans="1:16">
      <c r="A164" s="3" t="str">
        <f t="shared" si="12"/>
        <v>IBVS 5980 </v>
      </c>
      <c r="B164" s="2" t="str">
        <f t="shared" si="13"/>
        <v>II</v>
      </c>
      <c r="C164" s="3">
        <f t="shared" si="14"/>
        <v>55482.580999999998</v>
      </c>
      <c r="D164" t="str">
        <f t="shared" si="15"/>
        <v>vis</v>
      </c>
      <c r="E164">
        <f>VLOOKUP(C164,Active!C$21:E$969,3,FALSE)</f>
        <v>73405.105697625972</v>
      </c>
      <c r="F164" s="2" t="s">
        <v>185</v>
      </c>
      <c r="G164" t="str">
        <f t="shared" si="16"/>
        <v>55482.5810</v>
      </c>
      <c r="H164" s="3">
        <f t="shared" si="17"/>
        <v>73405.5</v>
      </c>
      <c r="I164" s="77" t="s">
        <v>763</v>
      </c>
      <c r="J164" s="78" t="s">
        <v>764</v>
      </c>
      <c r="K164" s="77" t="s">
        <v>765</v>
      </c>
      <c r="L164" s="77" t="s">
        <v>766</v>
      </c>
      <c r="M164" s="78" t="s">
        <v>633</v>
      </c>
      <c r="N164" s="78" t="s">
        <v>531</v>
      </c>
      <c r="O164" s="79" t="s">
        <v>538</v>
      </c>
      <c r="P164" s="80" t="s">
        <v>747</v>
      </c>
    </row>
    <row r="165" spans="1:16">
      <c r="A165" s="3" t="str">
        <f t="shared" si="12"/>
        <v>IBVS 5960 </v>
      </c>
      <c r="B165" s="2" t="str">
        <f t="shared" si="13"/>
        <v>II</v>
      </c>
      <c r="C165" s="3">
        <f t="shared" si="14"/>
        <v>55498.8825</v>
      </c>
      <c r="D165" t="str">
        <f t="shared" si="15"/>
        <v>vis</v>
      </c>
      <c r="E165">
        <f>VLOOKUP(C165,Active!C$21:E$969,3,FALSE)</f>
        <v>73454.106916231263</v>
      </c>
      <c r="F165" s="2" t="s">
        <v>185</v>
      </c>
      <c r="G165" t="str">
        <f t="shared" si="16"/>
        <v>55498.8825</v>
      </c>
      <c r="H165" s="3">
        <f t="shared" si="17"/>
        <v>73454.5</v>
      </c>
      <c r="I165" s="77" t="s">
        <v>767</v>
      </c>
      <c r="J165" s="78" t="s">
        <v>768</v>
      </c>
      <c r="K165" s="77" t="s">
        <v>769</v>
      </c>
      <c r="L165" s="77" t="s">
        <v>770</v>
      </c>
      <c r="M165" s="78" t="s">
        <v>633</v>
      </c>
      <c r="N165" s="78" t="s">
        <v>185</v>
      </c>
      <c r="O165" s="79" t="s">
        <v>206</v>
      </c>
      <c r="P165" s="80" t="s">
        <v>771</v>
      </c>
    </row>
    <row r="166" spans="1:16">
      <c r="A166" s="3" t="str">
        <f t="shared" si="12"/>
        <v>IBVS 5980 </v>
      </c>
      <c r="B166" s="2" t="str">
        <f t="shared" si="13"/>
        <v>I</v>
      </c>
      <c r="C166" s="3">
        <f t="shared" si="14"/>
        <v>55501.376799999998</v>
      </c>
      <c r="D166" t="str">
        <f t="shared" si="15"/>
        <v>vis</v>
      </c>
      <c r="E166">
        <f>VLOOKUP(C166,Active!C$21:E$969,3,FALSE)</f>
        <v>73461.604615189455</v>
      </c>
      <c r="F166" s="2" t="s">
        <v>185</v>
      </c>
      <c r="G166" t="str">
        <f t="shared" si="16"/>
        <v>55501.3768</v>
      </c>
      <c r="H166" s="3">
        <f t="shared" si="17"/>
        <v>73462</v>
      </c>
      <c r="I166" s="77" t="s">
        <v>772</v>
      </c>
      <c r="J166" s="78" t="s">
        <v>773</v>
      </c>
      <c r="K166" s="77" t="s">
        <v>774</v>
      </c>
      <c r="L166" s="77" t="s">
        <v>775</v>
      </c>
      <c r="M166" s="78" t="s">
        <v>633</v>
      </c>
      <c r="N166" s="78" t="s">
        <v>531</v>
      </c>
      <c r="O166" s="79" t="s">
        <v>538</v>
      </c>
      <c r="P166" s="80" t="s">
        <v>747</v>
      </c>
    </row>
    <row r="167" spans="1:16">
      <c r="A167" s="3" t="str">
        <f t="shared" si="12"/>
        <v>IBVS 6044 </v>
      </c>
      <c r="B167" s="2" t="str">
        <f t="shared" si="13"/>
        <v>II</v>
      </c>
      <c r="C167" s="3">
        <f t="shared" si="14"/>
        <v>55624.300600000002</v>
      </c>
      <c r="D167" t="str">
        <f t="shared" si="15"/>
        <v>vis</v>
      </c>
      <c r="E167">
        <f>VLOOKUP(C167,Active!C$21:E$969,3,FALSE)</f>
        <v>73831.105335711633</v>
      </c>
      <c r="F167" s="2" t="s">
        <v>185</v>
      </c>
      <c r="G167" t="str">
        <f t="shared" si="16"/>
        <v>55624.3006</v>
      </c>
      <c r="H167" s="3">
        <f t="shared" si="17"/>
        <v>73831.5</v>
      </c>
      <c r="I167" s="77" t="s">
        <v>776</v>
      </c>
      <c r="J167" s="78" t="s">
        <v>777</v>
      </c>
      <c r="K167" s="77" t="s">
        <v>778</v>
      </c>
      <c r="L167" s="77" t="s">
        <v>779</v>
      </c>
      <c r="M167" s="78" t="s">
        <v>633</v>
      </c>
      <c r="N167" s="78" t="s">
        <v>185</v>
      </c>
      <c r="O167" s="79" t="s">
        <v>538</v>
      </c>
      <c r="P167" s="80" t="s">
        <v>780</v>
      </c>
    </row>
    <row r="168" spans="1:16">
      <c r="A168" s="3" t="str">
        <f t="shared" si="12"/>
        <v>OEJV 0160 </v>
      </c>
      <c r="B168" s="2" t="str">
        <f t="shared" si="13"/>
        <v>I</v>
      </c>
      <c r="C168" s="3">
        <f t="shared" si="14"/>
        <v>55906.567719999999</v>
      </c>
      <c r="D168" t="str">
        <f t="shared" si="15"/>
        <v>vis</v>
      </c>
      <c r="E168">
        <f>VLOOKUP(C168,Active!C$21:E$969,3,FALSE)</f>
        <v>74679.581417802459</v>
      </c>
      <c r="F168" s="2" t="s">
        <v>185</v>
      </c>
      <c r="G168" t="str">
        <f t="shared" si="16"/>
        <v>55906.56772</v>
      </c>
      <c r="H168" s="3">
        <f t="shared" si="17"/>
        <v>74680</v>
      </c>
      <c r="I168" s="77" t="s">
        <v>781</v>
      </c>
      <c r="J168" s="78" t="s">
        <v>782</v>
      </c>
      <c r="K168" s="77" t="s">
        <v>783</v>
      </c>
      <c r="L168" s="77" t="s">
        <v>784</v>
      </c>
      <c r="M168" s="78" t="s">
        <v>633</v>
      </c>
      <c r="N168" s="78" t="s">
        <v>192</v>
      </c>
      <c r="O168" s="79" t="s">
        <v>785</v>
      </c>
      <c r="P168" s="80" t="s">
        <v>786</v>
      </c>
    </row>
    <row r="169" spans="1:16">
      <c r="A169" s="3" t="str">
        <f t="shared" si="12"/>
        <v>IBVS 6011 </v>
      </c>
      <c r="B169" s="2" t="str">
        <f t="shared" si="13"/>
        <v>II</v>
      </c>
      <c r="C169" s="3">
        <f t="shared" si="14"/>
        <v>55910.731200000002</v>
      </c>
      <c r="D169" t="str">
        <f t="shared" si="15"/>
        <v>vis</v>
      </c>
      <c r="E169">
        <f>VLOOKUP(C169,Active!C$21:E$969,3,FALSE)</f>
        <v>74692.096560190505</v>
      </c>
      <c r="F169" s="2" t="s">
        <v>185</v>
      </c>
      <c r="G169" t="str">
        <f t="shared" si="16"/>
        <v>55910.7312</v>
      </c>
      <c r="H169" s="3">
        <f t="shared" si="17"/>
        <v>74692.5</v>
      </c>
      <c r="I169" s="77" t="s">
        <v>787</v>
      </c>
      <c r="J169" s="78" t="s">
        <v>788</v>
      </c>
      <c r="K169" s="77" t="s">
        <v>789</v>
      </c>
      <c r="L169" s="77" t="s">
        <v>790</v>
      </c>
      <c r="M169" s="78" t="s">
        <v>633</v>
      </c>
      <c r="N169" s="78" t="s">
        <v>185</v>
      </c>
      <c r="O169" s="79" t="s">
        <v>206</v>
      </c>
      <c r="P169" s="80" t="s">
        <v>791</v>
      </c>
    </row>
    <row r="170" spans="1:16">
      <c r="A170" s="3" t="str">
        <f t="shared" si="12"/>
        <v>IBVS 6044 </v>
      </c>
      <c r="B170" s="2" t="str">
        <f t="shared" si="13"/>
        <v>I</v>
      </c>
      <c r="C170" s="3">
        <f t="shared" si="14"/>
        <v>56222.613700000002</v>
      </c>
      <c r="D170" t="str">
        <f t="shared" si="15"/>
        <v>vis</v>
      </c>
      <c r="E170">
        <f>VLOOKUP(C170,Active!C$21:E$969,3,FALSE)</f>
        <v>75629.594493611497</v>
      </c>
      <c r="F170" s="2" t="s">
        <v>185</v>
      </c>
      <c r="G170" t="str">
        <f t="shared" si="16"/>
        <v>56222.6137</v>
      </c>
      <c r="H170" s="3">
        <f t="shared" si="17"/>
        <v>75630</v>
      </c>
      <c r="I170" s="77" t="s">
        <v>792</v>
      </c>
      <c r="J170" s="78" t="s">
        <v>793</v>
      </c>
      <c r="K170" s="77" t="s">
        <v>794</v>
      </c>
      <c r="L170" s="77" t="s">
        <v>795</v>
      </c>
      <c r="M170" s="78" t="s">
        <v>633</v>
      </c>
      <c r="N170" s="78" t="s">
        <v>185</v>
      </c>
      <c r="O170" s="79" t="s">
        <v>538</v>
      </c>
      <c r="P170" s="80" t="s">
        <v>780</v>
      </c>
    </row>
    <row r="171" spans="1:16">
      <c r="A171" s="3" t="str">
        <f t="shared" si="12"/>
        <v>OEJV 0160 </v>
      </c>
      <c r="B171" s="2" t="str">
        <f t="shared" si="13"/>
        <v>I</v>
      </c>
      <c r="C171" s="3">
        <f t="shared" si="14"/>
        <v>56252.55343</v>
      </c>
      <c r="D171" t="str">
        <f t="shared" si="15"/>
        <v>vis</v>
      </c>
      <c r="E171">
        <f>VLOOKUP(C171,Active!C$21:E$969,3,FALSE)</f>
        <v>75719.591319346131</v>
      </c>
      <c r="F171" s="2" t="s">
        <v>185</v>
      </c>
      <c r="G171" t="str">
        <f t="shared" si="16"/>
        <v>56252.55343</v>
      </c>
      <c r="H171" s="3">
        <f t="shared" si="17"/>
        <v>75720</v>
      </c>
      <c r="I171" s="77" t="s">
        <v>796</v>
      </c>
      <c r="J171" s="78" t="s">
        <v>797</v>
      </c>
      <c r="K171" s="77" t="s">
        <v>798</v>
      </c>
      <c r="L171" s="77" t="s">
        <v>799</v>
      </c>
      <c r="M171" s="78" t="s">
        <v>633</v>
      </c>
      <c r="N171" s="78" t="s">
        <v>48</v>
      </c>
      <c r="O171" s="79" t="s">
        <v>761</v>
      </c>
      <c r="P171" s="80" t="s">
        <v>786</v>
      </c>
    </row>
    <row r="172" spans="1:16">
      <c r="A172" s="3" t="str">
        <f t="shared" si="12"/>
        <v>OEJV 0160 </v>
      </c>
      <c r="B172" s="2" t="str">
        <f t="shared" si="13"/>
        <v>I</v>
      </c>
      <c r="C172" s="3">
        <f t="shared" si="14"/>
        <v>56252.553469999999</v>
      </c>
      <c r="D172" t="str">
        <f t="shared" si="15"/>
        <v>vis</v>
      </c>
      <c r="E172">
        <f>VLOOKUP(C172,Active!C$21:E$969,3,FALSE)</f>
        <v>75719.591439583441</v>
      </c>
      <c r="F172" s="2" t="s">
        <v>185</v>
      </c>
      <c r="G172" t="str">
        <f t="shared" si="16"/>
        <v>56252.55347</v>
      </c>
      <c r="H172" s="3">
        <f t="shared" si="17"/>
        <v>75720</v>
      </c>
      <c r="I172" s="77" t="s">
        <v>800</v>
      </c>
      <c r="J172" s="78" t="s">
        <v>797</v>
      </c>
      <c r="K172" s="77" t="s">
        <v>798</v>
      </c>
      <c r="L172" s="77" t="s">
        <v>801</v>
      </c>
      <c r="M172" s="78" t="s">
        <v>633</v>
      </c>
      <c r="N172" s="78" t="s">
        <v>46</v>
      </c>
      <c r="O172" s="79" t="s">
        <v>761</v>
      </c>
      <c r="P172" s="80" t="s">
        <v>786</v>
      </c>
    </row>
    <row r="173" spans="1:16">
      <c r="A173" s="3" t="str">
        <f t="shared" si="12"/>
        <v>OEJV 0160 </v>
      </c>
      <c r="B173" s="2" t="str">
        <f t="shared" si="13"/>
        <v>I</v>
      </c>
      <c r="C173" s="3">
        <f t="shared" si="14"/>
        <v>56252.553699999997</v>
      </c>
      <c r="D173" t="str">
        <f t="shared" si="15"/>
        <v>vis</v>
      </c>
      <c r="E173">
        <f>VLOOKUP(C173,Active!C$21:E$969,3,FALSE)</f>
        <v>75719.592130948062</v>
      </c>
      <c r="F173" s="2" t="s">
        <v>185</v>
      </c>
      <c r="G173" t="str">
        <f t="shared" si="16"/>
        <v>56252.5537</v>
      </c>
      <c r="H173" s="3">
        <f t="shared" si="17"/>
        <v>75720</v>
      </c>
      <c r="I173" s="77" t="s">
        <v>802</v>
      </c>
      <c r="J173" s="78" t="s">
        <v>803</v>
      </c>
      <c r="K173" s="77" t="s">
        <v>798</v>
      </c>
      <c r="L173" s="77" t="s">
        <v>804</v>
      </c>
      <c r="M173" s="78" t="s">
        <v>633</v>
      </c>
      <c r="N173" s="78" t="s">
        <v>531</v>
      </c>
      <c r="O173" s="79" t="s">
        <v>761</v>
      </c>
      <c r="P173" s="80" t="s">
        <v>786</v>
      </c>
    </row>
    <row r="174" spans="1:16">
      <c r="A174" s="3" t="str">
        <f t="shared" si="12"/>
        <v>OEJV 0160 </v>
      </c>
      <c r="B174" s="2" t="str">
        <f t="shared" si="13"/>
        <v>I</v>
      </c>
      <c r="C174" s="3">
        <f t="shared" si="14"/>
        <v>56252.553919999998</v>
      </c>
      <c r="D174" t="str">
        <f t="shared" si="15"/>
        <v>vis</v>
      </c>
      <c r="E174">
        <f>VLOOKUP(C174,Active!C$21:E$969,3,FALSE)</f>
        <v>75719.592792253345</v>
      </c>
      <c r="F174" s="2" t="s">
        <v>185</v>
      </c>
      <c r="G174" t="str">
        <f t="shared" si="16"/>
        <v>56252.55392</v>
      </c>
      <c r="H174" s="3">
        <f t="shared" si="17"/>
        <v>75720</v>
      </c>
      <c r="I174" s="77" t="s">
        <v>805</v>
      </c>
      <c r="J174" s="78" t="s">
        <v>803</v>
      </c>
      <c r="K174" s="77" t="s">
        <v>798</v>
      </c>
      <c r="L174" s="77" t="s">
        <v>806</v>
      </c>
      <c r="M174" s="78" t="s">
        <v>633</v>
      </c>
      <c r="N174" s="78" t="s">
        <v>185</v>
      </c>
      <c r="O174" s="79" t="s">
        <v>761</v>
      </c>
      <c r="P174" s="80" t="s">
        <v>786</v>
      </c>
    </row>
    <row r="175" spans="1:16">
      <c r="A175" s="3" t="str">
        <f t="shared" si="12"/>
        <v>IBVS 6042 </v>
      </c>
      <c r="B175" s="2" t="str">
        <f t="shared" si="13"/>
        <v>II</v>
      </c>
      <c r="C175" s="3">
        <f t="shared" si="14"/>
        <v>56282.662100000001</v>
      </c>
      <c r="D175" t="str">
        <f t="shared" si="15"/>
        <v>vis</v>
      </c>
      <c r="E175">
        <f>VLOOKUP(C175,Active!C$21:E$969,3,FALSE)</f>
        <v>75810.095967420493</v>
      </c>
      <c r="F175" s="2" t="s">
        <v>185</v>
      </c>
      <c r="G175" t="str">
        <f t="shared" si="16"/>
        <v>56282.6621</v>
      </c>
      <c r="H175" s="3">
        <f t="shared" si="17"/>
        <v>75810.5</v>
      </c>
      <c r="I175" s="77" t="s">
        <v>807</v>
      </c>
      <c r="J175" s="78" t="s">
        <v>808</v>
      </c>
      <c r="K175" s="77" t="s">
        <v>809</v>
      </c>
      <c r="L175" s="77" t="s">
        <v>810</v>
      </c>
      <c r="M175" s="78" t="s">
        <v>633</v>
      </c>
      <c r="N175" s="78" t="s">
        <v>185</v>
      </c>
      <c r="O175" s="79" t="s">
        <v>206</v>
      </c>
      <c r="P175" s="80" t="s">
        <v>811</v>
      </c>
    </row>
    <row r="176" spans="1:16">
      <c r="A176" s="3" t="str">
        <f t="shared" si="12"/>
        <v>IBVS 6094 </v>
      </c>
      <c r="B176" s="2" t="str">
        <f t="shared" si="13"/>
        <v>I</v>
      </c>
      <c r="C176" s="3">
        <f t="shared" si="14"/>
        <v>56322.413699999997</v>
      </c>
      <c r="D176" t="str">
        <f t="shared" si="15"/>
        <v>vis</v>
      </c>
      <c r="E176">
        <f>VLOOKUP(C176,Active!C$21:E$969,3,FALSE)</f>
        <v>75929.586618066736</v>
      </c>
      <c r="F176" s="2" t="s">
        <v>185</v>
      </c>
      <c r="G176" t="str">
        <f t="shared" si="16"/>
        <v>56322.4137</v>
      </c>
      <c r="H176" s="3">
        <f t="shared" si="17"/>
        <v>75930</v>
      </c>
      <c r="I176" s="77" t="s">
        <v>812</v>
      </c>
      <c r="J176" s="78" t="s">
        <v>813</v>
      </c>
      <c r="K176" s="77" t="s">
        <v>814</v>
      </c>
      <c r="L176" s="77" t="s">
        <v>815</v>
      </c>
      <c r="M176" s="78" t="s">
        <v>633</v>
      </c>
      <c r="N176" s="78" t="s">
        <v>192</v>
      </c>
      <c r="O176" s="79" t="s">
        <v>816</v>
      </c>
      <c r="P176" s="80" t="s">
        <v>817</v>
      </c>
    </row>
    <row r="177" spans="1:16">
      <c r="A177" s="3" t="str">
        <f t="shared" si="12"/>
        <v>BAVM 234 </v>
      </c>
      <c r="B177" s="2" t="str">
        <f t="shared" si="13"/>
        <v>II</v>
      </c>
      <c r="C177" s="3">
        <f t="shared" si="14"/>
        <v>56643.277499999997</v>
      </c>
      <c r="D177" t="str">
        <f t="shared" si="15"/>
        <v>vis</v>
      </c>
      <c r="E177">
        <f>VLOOKUP(C177,Active!C$21:E$969,3,FALSE)</f>
        <v>76894.081738535519</v>
      </c>
      <c r="F177" s="2" t="s">
        <v>185</v>
      </c>
      <c r="G177" t="str">
        <f t="shared" si="16"/>
        <v>56643.2775</v>
      </c>
      <c r="H177" s="3">
        <f t="shared" si="17"/>
        <v>76894.5</v>
      </c>
      <c r="I177" s="77" t="s">
        <v>818</v>
      </c>
      <c r="J177" s="78" t="s">
        <v>819</v>
      </c>
      <c r="K177" s="77" t="s">
        <v>820</v>
      </c>
      <c r="L177" s="77" t="s">
        <v>821</v>
      </c>
      <c r="M177" s="78" t="s">
        <v>633</v>
      </c>
      <c r="N177" s="78" t="s">
        <v>521</v>
      </c>
      <c r="O177" s="79" t="s">
        <v>822</v>
      </c>
      <c r="P177" s="80" t="s">
        <v>823</v>
      </c>
    </row>
    <row r="178" spans="1:16" ht="12.75" customHeight="1">
      <c r="A178" s="3" t="str">
        <f t="shared" si="12"/>
        <v> BAN 11.212 </v>
      </c>
      <c r="B178" s="2" t="str">
        <f t="shared" si="13"/>
        <v>I</v>
      </c>
      <c r="C178" s="3">
        <f t="shared" si="14"/>
        <v>31062.510600000001</v>
      </c>
      <c r="D178" t="str">
        <f t="shared" si="15"/>
        <v>vis</v>
      </c>
      <c r="E178">
        <f>VLOOKUP(C178,Active!C$21:E$969,3,FALSE)</f>
        <v>7.5148327839338475E-3</v>
      </c>
      <c r="F178" s="2" t="s">
        <v>185</v>
      </c>
      <c r="G178" t="str">
        <f t="shared" si="16"/>
        <v>31062.5106</v>
      </c>
      <c r="H178" s="3">
        <f t="shared" si="17"/>
        <v>0</v>
      </c>
      <c r="I178" s="77" t="s">
        <v>824</v>
      </c>
      <c r="J178" s="78" t="s">
        <v>825</v>
      </c>
      <c r="K178" s="77">
        <v>0</v>
      </c>
      <c r="L178" s="77" t="s">
        <v>826</v>
      </c>
      <c r="M178" s="78" t="s">
        <v>827</v>
      </c>
      <c r="N178" s="78"/>
      <c r="O178" s="79" t="s">
        <v>828</v>
      </c>
      <c r="P178" s="79" t="s">
        <v>47</v>
      </c>
    </row>
    <row r="179" spans="1:16" ht="12.75" customHeight="1">
      <c r="A179" s="3" t="str">
        <f t="shared" si="12"/>
        <v> BAN 11.212 </v>
      </c>
      <c r="B179" s="2" t="str">
        <f t="shared" si="13"/>
        <v>I</v>
      </c>
      <c r="C179" s="3">
        <f t="shared" si="14"/>
        <v>31142.351600000002</v>
      </c>
      <c r="D179" t="str">
        <f t="shared" si="15"/>
        <v>vis</v>
      </c>
      <c r="E179">
        <f>VLOOKUP(C179,Active!C$21:E$969,3,FALSE)</f>
        <v>240.00422033009556</v>
      </c>
      <c r="F179" s="2" t="s">
        <v>185</v>
      </c>
      <c r="G179" t="str">
        <f t="shared" si="16"/>
        <v>31142.3516</v>
      </c>
      <c r="H179" s="3">
        <f t="shared" si="17"/>
        <v>240</v>
      </c>
      <c r="I179" s="77" t="s">
        <v>829</v>
      </c>
      <c r="J179" s="78" t="s">
        <v>830</v>
      </c>
      <c r="K179" s="77">
        <v>240</v>
      </c>
      <c r="L179" s="77" t="s">
        <v>831</v>
      </c>
      <c r="M179" s="78" t="s">
        <v>827</v>
      </c>
      <c r="N179" s="78"/>
      <c r="O179" s="79" t="s">
        <v>828</v>
      </c>
      <c r="P179" s="79" t="s">
        <v>47</v>
      </c>
    </row>
    <row r="180" spans="1:16" ht="12.75" customHeight="1">
      <c r="A180" s="3" t="str">
        <f t="shared" si="12"/>
        <v> BAN 11.212 </v>
      </c>
      <c r="B180" s="2" t="str">
        <f t="shared" si="13"/>
        <v>I</v>
      </c>
      <c r="C180" s="3">
        <f t="shared" si="14"/>
        <v>31143.3511</v>
      </c>
      <c r="D180" t="str">
        <f t="shared" si="15"/>
        <v>vis</v>
      </c>
      <c r="E180">
        <f>VLOOKUP(C180,Active!C$21:E$969,3,FALSE)</f>
        <v>243.00865047430844</v>
      </c>
      <c r="F180" s="2" t="s">
        <v>185</v>
      </c>
      <c r="G180" t="str">
        <f t="shared" si="16"/>
        <v>31143.3511</v>
      </c>
      <c r="H180" s="3">
        <f t="shared" si="17"/>
        <v>243</v>
      </c>
      <c r="I180" s="77" t="s">
        <v>832</v>
      </c>
      <c r="J180" s="78" t="s">
        <v>833</v>
      </c>
      <c r="K180" s="77">
        <v>243</v>
      </c>
      <c r="L180" s="77" t="s">
        <v>834</v>
      </c>
      <c r="M180" s="78" t="s">
        <v>827</v>
      </c>
      <c r="N180" s="78"/>
      <c r="O180" s="79" t="s">
        <v>828</v>
      </c>
      <c r="P180" s="79" t="s">
        <v>47</v>
      </c>
    </row>
    <row r="181" spans="1:16" ht="12.75" customHeight="1">
      <c r="A181" s="3" t="str">
        <f t="shared" si="12"/>
        <v> BAN 11.212 </v>
      </c>
      <c r="B181" s="2" t="str">
        <f t="shared" si="13"/>
        <v>I</v>
      </c>
      <c r="C181" s="3">
        <f t="shared" si="14"/>
        <v>31144.349699999999</v>
      </c>
      <c r="D181" t="str">
        <f t="shared" si="15"/>
        <v>vis</v>
      </c>
      <c r="E181">
        <f>VLOOKUP(C181,Active!C$21:E$969,3,FALSE)</f>
        <v>246.01037527872438</v>
      </c>
      <c r="F181" s="2" t="s">
        <v>185</v>
      </c>
      <c r="G181" t="str">
        <f t="shared" si="16"/>
        <v>31144.3497</v>
      </c>
      <c r="H181" s="3">
        <f t="shared" si="17"/>
        <v>246</v>
      </c>
      <c r="I181" s="77" t="s">
        <v>835</v>
      </c>
      <c r="J181" s="78" t="s">
        <v>836</v>
      </c>
      <c r="K181" s="77">
        <v>246</v>
      </c>
      <c r="L181" s="77" t="s">
        <v>837</v>
      </c>
      <c r="M181" s="78" t="s">
        <v>827</v>
      </c>
      <c r="N181" s="78"/>
      <c r="O181" s="79" t="s">
        <v>828</v>
      </c>
      <c r="P181" s="79" t="s">
        <v>47</v>
      </c>
    </row>
    <row r="182" spans="1:16" ht="12.75" customHeight="1">
      <c r="A182" s="3" t="str">
        <f t="shared" si="12"/>
        <v> BAN 11.212 </v>
      </c>
      <c r="B182" s="2" t="str">
        <f t="shared" si="13"/>
        <v>I</v>
      </c>
      <c r="C182" s="3">
        <f t="shared" si="14"/>
        <v>31145.348300000001</v>
      </c>
      <c r="D182" t="str">
        <f t="shared" si="15"/>
        <v>vis</v>
      </c>
      <c r="E182">
        <f>VLOOKUP(C182,Active!C$21:E$969,3,FALSE)</f>
        <v>249.01210008315121</v>
      </c>
      <c r="F182" s="2" t="s">
        <v>185</v>
      </c>
      <c r="G182" t="str">
        <f t="shared" si="16"/>
        <v>31145.3483</v>
      </c>
      <c r="H182" s="3">
        <f t="shared" si="17"/>
        <v>249</v>
      </c>
      <c r="I182" s="77" t="s">
        <v>838</v>
      </c>
      <c r="J182" s="78" t="s">
        <v>839</v>
      </c>
      <c r="K182" s="77">
        <v>249</v>
      </c>
      <c r="L182" s="77" t="s">
        <v>840</v>
      </c>
      <c r="M182" s="78" t="s">
        <v>827</v>
      </c>
      <c r="N182" s="78"/>
      <c r="O182" s="79" t="s">
        <v>828</v>
      </c>
      <c r="P182" s="79" t="s">
        <v>47</v>
      </c>
    </row>
    <row r="183" spans="1:16" ht="12.75" customHeight="1">
      <c r="A183" s="3" t="str">
        <f t="shared" si="12"/>
        <v> BAN 11.212 </v>
      </c>
      <c r="B183" s="2" t="str">
        <f t="shared" si="13"/>
        <v>I</v>
      </c>
      <c r="C183" s="3">
        <f t="shared" si="14"/>
        <v>31822.339</v>
      </c>
      <c r="D183" t="str">
        <f t="shared" si="15"/>
        <v>vis</v>
      </c>
      <c r="E183">
        <f>VLOOKUP(C183,Active!C$21:E$969,3,FALSE)</f>
        <v>2284.0008608992453</v>
      </c>
      <c r="F183" s="2" t="s">
        <v>185</v>
      </c>
      <c r="G183" t="str">
        <f t="shared" si="16"/>
        <v>31822.3390</v>
      </c>
      <c r="H183" s="3">
        <f t="shared" si="17"/>
        <v>2284</v>
      </c>
      <c r="I183" s="77" t="s">
        <v>841</v>
      </c>
      <c r="J183" s="78" t="s">
        <v>842</v>
      </c>
      <c r="K183" s="77">
        <v>2284</v>
      </c>
      <c r="L183" s="77" t="s">
        <v>843</v>
      </c>
      <c r="M183" s="78" t="s">
        <v>827</v>
      </c>
      <c r="N183" s="78"/>
      <c r="O183" s="79" t="s">
        <v>828</v>
      </c>
      <c r="P183" s="79" t="s">
        <v>47</v>
      </c>
    </row>
    <row r="184" spans="1:16" ht="12.75" customHeight="1">
      <c r="A184" s="3" t="str">
        <f t="shared" si="12"/>
        <v> BAN 11.212 </v>
      </c>
      <c r="B184" s="2" t="str">
        <f t="shared" si="13"/>
        <v>I</v>
      </c>
      <c r="C184" s="3">
        <f t="shared" si="14"/>
        <v>31824.3357</v>
      </c>
      <c r="D184" t="str">
        <f t="shared" si="15"/>
        <v>vis</v>
      </c>
      <c r="E184">
        <f>VLOOKUP(C184,Active!C$21:E$969,3,FALSE)</f>
        <v>2290.0028075415271</v>
      </c>
      <c r="F184" s="2" t="s">
        <v>185</v>
      </c>
      <c r="G184" t="str">
        <f t="shared" si="16"/>
        <v>31824.3357</v>
      </c>
      <c r="H184" s="3">
        <f t="shared" si="17"/>
        <v>2290</v>
      </c>
      <c r="I184" s="77" t="s">
        <v>844</v>
      </c>
      <c r="J184" s="78" t="s">
        <v>845</v>
      </c>
      <c r="K184" s="77">
        <v>2290</v>
      </c>
      <c r="L184" s="77" t="s">
        <v>846</v>
      </c>
      <c r="M184" s="78" t="s">
        <v>827</v>
      </c>
      <c r="N184" s="78"/>
      <c r="O184" s="79" t="s">
        <v>828</v>
      </c>
      <c r="P184" s="79" t="s">
        <v>47</v>
      </c>
    </row>
    <row r="185" spans="1:16" ht="12.75" customHeight="1">
      <c r="A185" s="3" t="str">
        <f t="shared" si="12"/>
        <v> BAN 11.212 </v>
      </c>
      <c r="B185" s="2" t="str">
        <f t="shared" si="13"/>
        <v>I</v>
      </c>
      <c r="C185" s="3">
        <f t="shared" si="14"/>
        <v>32118.751799999998</v>
      </c>
      <c r="D185" t="str">
        <f t="shared" si="15"/>
        <v>vis</v>
      </c>
      <c r="E185">
        <f>VLOOKUP(C185,Active!C$21:E$969,3,FALSE)</f>
        <v>3174.9979108764851</v>
      </c>
      <c r="F185" s="2" t="s">
        <v>185</v>
      </c>
      <c r="G185" t="str">
        <f t="shared" si="16"/>
        <v>32118.7518</v>
      </c>
      <c r="H185" s="3">
        <f t="shared" si="17"/>
        <v>3175</v>
      </c>
      <c r="I185" s="77" t="s">
        <v>847</v>
      </c>
      <c r="J185" s="78" t="s">
        <v>848</v>
      </c>
      <c r="K185" s="77">
        <v>3175</v>
      </c>
      <c r="L185" s="77" t="s">
        <v>849</v>
      </c>
      <c r="M185" s="78" t="s">
        <v>827</v>
      </c>
      <c r="N185" s="78"/>
      <c r="O185" s="79" t="s">
        <v>828</v>
      </c>
      <c r="P185" s="79" t="s">
        <v>47</v>
      </c>
    </row>
    <row r="186" spans="1:16" ht="12.75" customHeight="1">
      <c r="A186" s="3" t="str">
        <f t="shared" si="12"/>
        <v> BAN 11.212 </v>
      </c>
      <c r="B186" s="2" t="str">
        <f t="shared" si="13"/>
        <v>I</v>
      </c>
      <c r="C186" s="3">
        <f t="shared" si="14"/>
        <v>32172.645100000002</v>
      </c>
      <c r="D186" t="str">
        <f t="shared" si="15"/>
        <v>vis</v>
      </c>
      <c r="E186">
        <f>VLOOKUP(C186,Active!C$21:E$969,3,FALSE)</f>
        <v>3336.9975657953742</v>
      </c>
      <c r="F186" s="2" t="s">
        <v>185</v>
      </c>
      <c r="G186" t="str">
        <f t="shared" si="16"/>
        <v>32172.6451</v>
      </c>
      <c r="H186" s="3">
        <f t="shared" si="17"/>
        <v>3337</v>
      </c>
      <c r="I186" s="77" t="s">
        <v>850</v>
      </c>
      <c r="J186" s="78" t="s">
        <v>851</v>
      </c>
      <c r="K186" s="77">
        <v>3337</v>
      </c>
      <c r="L186" s="77" t="s">
        <v>852</v>
      </c>
      <c r="M186" s="78" t="s">
        <v>827</v>
      </c>
      <c r="N186" s="78"/>
      <c r="O186" s="79" t="s">
        <v>828</v>
      </c>
      <c r="P186" s="79" t="s">
        <v>47</v>
      </c>
    </row>
    <row r="187" spans="1:16" ht="12.75" customHeight="1">
      <c r="A187" s="3" t="str">
        <f t="shared" si="12"/>
        <v> BAN 11.212 </v>
      </c>
      <c r="B187" s="2" t="str">
        <f t="shared" si="13"/>
        <v>I</v>
      </c>
      <c r="C187" s="3">
        <f t="shared" si="14"/>
        <v>32832.672299999998</v>
      </c>
      <c r="D187" t="str">
        <f t="shared" si="15"/>
        <v>vis</v>
      </c>
      <c r="E187">
        <f>VLOOKUP(C187,Active!C$21:E$969,3,FALSE)</f>
        <v>5320.9951802868482</v>
      </c>
      <c r="F187" s="2" t="s">
        <v>185</v>
      </c>
      <c r="G187" t="str">
        <f t="shared" si="16"/>
        <v>32832.6723</v>
      </c>
      <c r="H187" s="3">
        <f t="shared" si="17"/>
        <v>5321</v>
      </c>
      <c r="I187" s="77" t="s">
        <v>853</v>
      </c>
      <c r="J187" s="78" t="s">
        <v>854</v>
      </c>
      <c r="K187" s="77">
        <v>5321</v>
      </c>
      <c r="L187" s="77" t="s">
        <v>855</v>
      </c>
      <c r="M187" s="78" t="s">
        <v>827</v>
      </c>
      <c r="N187" s="78"/>
      <c r="O187" s="79" t="s">
        <v>828</v>
      </c>
      <c r="P187" s="79" t="s">
        <v>47</v>
      </c>
    </row>
    <row r="188" spans="1:16" ht="12.75" customHeight="1">
      <c r="A188" s="3" t="str">
        <f t="shared" si="12"/>
        <v> BAN 11.212 </v>
      </c>
      <c r="B188" s="2" t="str">
        <f t="shared" si="13"/>
        <v>I</v>
      </c>
      <c r="C188" s="3">
        <f t="shared" si="14"/>
        <v>32852.633900000001</v>
      </c>
      <c r="D188" t="str">
        <f t="shared" si="15"/>
        <v>vis</v>
      </c>
      <c r="E188">
        <f>VLOOKUP(C188,Active!C$21:E$969,3,FALSE)</f>
        <v>5380.9984146708821</v>
      </c>
      <c r="F188" s="2" t="s">
        <v>185</v>
      </c>
      <c r="G188" t="str">
        <f t="shared" si="16"/>
        <v>32852.6339</v>
      </c>
      <c r="H188" s="3">
        <f t="shared" si="17"/>
        <v>5381</v>
      </c>
      <c r="I188" s="77" t="s">
        <v>856</v>
      </c>
      <c r="J188" s="78" t="s">
        <v>857</v>
      </c>
      <c r="K188" s="77">
        <v>5381</v>
      </c>
      <c r="L188" s="77" t="s">
        <v>858</v>
      </c>
      <c r="M188" s="78" t="s">
        <v>827</v>
      </c>
      <c r="N188" s="78"/>
      <c r="O188" s="79" t="s">
        <v>828</v>
      </c>
      <c r="P188" s="79" t="s">
        <v>47</v>
      </c>
    </row>
    <row r="189" spans="1:16">
      <c r="A189" s="3" t="str">
        <f t="shared" si="12"/>
        <v> BAN 11.212 </v>
      </c>
      <c r="B189" s="2" t="str">
        <f t="shared" si="13"/>
        <v>I</v>
      </c>
      <c r="C189" s="3">
        <f t="shared" si="14"/>
        <v>32864.608200000002</v>
      </c>
      <c r="D189" t="str">
        <f t="shared" si="15"/>
        <v>vis</v>
      </c>
      <c r="E189">
        <f>VLOOKUP(C189,Active!C$21:E$969,3,FALSE)</f>
        <v>5416.9923595192286</v>
      </c>
      <c r="F189" s="2" t="s">
        <v>185</v>
      </c>
      <c r="G189" t="str">
        <f t="shared" si="16"/>
        <v>32864.6082</v>
      </c>
      <c r="H189" s="3">
        <f t="shared" si="17"/>
        <v>5417</v>
      </c>
      <c r="I189" s="77" t="s">
        <v>859</v>
      </c>
      <c r="J189" s="78" t="s">
        <v>860</v>
      </c>
      <c r="K189" s="77">
        <v>5417</v>
      </c>
      <c r="L189" s="77" t="s">
        <v>861</v>
      </c>
      <c r="M189" s="78" t="s">
        <v>827</v>
      </c>
      <c r="N189" s="78"/>
      <c r="O189" s="79" t="s">
        <v>828</v>
      </c>
      <c r="P189" s="79" t="s">
        <v>47</v>
      </c>
    </row>
    <row r="190" spans="1:16">
      <c r="A190" s="3" t="str">
        <f t="shared" si="12"/>
        <v> BAN 11.212 </v>
      </c>
      <c r="B190" s="2" t="str">
        <f t="shared" si="13"/>
        <v>I</v>
      </c>
      <c r="C190" s="3">
        <f t="shared" si="14"/>
        <v>32880.578600000001</v>
      </c>
      <c r="D190" t="str">
        <f t="shared" si="15"/>
        <v>vis</v>
      </c>
      <c r="E190">
        <f>VLOOKUP(C190,Active!C$21:E$969,3,FALSE)</f>
        <v>5464.99831367153</v>
      </c>
      <c r="F190" s="2" t="s">
        <v>185</v>
      </c>
      <c r="G190" t="str">
        <f t="shared" si="16"/>
        <v>32880.5786</v>
      </c>
      <c r="H190" s="3">
        <f t="shared" si="17"/>
        <v>5465</v>
      </c>
      <c r="I190" s="77" t="s">
        <v>862</v>
      </c>
      <c r="J190" s="78" t="s">
        <v>863</v>
      </c>
      <c r="K190" s="77">
        <v>5465</v>
      </c>
      <c r="L190" s="77" t="s">
        <v>864</v>
      </c>
      <c r="M190" s="78" t="s">
        <v>827</v>
      </c>
      <c r="N190" s="78"/>
      <c r="O190" s="79" t="s">
        <v>828</v>
      </c>
      <c r="P190" s="79" t="s">
        <v>47</v>
      </c>
    </row>
    <row r="191" spans="1:16">
      <c r="A191" s="3" t="str">
        <f t="shared" si="12"/>
        <v> BAN 11.212 </v>
      </c>
      <c r="B191" s="2" t="str">
        <f t="shared" si="13"/>
        <v>I</v>
      </c>
      <c r="C191" s="3">
        <f t="shared" si="14"/>
        <v>32883.570200000002</v>
      </c>
      <c r="D191" t="str">
        <f t="shared" si="15"/>
        <v>vis</v>
      </c>
      <c r="E191">
        <f>VLOOKUP(C191,Active!C$21:E$969,3,FALSE)</f>
        <v>5473.9908631657245</v>
      </c>
      <c r="F191" s="2" t="s">
        <v>185</v>
      </c>
      <c r="G191" t="str">
        <f t="shared" si="16"/>
        <v>32883.5702</v>
      </c>
      <c r="H191" s="3">
        <f t="shared" si="17"/>
        <v>5474</v>
      </c>
      <c r="I191" s="77" t="s">
        <v>865</v>
      </c>
      <c r="J191" s="78" t="s">
        <v>866</v>
      </c>
      <c r="K191" s="77">
        <v>5474</v>
      </c>
      <c r="L191" s="77" t="s">
        <v>867</v>
      </c>
      <c r="M191" s="78" t="s">
        <v>827</v>
      </c>
      <c r="N191" s="78"/>
      <c r="O191" s="79" t="s">
        <v>828</v>
      </c>
      <c r="P191" s="79" t="s">
        <v>47</v>
      </c>
    </row>
    <row r="192" spans="1:16">
      <c r="A192" s="3" t="str">
        <f t="shared" si="12"/>
        <v> MSAI 33.25 </v>
      </c>
      <c r="B192" s="2" t="str">
        <f t="shared" si="13"/>
        <v>I</v>
      </c>
      <c r="C192" s="3">
        <f t="shared" si="14"/>
        <v>36522.383000000002</v>
      </c>
      <c r="D192" t="str">
        <f t="shared" si="15"/>
        <v>vis</v>
      </c>
      <c r="E192">
        <f>VLOOKUP(C192,Active!C$21:E$969,3,FALSE)</f>
        <v>16412.01874259414</v>
      </c>
      <c r="F192" s="2" t="s">
        <v>185</v>
      </c>
      <c r="G192" t="str">
        <f t="shared" si="16"/>
        <v>36522.383</v>
      </c>
      <c r="H192" s="3">
        <f t="shared" si="17"/>
        <v>16412</v>
      </c>
      <c r="I192" s="77" t="s">
        <v>868</v>
      </c>
      <c r="J192" s="78" t="s">
        <v>869</v>
      </c>
      <c r="K192" s="77">
        <v>16412</v>
      </c>
      <c r="L192" s="77" t="s">
        <v>225</v>
      </c>
      <c r="M192" s="78" t="s">
        <v>870</v>
      </c>
      <c r="N192" s="78"/>
      <c r="O192" s="79" t="s">
        <v>871</v>
      </c>
      <c r="P192" s="79" t="s">
        <v>57</v>
      </c>
    </row>
    <row r="193" spans="1:16">
      <c r="A193" s="3" t="str">
        <f t="shared" si="12"/>
        <v> MSAI 33.25 </v>
      </c>
      <c r="B193" s="2" t="str">
        <f t="shared" si="13"/>
        <v>I</v>
      </c>
      <c r="C193" s="3">
        <f t="shared" si="14"/>
        <v>36574.277999999998</v>
      </c>
      <c r="D193" t="str">
        <f t="shared" si="15"/>
        <v>vis</v>
      </c>
      <c r="E193">
        <f>VLOOKUP(C193,Active!C$21:E$969,3,FALSE)</f>
        <v>16568.01164137775</v>
      </c>
      <c r="F193" s="2" t="s">
        <v>185</v>
      </c>
      <c r="G193" t="str">
        <f t="shared" si="16"/>
        <v>36574.278</v>
      </c>
      <c r="H193" s="3">
        <f t="shared" si="17"/>
        <v>16568</v>
      </c>
      <c r="I193" s="77" t="s">
        <v>872</v>
      </c>
      <c r="J193" s="78" t="s">
        <v>873</v>
      </c>
      <c r="K193" s="77">
        <v>16568</v>
      </c>
      <c r="L193" s="77" t="s">
        <v>221</v>
      </c>
      <c r="M193" s="78" t="s">
        <v>870</v>
      </c>
      <c r="N193" s="78"/>
      <c r="O193" s="79" t="s">
        <v>871</v>
      </c>
      <c r="P193" s="79" t="s">
        <v>57</v>
      </c>
    </row>
    <row r="194" spans="1:16">
      <c r="A194" s="3" t="str">
        <f t="shared" si="12"/>
        <v> MSAI 33.25 </v>
      </c>
      <c r="B194" s="2" t="str">
        <f t="shared" si="13"/>
        <v>I</v>
      </c>
      <c r="C194" s="3">
        <f t="shared" si="14"/>
        <v>36578.267</v>
      </c>
      <c r="D194" t="str">
        <f t="shared" si="15"/>
        <v>vis</v>
      </c>
      <c r="E194">
        <f>VLOOKUP(C194,Active!C$21:E$969,3,FALSE)</f>
        <v>16580.002308556632</v>
      </c>
      <c r="F194" s="2" t="s">
        <v>185</v>
      </c>
      <c r="G194" t="str">
        <f t="shared" si="16"/>
        <v>36578.267</v>
      </c>
      <c r="H194" s="3">
        <f t="shared" si="17"/>
        <v>16580</v>
      </c>
      <c r="I194" s="77" t="s">
        <v>874</v>
      </c>
      <c r="J194" s="78" t="s">
        <v>875</v>
      </c>
      <c r="K194" s="77">
        <v>16580</v>
      </c>
      <c r="L194" s="77" t="s">
        <v>876</v>
      </c>
      <c r="M194" s="78" t="s">
        <v>870</v>
      </c>
      <c r="N194" s="78"/>
      <c r="O194" s="79" t="s">
        <v>871</v>
      </c>
      <c r="P194" s="79" t="s">
        <v>57</v>
      </c>
    </row>
    <row r="195" spans="1:16">
      <c r="A195" s="3" t="str">
        <f t="shared" si="12"/>
        <v> MSAI 33.25 </v>
      </c>
      <c r="B195" s="2" t="str">
        <f t="shared" si="13"/>
        <v>I</v>
      </c>
      <c r="C195" s="3">
        <f t="shared" si="14"/>
        <v>36581.262000000002</v>
      </c>
      <c r="D195" t="str">
        <f t="shared" si="15"/>
        <v>vis</v>
      </c>
      <c r="E195">
        <f>VLOOKUP(C195,Active!C$21:E$969,3,FALSE)</f>
        <v>16589.005078223407</v>
      </c>
      <c r="F195" s="2" t="s">
        <v>185</v>
      </c>
      <c r="G195" t="str">
        <f t="shared" si="16"/>
        <v>36581.262</v>
      </c>
      <c r="H195" s="3">
        <f t="shared" si="17"/>
        <v>16589</v>
      </c>
      <c r="I195" s="77" t="s">
        <v>877</v>
      </c>
      <c r="J195" s="78" t="s">
        <v>878</v>
      </c>
      <c r="K195" s="77">
        <v>16589</v>
      </c>
      <c r="L195" s="77" t="s">
        <v>879</v>
      </c>
      <c r="M195" s="78" t="s">
        <v>870</v>
      </c>
      <c r="N195" s="78"/>
      <c r="O195" s="79" t="s">
        <v>871</v>
      </c>
      <c r="P195" s="79" t="s">
        <v>57</v>
      </c>
    </row>
    <row r="196" spans="1:16">
      <c r="A196" s="3" t="str">
        <f t="shared" si="12"/>
        <v> MSAI 33.25 </v>
      </c>
      <c r="B196" s="2" t="str">
        <f t="shared" si="13"/>
        <v>I</v>
      </c>
      <c r="C196" s="3">
        <f t="shared" si="14"/>
        <v>36596.232000000004</v>
      </c>
      <c r="D196" t="str">
        <f t="shared" si="15"/>
        <v>vis</v>
      </c>
      <c r="E196">
        <f>VLOOKUP(C196,Active!C$21:E$969,3,FALSE)</f>
        <v>16634.003896891696</v>
      </c>
      <c r="F196" s="2" t="s">
        <v>185</v>
      </c>
      <c r="G196" t="str">
        <f t="shared" si="16"/>
        <v>36596.232</v>
      </c>
      <c r="H196" s="3">
        <f t="shared" si="17"/>
        <v>16634</v>
      </c>
      <c r="I196" s="77" t="s">
        <v>880</v>
      </c>
      <c r="J196" s="78" t="s">
        <v>881</v>
      </c>
      <c r="K196" s="77">
        <v>16634</v>
      </c>
      <c r="L196" s="77" t="s">
        <v>876</v>
      </c>
      <c r="M196" s="78" t="s">
        <v>870</v>
      </c>
      <c r="N196" s="78"/>
      <c r="O196" s="79" t="s">
        <v>871</v>
      </c>
      <c r="P196" s="79" t="s">
        <v>57</v>
      </c>
    </row>
    <row r="197" spans="1:16">
      <c r="A197" s="3" t="str">
        <f t="shared" si="12"/>
        <v> MSAI 33.25 </v>
      </c>
      <c r="B197" s="2" t="str">
        <f t="shared" si="13"/>
        <v>I</v>
      </c>
      <c r="C197" s="3">
        <f t="shared" si="14"/>
        <v>36598.239000000001</v>
      </c>
      <c r="D197" t="str">
        <f t="shared" si="15"/>
        <v>vis</v>
      </c>
      <c r="E197">
        <f>VLOOKUP(C197,Active!C$21:E$969,3,FALSE)</f>
        <v>16640.036804645013</v>
      </c>
      <c r="F197" s="2" t="s">
        <v>185</v>
      </c>
      <c r="G197" t="str">
        <f t="shared" si="16"/>
        <v>36598.239</v>
      </c>
      <c r="H197" s="3">
        <f t="shared" si="17"/>
        <v>16640</v>
      </c>
      <c r="I197" s="77" t="s">
        <v>882</v>
      </c>
      <c r="J197" s="78" t="s">
        <v>883</v>
      </c>
      <c r="K197" s="77">
        <v>16640</v>
      </c>
      <c r="L197" s="77" t="s">
        <v>884</v>
      </c>
      <c r="M197" s="78" t="s">
        <v>870</v>
      </c>
      <c r="N197" s="78"/>
      <c r="O197" s="79" t="s">
        <v>871</v>
      </c>
      <c r="P197" s="79" t="s">
        <v>57</v>
      </c>
    </row>
    <row r="198" spans="1:16">
      <c r="A198" s="3" t="str">
        <f t="shared" si="12"/>
        <v> MSAI 33.25 </v>
      </c>
      <c r="B198" s="2" t="str">
        <f t="shared" si="13"/>
        <v>I</v>
      </c>
      <c r="C198" s="3">
        <f t="shared" si="14"/>
        <v>36599.237000000001</v>
      </c>
      <c r="D198" t="str">
        <f t="shared" si="15"/>
        <v>vis</v>
      </c>
      <c r="E198">
        <f>VLOOKUP(C198,Active!C$21:E$969,3,FALSE)</f>
        <v>16643.036725889568</v>
      </c>
      <c r="F198" s="2" t="s">
        <v>185</v>
      </c>
      <c r="G198" t="str">
        <f t="shared" si="16"/>
        <v>36599.237</v>
      </c>
      <c r="H198" s="3">
        <f t="shared" si="17"/>
        <v>16643</v>
      </c>
      <c r="I198" s="77" t="s">
        <v>885</v>
      </c>
      <c r="J198" s="78" t="s">
        <v>886</v>
      </c>
      <c r="K198" s="77">
        <v>16643</v>
      </c>
      <c r="L198" s="77" t="s">
        <v>884</v>
      </c>
      <c r="M198" s="78" t="s">
        <v>870</v>
      </c>
      <c r="N198" s="78"/>
      <c r="O198" s="79" t="s">
        <v>871</v>
      </c>
      <c r="P198" s="79" t="s">
        <v>57</v>
      </c>
    </row>
    <row r="199" spans="1:16">
      <c r="A199" s="3" t="str">
        <f t="shared" si="12"/>
        <v> MSAI 33.25 </v>
      </c>
      <c r="B199" s="2" t="str">
        <f t="shared" si="13"/>
        <v>I</v>
      </c>
      <c r="C199" s="3">
        <f t="shared" si="14"/>
        <v>36843.419000000002</v>
      </c>
      <c r="D199" t="str">
        <f t="shared" si="15"/>
        <v>vis</v>
      </c>
      <c r="E199">
        <f>VLOOKUP(C199,Active!C$21:E$969,3,FALSE)</f>
        <v>17377.031484744595</v>
      </c>
      <c r="F199" s="2" t="s">
        <v>185</v>
      </c>
      <c r="G199" t="str">
        <f t="shared" si="16"/>
        <v>36843.419</v>
      </c>
      <c r="H199" s="3">
        <f t="shared" si="17"/>
        <v>17377</v>
      </c>
      <c r="I199" s="77" t="s">
        <v>887</v>
      </c>
      <c r="J199" s="78" t="s">
        <v>888</v>
      </c>
      <c r="K199" s="77">
        <v>17377</v>
      </c>
      <c r="L199" s="77" t="s">
        <v>889</v>
      </c>
      <c r="M199" s="78" t="s">
        <v>870</v>
      </c>
      <c r="N199" s="78"/>
      <c r="O199" s="79" t="s">
        <v>871</v>
      </c>
      <c r="P199" s="79" t="s">
        <v>57</v>
      </c>
    </row>
    <row r="200" spans="1:16">
      <c r="A200" s="3" t="str">
        <f t="shared" si="12"/>
        <v> MSAI 33.25 </v>
      </c>
      <c r="B200" s="2" t="str">
        <f t="shared" si="13"/>
        <v>I</v>
      </c>
      <c r="C200" s="3">
        <f t="shared" si="14"/>
        <v>36867.368000000002</v>
      </c>
      <c r="D200" t="str">
        <f t="shared" si="15"/>
        <v>vis</v>
      </c>
      <c r="E200">
        <f>VLOOKUP(C200,Active!C$21:E$969,3,FALSE)</f>
        <v>17449.020576814524</v>
      </c>
      <c r="F200" s="2" t="s">
        <v>185</v>
      </c>
      <c r="G200" t="str">
        <f t="shared" si="16"/>
        <v>36867.368</v>
      </c>
      <c r="H200" s="3">
        <f t="shared" si="17"/>
        <v>17449</v>
      </c>
      <c r="I200" s="77" t="s">
        <v>890</v>
      </c>
      <c r="J200" s="78" t="s">
        <v>891</v>
      </c>
      <c r="K200" s="77">
        <v>17449</v>
      </c>
      <c r="L200" s="77" t="s">
        <v>199</v>
      </c>
      <c r="M200" s="78" t="s">
        <v>870</v>
      </c>
      <c r="N200" s="78"/>
      <c r="O200" s="79" t="s">
        <v>871</v>
      </c>
      <c r="P200" s="79" t="s">
        <v>57</v>
      </c>
    </row>
    <row r="201" spans="1:16">
      <c r="A201" s="3" t="str">
        <f t="shared" si="12"/>
        <v> PASP 83.212 </v>
      </c>
      <c r="B201" s="2" t="str">
        <f t="shared" si="13"/>
        <v>I</v>
      </c>
      <c r="C201" s="3">
        <f t="shared" si="14"/>
        <v>39824.847099999999</v>
      </c>
      <c r="D201" t="str">
        <f t="shared" si="15"/>
        <v>vis</v>
      </c>
      <c r="E201">
        <f>VLOOKUP(C201,Active!C$21:E$969,3,FALSE)</f>
        <v>26339.00492792674</v>
      </c>
      <c r="F201" s="2" t="s">
        <v>185</v>
      </c>
      <c r="G201" t="str">
        <f t="shared" si="16"/>
        <v>39824.8471</v>
      </c>
      <c r="H201" s="3">
        <f t="shared" si="17"/>
        <v>26339</v>
      </c>
      <c r="I201" s="77" t="s">
        <v>892</v>
      </c>
      <c r="J201" s="78" t="s">
        <v>893</v>
      </c>
      <c r="K201" s="77">
        <v>26339</v>
      </c>
      <c r="L201" s="77" t="s">
        <v>894</v>
      </c>
      <c r="M201" s="78" t="s">
        <v>439</v>
      </c>
      <c r="N201" s="78" t="s">
        <v>440</v>
      </c>
      <c r="O201" s="79" t="s">
        <v>895</v>
      </c>
      <c r="P201" s="79" t="s">
        <v>63</v>
      </c>
    </row>
    <row r="202" spans="1:16">
      <c r="A202" s="3" t="str">
        <f t="shared" si="12"/>
        <v> BBS 19 </v>
      </c>
      <c r="B202" s="2" t="str">
        <f t="shared" si="13"/>
        <v>II</v>
      </c>
      <c r="C202" s="3">
        <f t="shared" si="14"/>
        <v>42403.247000000003</v>
      </c>
      <c r="D202" t="str">
        <f t="shared" si="15"/>
        <v>vis</v>
      </c>
      <c r="E202">
        <f>VLOOKUP(C202,Active!C$21:E$969,3,FALSE)</f>
        <v>34089.50256015324</v>
      </c>
      <c r="F202" s="2" t="s">
        <v>185</v>
      </c>
      <c r="G202" t="str">
        <f t="shared" si="16"/>
        <v>42403.247</v>
      </c>
      <c r="H202" s="3">
        <f t="shared" si="17"/>
        <v>34089.5</v>
      </c>
      <c r="I202" s="77" t="s">
        <v>896</v>
      </c>
      <c r="J202" s="78" t="s">
        <v>897</v>
      </c>
      <c r="K202" s="77">
        <v>34089.5</v>
      </c>
      <c r="L202" s="77" t="s">
        <v>876</v>
      </c>
      <c r="M202" s="78" t="s">
        <v>200</v>
      </c>
      <c r="N202" s="78"/>
      <c r="O202" s="79" t="s">
        <v>206</v>
      </c>
      <c r="P202" s="79" t="s">
        <v>73</v>
      </c>
    </row>
    <row r="203" spans="1:16">
      <c r="A203" s="3" t="str">
        <f t="shared" ref="A203:A259" si="18">P203</f>
        <v> AAOB 53.27 </v>
      </c>
      <c r="B203" s="2" t="str">
        <f t="shared" ref="B203:B259" si="19">IF(H203=INT(H203),"I","II")</f>
        <v>I</v>
      </c>
      <c r="C203" s="3">
        <f t="shared" ref="C203:C259" si="20">1*G203</f>
        <v>42748.3969</v>
      </c>
      <c r="D203" t="str">
        <f t="shared" ref="D203:D259" si="21">VLOOKUP(F203,I$1:J$5,2,FALSE)</f>
        <v>vis</v>
      </c>
      <c r="E203">
        <f>VLOOKUP(C203,Active!C$21:E$969,3,FALSE)</f>
        <v>35127.000072743584</v>
      </c>
      <c r="F203" s="2" t="s">
        <v>185</v>
      </c>
      <c r="G203" t="str">
        <f t="shared" ref="G203:G259" si="22">MID(I203,3,LEN(I203)-3)</f>
        <v>42748.3969</v>
      </c>
      <c r="H203" s="3">
        <f t="shared" ref="H203:H259" si="23">1*K203</f>
        <v>35127</v>
      </c>
      <c r="I203" s="77" t="s">
        <v>898</v>
      </c>
      <c r="J203" s="78" t="s">
        <v>899</v>
      </c>
      <c r="K203" s="77">
        <v>35127</v>
      </c>
      <c r="L203" s="77" t="s">
        <v>900</v>
      </c>
      <c r="M203" s="78" t="s">
        <v>439</v>
      </c>
      <c r="N203" s="78" t="s">
        <v>440</v>
      </c>
      <c r="O203" s="79" t="s">
        <v>901</v>
      </c>
      <c r="P203" s="79" t="s">
        <v>82</v>
      </c>
    </row>
    <row r="204" spans="1:16">
      <c r="A204" s="3" t="str">
        <f t="shared" si="18"/>
        <v> AAOB 53.27 </v>
      </c>
      <c r="B204" s="2" t="str">
        <f t="shared" si="19"/>
        <v>I</v>
      </c>
      <c r="C204" s="3">
        <f t="shared" si="20"/>
        <v>42750.392899999999</v>
      </c>
      <c r="D204" t="str">
        <f t="shared" si="21"/>
        <v>vis</v>
      </c>
      <c r="E204">
        <f>VLOOKUP(C204,Active!C$21:E$969,3,FALSE)</f>
        <v>35132.999915232685</v>
      </c>
      <c r="F204" s="2" t="s">
        <v>185</v>
      </c>
      <c r="G204" t="str">
        <f t="shared" si="22"/>
        <v>42750.3929</v>
      </c>
      <c r="H204" s="3">
        <f t="shared" si="23"/>
        <v>35133</v>
      </c>
      <c r="I204" s="77" t="s">
        <v>902</v>
      </c>
      <c r="J204" s="78" t="s">
        <v>903</v>
      </c>
      <c r="K204" s="77">
        <v>35133</v>
      </c>
      <c r="L204" s="77" t="s">
        <v>904</v>
      </c>
      <c r="M204" s="78" t="s">
        <v>439</v>
      </c>
      <c r="N204" s="78" t="s">
        <v>440</v>
      </c>
      <c r="O204" s="79" t="s">
        <v>901</v>
      </c>
      <c r="P204" s="79" t="s">
        <v>82</v>
      </c>
    </row>
    <row r="205" spans="1:16">
      <c r="A205" s="3" t="str">
        <f t="shared" si="18"/>
        <v> AAOB 53.27 </v>
      </c>
      <c r="B205" s="2" t="str">
        <f t="shared" si="19"/>
        <v>I</v>
      </c>
      <c r="C205" s="3">
        <f t="shared" si="20"/>
        <v>43462.318299999999</v>
      </c>
      <c r="D205" t="str">
        <f t="shared" si="21"/>
        <v>vis</v>
      </c>
      <c r="E205">
        <f>VLOOKUP(C205,Active!C$21:E$969,3,FALSE)</f>
        <v>37273.000047493741</v>
      </c>
      <c r="F205" s="2" t="s">
        <v>185</v>
      </c>
      <c r="G205" t="str">
        <f t="shared" si="22"/>
        <v>43462.3183</v>
      </c>
      <c r="H205" s="3">
        <f t="shared" si="23"/>
        <v>37273</v>
      </c>
      <c r="I205" s="77" t="s">
        <v>905</v>
      </c>
      <c r="J205" s="78" t="s">
        <v>906</v>
      </c>
      <c r="K205" s="77">
        <v>37273</v>
      </c>
      <c r="L205" s="77" t="s">
        <v>900</v>
      </c>
      <c r="M205" s="78" t="s">
        <v>439</v>
      </c>
      <c r="N205" s="78" t="s">
        <v>440</v>
      </c>
      <c r="O205" s="79" t="s">
        <v>901</v>
      </c>
      <c r="P205" s="79" t="s">
        <v>82</v>
      </c>
    </row>
    <row r="206" spans="1:16">
      <c r="A206" s="3" t="str">
        <f t="shared" si="18"/>
        <v> GEOS 13 </v>
      </c>
      <c r="B206" s="2" t="str">
        <f t="shared" si="19"/>
        <v>I</v>
      </c>
      <c r="C206" s="3">
        <f t="shared" si="20"/>
        <v>43491.252999999997</v>
      </c>
      <c r="D206" t="str">
        <f t="shared" si="21"/>
        <v>vis</v>
      </c>
      <c r="E206">
        <f>VLOOKUP(C206,Active!C$21:E$969,3,FALSE)</f>
        <v>37359.975820274049</v>
      </c>
      <c r="F206" s="2" t="s">
        <v>185</v>
      </c>
      <c r="G206" t="str">
        <f t="shared" si="22"/>
        <v>43491.253</v>
      </c>
      <c r="H206" s="3">
        <f t="shared" si="23"/>
        <v>37360</v>
      </c>
      <c r="I206" s="77" t="s">
        <v>907</v>
      </c>
      <c r="J206" s="78" t="s">
        <v>908</v>
      </c>
      <c r="K206" s="77">
        <v>37360</v>
      </c>
      <c r="L206" s="77" t="s">
        <v>234</v>
      </c>
      <c r="M206" s="78" t="s">
        <v>200</v>
      </c>
      <c r="N206" s="78"/>
      <c r="O206" s="79" t="s">
        <v>909</v>
      </c>
      <c r="P206" s="79" t="s">
        <v>86</v>
      </c>
    </row>
    <row r="207" spans="1:16">
      <c r="A207" s="3" t="str">
        <f t="shared" si="18"/>
        <v> AAS 11.44 </v>
      </c>
      <c r="B207" s="2" t="str">
        <f t="shared" si="19"/>
        <v>I</v>
      </c>
      <c r="C207" s="3">
        <f t="shared" si="20"/>
        <v>46771.053800000002</v>
      </c>
      <c r="D207" t="str">
        <f t="shared" si="21"/>
        <v>vis</v>
      </c>
      <c r="E207">
        <f>VLOOKUP(C207,Active!C$21:E$969,3,FALSE)</f>
        <v>47218.837641737264</v>
      </c>
      <c r="F207" s="2" t="s">
        <v>185</v>
      </c>
      <c r="G207" t="str">
        <f t="shared" si="22"/>
        <v>46771.0538</v>
      </c>
      <c r="H207" s="3">
        <f t="shared" si="23"/>
        <v>47219</v>
      </c>
      <c r="I207" s="77" t="s">
        <v>910</v>
      </c>
      <c r="J207" s="78" t="s">
        <v>911</v>
      </c>
      <c r="K207" s="77">
        <v>47219</v>
      </c>
      <c r="L207" s="77" t="s">
        <v>912</v>
      </c>
      <c r="M207" s="78" t="s">
        <v>439</v>
      </c>
      <c r="N207" s="78" t="s">
        <v>46</v>
      </c>
      <c r="O207" s="79" t="s">
        <v>913</v>
      </c>
      <c r="P207" s="79" t="s">
        <v>96</v>
      </c>
    </row>
    <row r="208" spans="1:16">
      <c r="A208" s="3" t="str">
        <f t="shared" si="18"/>
        <v> AAS 11.44 </v>
      </c>
      <c r="B208" s="2" t="str">
        <f t="shared" si="19"/>
        <v>I</v>
      </c>
      <c r="C208" s="3">
        <f t="shared" si="20"/>
        <v>46771.054400000001</v>
      </c>
      <c r="D208" t="str">
        <f t="shared" si="21"/>
        <v>vis</v>
      </c>
      <c r="E208">
        <f>VLOOKUP(C208,Active!C$21:E$969,3,FALSE)</f>
        <v>47218.839445297133</v>
      </c>
      <c r="F208" s="2" t="s">
        <v>185</v>
      </c>
      <c r="G208" t="str">
        <f t="shared" si="22"/>
        <v>46771.0544</v>
      </c>
      <c r="H208" s="3">
        <f t="shared" si="23"/>
        <v>47219</v>
      </c>
      <c r="I208" s="77" t="s">
        <v>914</v>
      </c>
      <c r="J208" s="78" t="s">
        <v>915</v>
      </c>
      <c r="K208" s="77">
        <v>47219</v>
      </c>
      <c r="L208" s="77" t="s">
        <v>916</v>
      </c>
      <c r="M208" s="78" t="s">
        <v>439</v>
      </c>
      <c r="N208" s="78" t="s">
        <v>917</v>
      </c>
      <c r="O208" s="79" t="s">
        <v>913</v>
      </c>
      <c r="P208" s="79" t="s">
        <v>96</v>
      </c>
    </row>
    <row r="209" spans="1:16">
      <c r="A209" s="3" t="str">
        <f t="shared" si="18"/>
        <v> AAS 11.44 </v>
      </c>
      <c r="B209" s="2" t="str">
        <f t="shared" si="19"/>
        <v>II</v>
      </c>
      <c r="C209" s="3">
        <f t="shared" si="20"/>
        <v>46771.220800000003</v>
      </c>
      <c r="D209" t="str">
        <f t="shared" si="21"/>
        <v>vis</v>
      </c>
      <c r="E209">
        <f>VLOOKUP(C209,Active!C$21:E$969,3,FALSE)</f>
        <v>47219.339632566771</v>
      </c>
      <c r="F209" s="2" t="s">
        <v>185</v>
      </c>
      <c r="G209" t="str">
        <f t="shared" si="22"/>
        <v>46771.2208</v>
      </c>
      <c r="H209" s="3">
        <f t="shared" si="23"/>
        <v>47219.5</v>
      </c>
      <c r="I209" s="77" t="s">
        <v>918</v>
      </c>
      <c r="J209" s="78" t="s">
        <v>919</v>
      </c>
      <c r="K209" s="77">
        <v>47219.5</v>
      </c>
      <c r="L209" s="77" t="s">
        <v>916</v>
      </c>
      <c r="M209" s="78" t="s">
        <v>439</v>
      </c>
      <c r="N209" s="78" t="s">
        <v>46</v>
      </c>
      <c r="O209" s="79" t="s">
        <v>913</v>
      </c>
      <c r="P209" s="79" t="s">
        <v>96</v>
      </c>
    </row>
    <row r="210" spans="1:16">
      <c r="A210" s="3" t="str">
        <f t="shared" si="18"/>
        <v> AAS 11.44 </v>
      </c>
      <c r="B210" s="2" t="str">
        <f t="shared" si="19"/>
        <v>II</v>
      </c>
      <c r="C210" s="3">
        <f t="shared" si="20"/>
        <v>46771.220999999998</v>
      </c>
      <c r="D210" t="str">
        <f t="shared" si="21"/>
        <v>PE</v>
      </c>
      <c r="E210">
        <f>VLOOKUP(C210,Active!C$21:E$969,3,FALSE)</f>
        <v>47219.340233753377</v>
      </c>
      <c r="F210" s="2" t="str">
        <f>LEFT(M210,1)</f>
        <v>E</v>
      </c>
      <c r="G210" t="str">
        <f t="shared" si="22"/>
        <v>46771.2210</v>
      </c>
      <c r="H210" s="3">
        <f t="shared" si="23"/>
        <v>47219.5</v>
      </c>
      <c r="I210" s="77" t="s">
        <v>920</v>
      </c>
      <c r="J210" s="78" t="s">
        <v>921</v>
      </c>
      <c r="K210" s="77">
        <v>47219.5</v>
      </c>
      <c r="L210" s="77" t="s">
        <v>922</v>
      </c>
      <c r="M210" s="78" t="s">
        <v>439</v>
      </c>
      <c r="N210" s="78" t="s">
        <v>917</v>
      </c>
      <c r="O210" s="79" t="s">
        <v>913</v>
      </c>
      <c r="P210" s="79" t="s">
        <v>96</v>
      </c>
    </row>
    <row r="211" spans="1:16">
      <c r="A211" s="3" t="str">
        <f t="shared" si="18"/>
        <v> AAS 11.44 </v>
      </c>
      <c r="B211" s="2" t="str">
        <f t="shared" si="19"/>
        <v>I</v>
      </c>
      <c r="C211" s="3">
        <f t="shared" si="20"/>
        <v>46772.0524</v>
      </c>
      <c r="D211" t="str">
        <f t="shared" si="21"/>
        <v>PE</v>
      </c>
      <c r="E211">
        <f>VLOOKUP(C211,Active!C$21:E$969,3,FALSE)</f>
        <v>47221.839366541681</v>
      </c>
      <c r="F211" s="2" t="str">
        <f>LEFT(M211,1)</f>
        <v>E</v>
      </c>
      <c r="G211" t="str">
        <f t="shared" si="22"/>
        <v>46772.0524</v>
      </c>
      <c r="H211" s="3">
        <f t="shared" si="23"/>
        <v>47222</v>
      </c>
      <c r="I211" s="77" t="s">
        <v>923</v>
      </c>
      <c r="J211" s="78" t="s">
        <v>924</v>
      </c>
      <c r="K211" s="77">
        <v>47222</v>
      </c>
      <c r="L211" s="77" t="s">
        <v>916</v>
      </c>
      <c r="M211" s="78" t="s">
        <v>439</v>
      </c>
      <c r="N211" s="78" t="s">
        <v>46</v>
      </c>
      <c r="O211" s="79" t="s">
        <v>913</v>
      </c>
      <c r="P211" s="79" t="s">
        <v>96</v>
      </c>
    </row>
    <row r="212" spans="1:16">
      <c r="A212" s="3" t="str">
        <f t="shared" si="18"/>
        <v> AAS 11.44 </v>
      </c>
      <c r="B212" s="2" t="str">
        <f t="shared" si="19"/>
        <v>I</v>
      </c>
      <c r="C212" s="3">
        <f t="shared" si="20"/>
        <v>46772.0527</v>
      </c>
      <c r="D212" t="str">
        <f t="shared" si="21"/>
        <v>PE</v>
      </c>
      <c r="E212">
        <f>VLOOKUP(C212,Active!C$21:E$969,3,FALSE)</f>
        <v>47221.840268321612</v>
      </c>
      <c r="F212" s="2" t="str">
        <f>LEFT(M212,1)</f>
        <v>E</v>
      </c>
      <c r="G212" t="str">
        <f t="shared" si="22"/>
        <v>46772.0527</v>
      </c>
      <c r="H212" s="3">
        <f t="shared" si="23"/>
        <v>47222</v>
      </c>
      <c r="I212" s="77" t="s">
        <v>925</v>
      </c>
      <c r="J212" s="78" t="s">
        <v>924</v>
      </c>
      <c r="K212" s="77">
        <v>47222</v>
      </c>
      <c r="L212" s="77" t="s">
        <v>926</v>
      </c>
      <c r="M212" s="78" t="s">
        <v>439</v>
      </c>
      <c r="N212" s="78" t="s">
        <v>917</v>
      </c>
      <c r="O212" s="79" t="s">
        <v>913</v>
      </c>
      <c r="P212" s="79" t="s">
        <v>96</v>
      </c>
    </row>
    <row r="213" spans="1:16">
      <c r="A213" s="3" t="str">
        <f t="shared" si="18"/>
        <v> AAS 11.44 </v>
      </c>
      <c r="B213" s="2" t="str">
        <f t="shared" si="19"/>
        <v>II</v>
      </c>
      <c r="C213" s="3">
        <f t="shared" si="20"/>
        <v>46772.218200000003</v>
      </c>
      <c r="D213" t="str">
        <f t="shared" si="21"/>
        <v>PE</v>
      </c>
      <c r="E213">
        <f>VLOOKUP(C213,Active!C$21:E$969,3,FALSE)</f>
        <v>47222.337750251456</v>
      </c>
      <c r="F213" s="2" t="str">
        <f>LEFT(M213,1)</f>
        <v>E</v>
      </c>
      <c r="G213" t="str">
        <f t="shared" si="22"/>
        <v>46772.2182</v>
      </c>
      <c r="H213" s="3">
        <f t="shared" si="23"/>
        <v>47222.5</v>
      </c>
      <c r="I213" s="77" t="s">
        <v>927</v>
      </c>
      <c r="J213" s="78" t="s">
        <v>928</v>
      </c>
      <c r="K213" s="77">
        <v>47222.5</v>
      </c>
      <c r="L213" s="77" t="s">
        <v>912</v>
      </c>
      <c r="M213" s="78" t="s">
        <v>439</v>
      </c>
      <c r="N213" s="78" t="s">
        <v>46</v>
      </c>
      <c r="O213" s="79" t="s">
        <v>913</v>
      </c>
      <c r="P213" s="79" t="s">
        <v>96</v>
      </c>
    </row>
    <row r="214" spans="1:16">
      <c r="A214" s="3" t="str">
        <f t="shared" si="18"/>
        <v> AAS 11.44 </v>
      </c>
      <c r="B214" s="2" t="str">
        <f t="shared" si="19"/>
        <v>II</v>
      </c>
      <c r="C214" s="3">
        <f t="shared" si="20"/>
        <v>46772.218200000003</v>
      </c>
      <c r="D214" t="str">
        <f t="shared" si="21"/>
        <v>PE</v>
      </c>
      <c r="E214">
        <f>VLOOKUP(C214,Active!C$21:E$969,3,FALSE)</f>
        <v>47222.337750251456</v>
      </c>
      <c r="F214" s="2" t="str">
        <f>LEFT(M214,1)</f>
        <v>E</v>
      </c>
      <c r="G214" t="str">
        <f t="shared" si="22"/>
        <v>46772.2182</v>
      </c>
      <c r="H214" s="3">
        <f t="shared" si="23"/>
        <v>47222.5</v>
      </c>
      <c r="I214" s="77" t="s">
        <v>927</v>
      </c>
      <c r="J214" s="78" t="s">
        <v>928</v>
      </c>
      <c r="K214" s="77">
        <v>47222.5</v>
      </c>
      <c r="L214" s="77" t="s">
        <v>912</v>
      </c>
      <c r="M214" s="78" t="s">
        <v>439</v>
      </c>
      <c r="N214" s="78" t="s">
        <v>917</v>
      </c>
      <c r="O214" s="79" t="s">
        <v>913</v>
      </c>
      <c r="P214" s="79" t="s">
        <v>96</v>
      </c>
    </row>
    <row r="215" spans="1:16">
      <c r="A215" s="3" t="str">
        <f t="shared" si="18"/>
        <v> BBS 119 </v>
      </c>
      <c r="B215" s="2" t="str">
        <f t="shared" si="19"/>
        <v>II</v>
      </c>
      <c r="C215" s="3">
        <f t="shared" si="20"/>
        <v>51138.538999999997</v>
      </c>
      <c r="D215" t="str">
        <f t="shared" si="21"/>
        <v>vis</v>
      </c>
      <c r="E215">
        <f>VLOOKUP(C215,Active!C$21:E$969,3,FALSE)</f>
        <v>60347.206015232856</v>
      </c>
      <c r="F215" s="2" t="s">
        <v>185</v>
      </c>
      <c r="G215" t="str">
        <f t="shared" si="22"/>
        <v>51138.539</v>
      </c>
      <c r="H215" s="3">
        <f t="shared" si="23"/>
        <v>60347.5</v>
      </c>
      <c r="I215" s="77" t="s">
        <v>929</v>
      </c>
      <c r="J215" s="78" t="s">
        <v>930</v>
      </c>
      <c r="K215" s="77">
        <v>60347.5</v>
      </c>
      <c r="L215" s="77" t="s">
        <v>931</v>
      </c>
      <c r="M215" s="78" t="s">
        <v>200</v>
      </c>
      <c r="N215" s="78"/>
      <c r="O215" s="79" t="s">
        <v>201</v>
      </c>
      <c r="P215" s="79" t="s">
        <v>116</v>
      </c>
    </row>
    <row r="216" spans="1:16">
      <c r="A216" s="3" t="str">
        <f t="shared" si="18"/>
        <v> BBS 121 </v>
      </c>
      <c r="B216" s="2" t="str">
        <f t="shared" si="19"/>
        <v>I</v>
      </c>
      <c r="C216" s="3">
        <f t="shared" si="20"/>
        <v>51411.495000000003</v>
      </c>
      <c r="D216" t="str">
        <f t="shared" si="21"/>
        <v>vis</v>
      </c>
      <c r="E216">
        <f>VLOOKUP(C216,Active!C$21:E$969,3,FALSE)</f>
        <v>61167.693493417319</v>
      </c>
      <c r="F216" s="2" t="s">
        <v>185</v>
      </c>
      <c r="G216" t="str">
        <f t="shared" si="22"/>
        <v>51411.495</v>
      </c>
      <c r="H216" s="3">
        <f t="shared" si="23"/>
        <v>61168</v>
      </c>
      <c r="I216" s="77" t="s">
        <v>932</v>
      </c>
      <c r="J216" s="78" t="s">
        <v>933</v>
      </c>
      <c r="K216" s="77">
        <v>61168</v>
      </c>
      <c r="L216" s="77" t="s">
        <v>934</v>
      </c>
      <c r="M216" s="78" t="s">
        <v>200</v>
      </c>
      <c r="N216" s="78"/>
      <c r="O216" s="79" t="s">
        <v>201</v>
      </c>
      <c r="P216" s="79" t="s">
        <v>117</v>
      </c>
    </row>
    <row r="217" spans="1:16">
      <c r="A217" s="3" t="str">
        <f t="shared" si="18"/>
        <v> BBS 122 </v>
      </c>
      <c r="B217" s="2" t="str">
        <f t="shared" si="19"/>
        <v>I</v>
      </c>
      <c r="C217" s="3">
        <f t="shared" si="20"/>
        <v>51549.226999999999</v>
      </c>
      <c r="D217" t="str">
        <f t="shared" si="21"/>
        <v>vis</v>
      </c>
      <c r="E217">
        <f>VLOOKUP(C217,Active!C$21:E$969,3,FALSE)</f>
        <v>61581.706672630433</v>
      </c>
      <c r="F217" s="2" t="s">
        <v>185</v>
      </c>
      <c r="G217" t="str">
        <f t="shared" si="22"/>
        <v>51549.227</v>
      </c>
      <c r="H217" s="3">
        <f t="shared" si="23"/>
        <v>61582</v>
      </c>
      <c r="I217" s="77" t="s">
        <v>935</v>
      </c>
      <c r="J217" s="78" t="s">
        <v>936</v>
      </c>
      <c r="K217" s="77">
        <v>61582</v>
      </c>
      <c r="L217" s="77" t="s">
        <v>931</v>
      </c>
      <c r="M217" s="78" t="s">
        <v>200</v>
      </c>
      <c r="N217" s="78"/>
      <c r="O217" s="79" t="s">
        <v>201</v>
      </c>
      <c r="P217" s="79" t="s">
        <v>118</v>
      </c>
    </row>
    <row r="218" spans="1:16">
      <c r="A218" s="3" t="str">
        <f t="shared" si="18"/>
        <v> BBS 123 </v>
      </c>
      <c r="B218" s="2" t="str">
        <f t="shared" si="19"/>
        <v>II</v>
      </c>
      <c r="C218" s="3">
        <f t="shared" si="20"/>
        <v>51797.571000000004</v>
      </c>
      <c r="D218" t="str">
        <f t="shared" si="21"/>
        <v>vis</v>
      </c>
      <c r="E218">
        <f>VLOOKUP(C218,Active!C$21:E$969,3,FALSE)</f>
        <v>62328.212125092519</v>
      </c>
      <c r="F218" s="2" t="s">
        <v>185</v>
      </c>
      <c r="G218" t="str">
        <f t="shared" si="22"/>
        <v>51797.571</v>
      </c>
      <c r="H218" s="3">
        <f t="shared" si="23"/>
        <v>62328.5</v>
      </c>
      <c r="I218" s="77" t="s">
        <v>937</v>
      </c>
      <c r="J218" s="78" t="s">
        <v>938</v>
      </c>
      <c r="K218" s="77">
        <v>62328.5</v>
      </c>
      <c r="L218" s="77" t="s">
        <v>939</v>
      </c>
      <c r="M218" s="78" t="s">
        <v>200</v>
      </c>
      <c r="N218" s="78"/>
      <c r="O218" s="79" t="s">
        <v>201</v>
      </c>
      <c r="P218" s="79" t="s">
        <v>119</v>
      </c>
    </row>
    <row r="219" spans="1:16">
      <c r="A219" s="3" t="str">
        <f t="shared" si="18"/>
        <v>IBVS 5040 </v>
      </c>
      <c r="B219" s="2" t="str">
        <f t="shared" si="19"/>
        <v>II</v>
      </c>
      <c r="C219" s="3">
        <f t="shared" si="20"/>
        <v>51823.841999999997</v>
      </c>
      <c r="D219" t="str">
        <f t="shared" si="21"/>
        <v>vis</v>
      </c>
      <c r="E219">
        <f>VLOOKUP(C219,Active!C$21:E$969,3,FALSE)</f>
        <v>62407.180993845643</v>
      </c>
      <c r="F219" s="2" t="s">
        <v>185</v>
      </c>
      <c r="G219" t="str">
        <f t="shared" si="22"/>
        <v>51823.8420</v>
      </c>
      <c r="H219" s="3">
        <f t="shared" si="23"/>
        <v>62407.5</v>
      </c>
      <c r="I219" s="77" t="s">
        <v>940</v>
      </c>
      <c r="J219" s="78" t="s">
        <v>941</v>
      </c>
      <c r="K219" s="77">
        <v>62407.5</v>
      </c>
      <c r="L219" s="77" t="s">
        <v>942</v>
      </c>
      <c r="M219" s="78" t="s">
        <v>439</v>
      </c>
      <c r="N219" s="78" t="s">
        <v>440</v>
      </c>
      <c r="O219" s="79" t="s">
        <v>943</v>
      </c>
      <c r="P219" s="80" t="s">
        <v>121</v>
      </c>
    </row>
    <row r="220" spans="1:16">
      <c r="A220" s="3" t="str">
        <f t="shared" si="18"/>
        <v> BBS 124 </v>
      </c>
      <c r="B220" s="2" t="str">
        <f t="shared" si="19"/>
        <v>II</v>
      </c>
      <c r="C220" s="3">
        <f t="shared" si="20"/>
        <v>51855.461000000003</v>
      </c>
      <c r="D220" t="str">
        <f t="shared" si="21"/>
        <v>vis</v>
      </c>
      <c r="E220">
        <f>VLOOKUP(C220,Active!C$21:E$969,3,FALSE)</f>
        <v>62502.225592875227</v>
      </c>
      <c r="F220" s="2" t="s">
        <v>185</v>
      </c>
      <c r="G220" t="str">
        <f t="shared" si="22"/>
        <v>51855.461</v>
      </c>
      <c r="H220" s="3">
        <f t="shared" si="23"/>
        <v>62502.5</v>
      </c>
      <c r="I220" s="77" t="s">
        <v>944</v>
      </c>
      <c r="J220" s="78" t="s">
        <v>945</v>
      </c>
      <c r="K220" s="77">
        <v>62502.5</v>
      </c>
      <c r="L220" s="77" t="s">
        <v>946</v>
      </c>
      <c r="M220" s="78" t="s">
        <v>200</v>
      </c>
      <c r="N220" s="78"/>
      <c r="O220" s="79" t="s">
        <v>201</v>
      </c>
      <c r="P220" s="79" t="s">
        <v>122</v>
      </c>
    </row>
    <row r="221" spans="1:16">
      <c r="A221" s="3" t="str">
        <f t="shared" si="18"/>
        <v> BBS 124 </v>
      </c>
      <c r="B221" s="2" t="str">
        <f t="shared" si="19"/>
        <v>II</v>
      </c>
      <c r="C221" s="3">
        <f t="shared" si="20"/>
        <v>51926.303399999997</v>
      </c>
      <c r="D221" t="str">
        <f t="shared" si="21"/>
        <v>vis</v>
      </c>
      <c r="E221">
        <f>VLOOKUP(C221,Active!C$21:E$969,3,FALSE)</f>
        <v>62715.173108681905</v>
      </c>
      <c r="F221" s="2" t="s">
        <v>185</v>
      </c>
      <c r="G221" t="str">
        <f t="shared" si="22"/>
        <v>51926.3034</v>
      </c>
      <c r="H221" s="3">
        <f t="shared" si="23"/>
        <v>62715.5</v>
      </c>
      <c r="I221" s="77" t="s">
        <v>947</v>
      </c>
      <c r="J221" s="78" t="s">
        <v>948</v>
      </c>
      <c r="K221" s="77">
        <v>62715.5</v>
      </c>
      <c r="L221" s="77" t="s">
        <v>949</v>
      </c>
      <c r="M221" s="78" t="s">
        <v>439</v>
      </c>
      <c r="N221" s="78" t="s">
        <v>440</v>
      </c>
      <c r="O221" s="79" t="s">
        <v>206</v>
      </c>
      <c r="P221" s="79" t="s">
        <v>122</v>
      </c>
    </row>
    <row r="222" spans="1:16">
      <c r="A222" s="3" t="str">
        <f t="shared" si="18"/>
        <v> BBS 124 </v>
      </c>
      <c r="B222" s="2" t="str">
        <f t="shared" si="19"/>
        <v>II</v>
      </c>
      <c r="C222" s="3">
        <f t="shared" si="20"/>
        <v>51932.627899999999</v>
      </c>
      <c r="D222" t="str">
        <f t="shared" si="21"/>
        <v>vis</v>
      </c>
      <c r="E222">
        <f>VLOOKUP(C222,Active!C$21:E$969,3,FALSE)</f>
        <v>62734.184132641007</v>
      </c>
      <c r="F222" s="2" t="s">
        <v>185</v>
      </c>
      <c r="G222" t="str">
        <f t="shared" si="22"/>
        <v>51932.6279</v>
      </c>
      <c r="H222" s="3">
        <f t="shared" si="23"/>
        <v>62734.5</v>
      </c>
      <c r="I222" s="77" t="s">
        <v>950</v>
      </c>
      <c r="J222" s="78" t="s">
        <v>951</v>
      </c>
      <c r="K222" s="77">
        <v>62734.5</v>
      </c>
      <c r="L222" s="77" t="s">
        <v>952</v>
      </c>
      <c r="M222" s="78" t="s">
        <v>439</v>
      </c>
      <c r="N222" s="78" t="s">
        <v>440</v>
      </c>
      <c r="O222" s="79" t="s">
        <v>953</v>
      </c>
      <c r="P222" s="79" t="s">
        <v>122</v>
      </c>
    </row>
    <row r="223" spans="1:16">
      <c r="A223" s="3" t="str">
        <f t="shared" si="18"/>
        <v>IBVS 5056 </v>
      </c>
      <c r="B223" s="2" t="str">
        <f t="shared" si="19"/>
        <v>II</v>
      </c>
      <c r="C223" s="3">
        <f t="shared" si="20"/>
        <v>51956.245499999997</v>
      </c>
      <c r="D223" t="str">
        <f t="shared" si="21"/>
        <v>vis</v>
      </c>
      <c r="E223">
        <f>VLOOKUP(C223,Active!C$21:E$969,3,FALSE)</f>
        <v>62805.177058478017</v>
      </c>
      <c r="F223" s="2" t="s">
        <v>185</v>
      </c>
      <c r="G223" t="str">
        <f t="shared" si="22"/>
        <v>51956.2455</v>
      </c>
      <c r="H223" s="3">
        <f t="shared" si="23"/>
        <v>62805.5</v>
      </c>
      <c r="I223" s="77" t="s">
        <v>954</v>
      </c>
      <c r="J223" s="78" t="s">
        <v>955</v>
      </c>
      <c r="K223" s="77">
        <v>62805.5</v>
      </c>
      <c r="L223" s="77" t="s">
        <v>956</v>
      </c>
      <c r="M223" s="78" t="s">
        <v>439</v>
      </c>
      <c r="N223" s="78" t="s">
        <v>917</v>
      </c>
      <c r="O223" s="79" t="s">
        <v>527</v>
      </c>
      <c r="P223" s="80" t="s">
        <v>124</v>
      </c>
    </row>
    <row r="224" spans="1:16">
      <c r="A224" s="3" t="str">
        <f t="shared" si="18"/>
        <v> BBS 126 </v>
      </c>
      <c r="B224" s="2" t="str">
        <f t="shared" si="19"/>
        <v>I</v>
      </c>
      <c r="C224" s="3">
        <f t="shared" si="20"/>
        <v>52193.610999999997</v>
      </c>
      <c r="D224" t="str">
        <f t="shared" si="21"/>
        <v>vis</v>
      </c>
      <c r="E224">
        <f>VLOOKUP(C224,Active!C$21:E$969,3,FALSE)</f>
        <v>63518.681874283451</v>
      </c>
      <c r="F224" s="2" t="s">
        <v>185</v>
      </c>
      <c r="G224" t="str">
        <f t="shared" si="22"/>
        <v>52193.611</v>
      </c>
      <c r="H224" s="3">
        <f t="shared" si="23"/>
        <v>63519</v>
      </c>
      <c r="I224" s="77" t="s">
        <v>957</v>
      </c>
      <c r="J224" s="78" t="s">
        <v>958</v>
      </c>
      <c r="K224" s="77">
        <v>63519</v>
      </c>
      <c r="L224" s="77" t="s">
        <v>561</v>
      </c>
      <c r="M224" s="78" t="s">
        <v>200</v>
      </c>
      <c r="N224" s="78"/>
      <c r="O224" s="79" t="s">
        <v>201</v>
      </c>
      <c r="P224" s="79" t="s">
        <v>127</v>
      </c>
    </row>
    <row r="225" spans="1:16">
      <c r="A225" s="3" t="str">
        <f t="shared" si="18"/>
        <v> BBS 127 </v>
      </c>
      <c r="B225" s="2" t="str">
        <f t="shared" si="19"/>
        <v>II</v>
      </c>
      <c r="C225" s="3">
        <f t="shared" si="20"/>
        <v>52237.360999999997</v>
      </c>
      <c r="D225" t="str">
        <f t="shared" si="21"/>
        <v>vis</v>
      </c>
      <c r="E225">
        <f>VLOOKUP(C225,Active!C$21:E$969,3,FALSE)</f>
        <v>63650.191447879821</v>
      </c>
      <c r="F225" s="2" t="s">
        <v>185</v>
      </c>
      <c r="G225" t="str">
        <f t="shared" si="22"/>
        <v>52237.361</v>
      </c>
      <c r="H225" s="3">
        <f t="shared" si="23"/>
        <v>63650.5</v>
      </c>
      <c r="I225" s="77" t="s">
        <v>959</v>
      </c>
      <c r="J225" s="78" t="s">
        <v>960</v>
      </c>
      <c r="K225" s="77">
        <v>63650.5</v>
      </c>
      <c r="L225" s="77" t="s">
        <v>961</v>
      </c>
      <c r="M225" s="78" t="s">
        <v>200</v>
      </c>
      <c r="N225" s="78"/>
      <c r="O225" s="79" t="s">
        <v>201</v>
      </c>
      <c r="P225" s="79" t="s">
        <v>129</v>
      </c>
    </row>
    <row r="226" spans="1:16">
      <c r="A226" s="3" t="str">
        <f t="shared" si="18"/>
        <v>IBVS 5230 </v>
      </c>
      <c r="B226" s="2" t="str">
        <f t="shared" si="19"/>
        <v>II</v>
      </c>
      <c r="C226" s="3">
        <f t="shared" si="20"/>
        <v>52246.335099999997</v>
      </c>
      <c r="D226" t="str">
        <f t="shared" si="21"/>
        <v>vis</v>
      </c>
      <c r="E226">
        <f>VLOOKUP(C226,Active!C$21:E$969,3,FALSE)</f>
        <v>63677.166992209211</v>
      </c>
      <c r="F226" s="2" t="s">
        <v>185</v>
      </c>
      <c r="G226" t="str">
        <f t="shared" si="22"/>
        <v>52246.3351</v>
      </c>
      <c r="H226" s="3">
        <f t="shared" si="23"/>
        <v>63677.5</v>
      </c>
      <c r="I226" s="77" t="s">
        <v>962</v>
      </c>
      <c r="J226" s="78" t="s">
        <v>963</v>
      </c>
      <c r="K226" s="77">
        <v>63677.5</v>
      </c>
      <c r="L226" s="77" t="s">
        <v>964</v>
      </c>
      <c r="M226" s="78" t="s">
        <v>439</v>
      </c>
      <c r="N226" s="78" t="s">
        <v>531</v>
      </c>
      <c r="O226" s="79" t="s">
        <v>965</v>
      </c>
      <c r="P226" s="80" t="s">
        <v>966</v>
      </c>
    </row>
    <row r="227" spans="1:16">
      <c r="A227" s="3" t="str">
        <f t="shared" si="18"/>
        <v> AOEB 12 </v>
      </c>
      <c r="B227" s="2" t="str">
        <f t="shared" si="19"/>
        <v>II</v>
      </c>
      <c r="C227" s="3">
        <f t="shared" si="20"/>
        <v>52555.721899999997</v>
      </c>
      <c r="D227" t="str">
        <f t="shared" si="21"/>
        <v>vis</v>
      </c>
      <c r="E227">
        <f>VLOOKUP(C227,Active!C$21:E$969,3,FALSE)</f>
        <v>64607.163018365638</v>
      </c>
      <c r="F227" s="2" t="s">
        <v>185</v>
      </c>
      <c r="G227" t="str">
        <f t="shared" si="22"/>
        <v>52555.7219</v>
      </c>
      <c r="H227" s="3">
        <f t="shared" si="23"/>
        <v>64607.5</v>
      </c>
      <c r="I227" s="77" t="s">
        <v>967</v>
      </c>
      <c r="J227" s="78" t="s">
        <v>968</v>
      </c>
      <c r="K227" s="77">
        <v>64607.5</v>
      </c>
      <c r="L227" s="77" t="s">
        <v>969</v>
      </c>
      <c r="M227" s="78" t="s">
        <v>633</v>
      </c>
      <c r="N227" s="78" t="s">
        <v>723</v>
      </c>
      <c r="O227" s="79" t="s">
        <v>689</v>
      </c>
      <c r="P227" s="79" t="s">
        <v>133</v>
      </c>
    </row>
    <row r="228" spans="1:16">
      <c r="A228" s="3" t="str">
        <f t="shared" si="18"/>
        <v> AOEB 12 </v>
      </c>
      <c r="B228" s="2" t="str">
        <f t="shared" si="19"/>
        <v>II</v>
      </c>
      <c r="C228" s="3">
        <f t="shared" si="20"/>
        <v>52565.702100000002</v>
      </c>
      <c r="D228" t="str">
        <f t="shared" si="21"/>
        <v>vis</v>
      </c>
      <c r="E228">
        <f>VLOOKUP(C228,Active!C$21:E$969,3,FALSE)</f>
        <v>64637.162831997804</v>
      </c>
      <c r="F228" s="2" t="s">
        <v>185</v>
      </c>
      <c r="G228" t="str">
        <f t="shared" si="22"/>
        <v>52565.7021</v>
      </c>
      <c r="H228" s="3">
        <f t="shared" si="23"/>
        <v>64637.5</v>
      </c>
      <c r="I228" s="77" t="s">
        <v>970</v>
      </c>
      <c r="J228" s="78" t="s">
        <v>971</v>
      </c>
      <c r="K228" s="77">
        <v>64637.5</v>
      </c>
      <c r="L228" s="77" t="s">
        <v>972</v>
      </c>
      <c r="M228" s="78" t="s">
        <v>633</v>
      </c>
      <c r="N228" s="78" t="s">
        <v>723</v>
      </c>
      <c r="O228" s="79" t="s">
        <v>689</v>
      </c>
      <c r="P228" s="79" t="s">
        <v>133</v>
      </c>
    </row>
    <row r="229" spans="1:16">
      <c r="A229" s="3" t="str">
        <f t="shared" si="18"/>
        <v>IBVS 5399 </v>
      </c>
      <c r="B229" s="2" t="str">
        <f t="shared" si="19"/>
        <v>I</v>
      </c>
      <c r="C229" s="3">
        <f t="shared" si="20"/>
        <v>52578.510399999999</v>
      </c>
      <c r="D229" t="str">
        <f t="shared" si="21"/>
        <v>vis</v>
      </c>
      <c r="E229">
        <f>VLOOKUP(C229,Active!C$21:E$969,3,FALSE)</f>
        <v>64675.66372506052</v>
      </c>
      <c r="F229" s="2" t="s">
        <v>185</v>
      </c>
      <c r="G229" t="str">
        <f t="shared" si="22"/>
        <v>52578.5104</v>
      </c>
      <c r="H229" s="3">
        <f t="shared" si="23"/>
        <v>64676</v>
      </c>
      <c r="I229" s="77" t="s">
        <v>973</v>
      </c>
      <c r="J229" s="78" t="s">
        <v>974</v>
      </c>
      <c r="K229" s="77">
        <v>64676</v>
      </c>
      <c r="L229" s="77" t="s">
        <v>975</v>
      </c>
      <c r="M229" s="78" t="s">
        <v>439</v>
      </c>
      <c r="N229" s="78" t="s">
        <v>440</v>
      </c>
      <c r="O229" s="79" t="s">
        <v>976</v>
      </c>
      <c r="P229" s="80" t="s">
        <v>977</v>
      </c>
    </row>
    <row r="230" spans="1:16">
      <c r="A230" s="3" t="str">
        <f t="shared" si="18"/>
        <v>VSB 40 </v>
      </c>
      <c r="B230" s="2" t="str">
        <f t="shared" si="19"/>
        <v>II</v>
      </c>
      <c r="C230" s="3">
        <f t="shared" si="20"/>
        <v>52607.955199999997</v>
      </c>
      <c r="D230" t="str">
        <f t="shared" si="21"/>
        <v>vis</v>
      </c>
      <c r="E230">
        <f>VLOOKUP(C230,Active!C$21:E$969,3,FALSE)</f>
        <v>64764.172824320638</v>
      </c>
      <c r="F230" s="2" t="s">
        <v>185</v>
      </c>
      <c r="G230" t="str">
        <f t="shared" si="22"/>
        <v>52607.9552</v>
      </c>
      <c r="H230" s="3">
        <f t="shared" si="23"/>
        <v>64764.5</v>
      </c>
      <c r="I230" s="77" t="s">
        <v>978</v>
      </c>
      <c r="J230" s="78" t="s">
        <v>979</v>
      </c>
      <c r="K230" s="77">
        <v>64764.5</v>
      </c>
      <c r="L230" s="77" t="s">
        <v>980</v>
      </c>
      <c r="M230" s="78" t="s">
        <v>439</v>
      </c>
      <c r="N230" s="78" t="s">
        <v>440</v>
      </c>
      <c r="O230" s="79" t="s">
        <v>981</v>
      </c>
      <c r="P230" s="80" t="s">
        <v>135</v>
      </c>
    </row>
    <row r="231" spans="1:16">
      <c r="A231" s="3" t="str">
        <f t="shared" si="18"/>
        <v>VSB 40 </v>
      </c>
      <c r="B231" s="2" t="str">
        <f t="shared" si="19"/>
        <v>I</v>
      </c>
      <c r="C231" s="3">
        <f t="shared" si="20"/>
        <v>52608.122499999998</v>
      </c>
      <c r="D231" t="str">
        <f t="shared" si="21"/>
        <v>vis</v>
      </c>
      <c r="E231">
        <f>VLOOKUP(C231,Active!C$21:E$969,3,FALSE)</f>
        <v>64764.675716930069</v>
      </c>
      <c r="F231" s="2" t="s">
        <v>185</v>
      </c>
      <c r="G231" t="str">
        <f t="shared" si="22"/>
        <v>52608.1225</v>
      </c>
      <c r="H231" s="3">
        <f t="shared" si="23"/>
        <v>64765</v>
      </c>
      <c r="I231" s="77" t="s">
        <v>982</v>
      </c>
      <c r="J231" s="78" t="s">
        <v>983</v>
      </c>
      <c r="K231" s="77">
        <v>64765</v>
      </c>
      <c r="L231" s="77" t="s">
        <v>984</v>
      </c>
      <c r="M231" s="78" t="s">
        <v>439</v>
      </c>
      <c r="N231" s="78" t="s">
        <v>440</v>
      </c>
      <c r="O231" s="79" t="s">
        <v>981</v>
      </c>
      <c r="P231" s="80" t="s">
        <v>135</v>
      </c>
    </row>
    <row r="232" spans="1:16">
      <c r="A232" s="3" t="str">
        <f t="shared" si="18"/>
        <v>IBVS 5694 </v>
      </c>
      <c r="B232" s="2" t="str">
        <f t="shared" si="19"/>
        <v>II</v>
      </c>
      <c r="C232" s="3">
        <f t="shared" si="20"/>
        <v>52947.278899999998</v>
      </c>
      <c r="D232" t="str">
        <f t="shared" si="21"/>
        <v>vis</v>
      </c>
      <c r="E232" t="e">
        <f>VLOOKUP(C232,Active!C$21:E$969,3,FALSE)</f>
        <v>#N/A</v>
      </c>
      <c r="F232" s="2" t="s">
        <v>185</v>
      </c>
      <c r="G232" t="str">
        <f t="shared" si="22"/>
        <v>52947.2789</v>
      </c>
      <c r="H232" s="3">
        <f t="shared" si="23"/>
        <v>65784.5</v>
      </c>
      <c r="I232" s="77" t="s">
        <v>985</v>
      </c>
      <c r="J232" s="78" t="s">
        <v>986</v>
      </c>
      <c r="K232" s="77" t="s">
        <v>987</v>
      </c>
      <c r="L232" s="77" t="s">
        <v>988</v>
      </c>
      <c r="M232" s="78" t="s">
        <v>439</v>
      </c>
      <c r="N232" s="78" t="s">
        <v>440</v>
      </c>
      <c r="O232" s="79" t="s">
        <v>989</v>
      </c>
      <c r="P232" s="80" t="s">
        <v>990</v>
      </c>
    </row>
    <row r="233" spans="1:16">
      <c r="A233" s="3" t="str">
        <f t="shared" si="18"/>
        <v> AOEB 12 </v>
      </c>
      <c r="B233" s="2" t="str">
        <f t="shared" si="19"/>
        <v>I</v>
      </c>
      <c r="C233" s="3">
        <f t="shared" si="20"/>
        <v>52964.743799999997</v>
      </c>
      <c r="D233" t="str">
        <f t="shared" si="21"/>
        <v>vis</v>
      </c>
      <c r="E233">
        <f>VLOOKUP(C233,Active!C$21:E$969,3,FALSE)</f>
        <v>65836.655490607358</v>
      </c>
      <c r="F233" s="2" t="s">
        <v>185</v>
      </c>
      <c r="G233" t="str">
        <f t="shared" si="22"/>
        <v>52964.7438</v>
      </c>
      <c r="H233" s="3">
        <f t="shared" si="23"/>
        <v>65837</v>
      </c>
      <c r="I233" s="77" t="s">
        <v>991</v>
      </c>
      <c r="J233" s="78" t="s">
        <v>992</v>
      </c>
      <c r="K233" s="77" t="s">
        <v>993</v>
      </c>
      <c r="L233" s="77" t="s">
        <v>994</v>
      </c>
      <c r="M233" s="78" t="s">
        <v>633</v>
      </c>
      <c r="N233" s="78" t="s">
        <v>723</v>
      </c>
      <c r="O233" s="79" t="s">
        <v>689</v>
      </c>
      <c r="P233" s="79" t="s">
        <v>133</v>
      </c>
    </row>
    <row r="234" spans="1:16">
      <c r="A234" s="3" t="str">
        <f t="shared" si="18"/>
        <v> AOEB 12 </v>
      </c>
      <c r="B234" s="2" t="str">
        <f t="shared" si="19"/>
        <v>II</v>
      </c>
      <c r="C234" s="3">
        <f t="shared" si="20"/>
        <v>52993.52</v>
      </c>
      <c r="D234" t="str">
        <f t="shared" si="21"/>
        <v>vis</v>
      </c>
      <c r="E234">
        <f>VLOOKUP(C234,Active!C$21:E$969,3,FALSE)</f>
        <v>65923.154822989614</v>
      </c>
      <c r="F234" s="2" t="s">
        <v>185</v>
      </c>
      <c r="G234" t="str">
        <f t="shared" si="22"/>
        <v>52993.5200</v>
      </c>
      <c r="H234" s="3">
        <f t="shared" si="23"/>
        <v>65923.5</v>
      </c>
      <c r="I234" s="77" t="s">
        <v>995</v>
      </c>
      <c r="J234" s="78" t="s">
        <v>996</v>
      </c>
      <c r="K234" s="77" t="s">
        <v>997</v>
      </c>
      <c r="L234" s="77" t="s">
        <v>587</v>
      </c>
      <c r="M234" s="78" t="s">
        <v>633</v>
      </c>
      <c r="N234" s="78" t="s">
        <v>723</v>
      </c>
      <c r="O234" s="79" t="s">
        <v>689</v>
      </c>
      <c r="P234" s="79" t="s">
        <v>133</v>
      </c>
    </row>
    <row r="235" spans="1:16">
      <c r="A235" s="3" t="str">
        <f t="shared" si="18"/>
        <v> AOEB 12 </v>
      </c>
      <c r="B235" s="2" t="str">
        <f t="shared" si="19"/>
        <v>I</v>
      </c>
      <c r="C235" s="3">
        <f t="shared" si="20"/>
        <v>53313.717900000003</v>
      </c>
      <c r="D235" t="str">
        <f t="shared" si="21"/>
        <v>vis</v>
      </c>
      <c r="E235">
        <f>VLOOKUP(C235,Active!C$21:E$969,3,FALSE)</f>
        <v>66885.648292599944</v>
      </c>
      <c r="F235" s="2" t="s">
        <v>185</v>
      </c>
      <c r="G235" t="str">
        <f t="shared" si="22"/>
        <v>53313.7179</v>
      </c>
      <c r="H235" s="3">
        <f t="shared" si="23"/>
        <v>66886</v>
      </c>
      <c r="I235" s="77" t="s">
        <v>998</v>
      </c>
      <c r="J235" s="78" t="s">
        <v>999</v>
      </c>
      <c r="K235" s="77" t="s">
        <v>1000</v>
      </c>
      <c r="L235" s="77" t="s">
        <v>1001</v>
      </c>
      <c r="M235" s="78" t="s">
        <v>633</v>
      </c>
      <c r="N235" s="78" t="s">
        <v>723</v>
      </c>
      <c r="O235" s="79" t="s">
        <v>689</v>
      </c>
      <c r="P235" s="79" t="s">
        <v>133</v>
      </c>
    </row>
    <row r="236" spans="1:16">
      <c r="A236" s="3" t="str">
        <f t="shared" si="18"/>
        <v>IBVS 5736 </v>
      </c>
      <c r="B236" s="2" t="str">
        <f t="shared" si="19"/>
        <v>II</v>
      </c>
      <c r="C236" s="3">
        <f t="shared" si="20"/>
        <v>54050.424099999997</v>
      </c>
      <c r="D236" t="str">
        <f t="shared" si="21"/>
        <v>vis</v>
      </c>
      <c r="E236" t="e">
        <f>VLOOKUP(C236,Active!C$21:E$969,3,FALSE)</f>
        <v>#N/A</v>
      </c>
      <c r="F236" s="2" t="s">
        <v>185</v>
      </c>
      <c r="G236" t="str">
        <f t="shared" si="22"/>
        <v>54050.4241</v>
      </c>
      <c r="H236" s="3">
        <f t="shared" si="23"/>
        <v>69100.5</v>
      </c>
      <c r="I236" s="77" t="s">
        <v>1002</v>
      </c>
      <c r="J236" s="78" t="s">
        <v>1003</v>
      </c>
      <c r="K236" s="77" t="s">
        <v>1004</v>
      </c>
      <c r="L236" s="77" t="s">
        <v>671</v>
      </c>
      <c r="M236" s="78" t="s">
        <v>439</v>
      </c>
      <c r="N236" s="78" t="s">
        <v>440</v>
      </c>
      <c r="O236" s="79" t="s">
        <v>1005</v>
      </c>
      <c r="P236" s="80" t="s">
        <v>1006</v>
      </c>
    </row>
    <row r="237" spans="1:16">
      <c r="A237" s="3" t="str">
        <f t="shared" si="18"/>
        <v> NewA 14;121 </v>
      </c>
      <c r="B237" s="2" t="str">
        <f t="shared" si="19"/>
        <v>II</v>
      </c>
      <c r="C237" s="3">
        <f t="shared" si="20"/>
        <v>54099.32718</v>
      </c>
      <c r="D237" t="str">
        <f t="shared" si="21"/>
        <v>vis</v>
      </c>
      <c r="E237">
        <f>VLOOKUP(C237,Active!C$21:E$969,3,FALSE)</f>
        <v>69247.137239483287</v>
      </c>
      <c r="F237" s="2" t="s">
        <v>185</v>
      </c>
      <c r="G237" t="str">
        <f t="shared" si="22"/>
        <v>54099.32718</v>
      </c>
      <c r="H237" s="3">
        <f t="shared" si="23"/>
        <v>69247.5</v>
      </c>
      <c r="I237" s="77" t="s">
        <v>1007</v>
      </c>
      <c r="J237" s="78" t="s">
        <v>1008</v>
      </c>
      <c r="K237" s="77" t="s">
        <v>1009</v>
      </c>
      <c r="L237" s="77" t="s">
        <v>1010</v>
      </c>
      <c r="M237" s="78" t="s">
        <v>633</v>
      </c>
      <c r="N237" s="78" t="s">
        <v>531</v>
      </c>
      <c r="O237" s="79" t="s">
        <v>1011</v>
      </c>
      <c r="P237" s="79" t="s">
        <v>148</v>
      </c>
    </row>
    <row r="238" spans="1:16">
      <c r="A238" s="3" t="str">
        <f t="shared" si="18"/>
        <v> NewA 14;121 </v>
      </c>
      <c r="B238" s="2" t="str">
        <f t="shared" si="19"/>
        <v>II</v>
      </c>
      <c r="C238" s="3">
        <f t="shared" si="20"/>
        <v>54115.295180000001</v>
      </c>
      <c r="D238" t="str">
        <f t="shared" si="21"/>
        <v>vis</v>
      </c>
      <c r="E238">
        <f>VLOOKUP(C238,Active!C$21:E$969,3,FALSE)</f>
        <v>69295.135979396131</v>
      </c>
      <c r="F238" s="2" t="s">
        <v>185</v>
      </c>
      <c r="G238" t="str">
        <f t="shared" si="22"/>
        <v>54115.29518</v>
      </c>
      <c r="H238" s="3">
        <f t="shared" si="23"/>
        <v>69295.5</v>
      </c>
      <c r="I238" s="77" t="s">
        <v>1012</v>
      </c>
      <c r="J238" s="78" t="s">
        <v>1013</v>
      </c>
      <c r="K238" s="77" t="s">
        <v>1014</v>
      </c>
      <c r="L238" s="77" t="s">
        <v>1015</v>
      </c>
      <c r="M238" s="78" t="s">
        <v>633</v>
      </c>
      <c r="N238" s="78" t="s">
        <v>531</v>
      </c>
      <c r="O238" s="79" t="s">
        <v>1011</v>
      </c>
      <c r="P238" s="79" t="s">
        <v>148</v>
      </c>
    </row>
    <row r="239" spans="1:16">
      <c r="A239" s="3" t="str">
        <f t="shared" si="18"/>
        <v>VSB 46 </v>
      </c>
      <c r="B239" s="2" t="str">
        <f t="shared" si="19"/>
        <v>I</v>
      </c>
      <c r="C239" s="3">
        <f t="shared" si="20"/>
        <v>54423.184699999998</v>
      </c>
      <c r="D239" t="str">
        <f t="shared" si="21"/>
        <v>vis</v>
      </c>
      <c r="E239">
        <f>VLOOKUP(C239,Active!C$21:E$969,3,FALSE)</f>
        <v>70220.631282024449</v>
      </c>
      <c r="F239" s="2" t="s">
        <v>185</v>
      </c>
      <c r="G239" t="str">
        <f t="shared" si="22"/>
        <v>54423.1847</v>
      </c>
      <c r="H239" s="3">
        <f t="shared" si="23"/>
        <v>70221</v>
      </c>
      <c r="I239" s="77" t="s">
        <v>1016</v>
      </c>
      <c r="J239" s="78" t="s">
        <v>1017</v>
      </c>
      <c r="K239" s="77" t="s">
        <v>1018</v>
      </c>
      <c r="L239" s="77" t="s">
        <v>1019</v>
      </c>
      <c r="M239" s="78" t="s">
        <v>633</v>
      </c>
      <c r="N239" s="78" t="s">
        <v>185</v>
      </c>
      <c r="O239" s="79" t="s">
        <v>1020</v>
      </c>
      <c r="P239" s="80" t="s">
        <v>153</v>
      </c>
    </row>
    <row r="240" spans="1:16">
      <c r="A240" s="3" t="str">
        <f t="shared" si="18"/>
        <v>BAVM 203 </v>
      </c>
      <c r="B240" s="2" t="str">
        <f t="shared" si="19"/>
        <v>II</v>
      </c>
      <c r="C240" s="3">
        <f t="shared" si="20"/>
        <v>54781.307399999998</v>
      </c>
      <c r="D240" t="str">
        <f t="shared" si="21"/>
        <v>vis</v>
      </c>
      <c r="E240">
        <f>VLOOKUP(C240,Active!C$21:E$969,3,FALSE)</f>
        <v>71297.124163674249</v>
      </c>
      <c r="F240" s="2" t="s">
        <v>185</v>
      </c>
      <c r="G240" t="str">
        <f t="shared" si="22"/>
        <v>54781.3074</v>
      </c>
      <c r="H240" s="3">
        <f t="shared" si="23"/>
        <v>71297.5</v>
      </c>
      <c r="I240" s="77" t="s">
        <v>1021</v>
      </c>
      <c r="J240" s="78" t="s">
        <v>1022</v>
      </c>
      <c r="K240" s="77" t="s">
        <v>1023</v>
      </c>
      <c r="L240" s="77" t="s">
        <v>1024</v>
      </c>
      <c r="M240" s="78" t="s">
        <v>633</v>
      </c>
      <c r="N240" s="78" t="s">
        <v>566</v>
      </c>
      <c r="O240" s="79" t="s">
        <v>522</v>
      </c>
      <c r="P240" s="80" t="s">
        <v>157</v>
      </c>
    </row>
    <row r="241" spans="1:16">
      <c r="A241" s="3" t="str">
        <f t="shared" si="18"/>
        <v>VSB 50 </v>
      </c>
      <c r="B241" s="2" t="str">
        <f t="shared" si="19"/>
        <v>I</v>
      </c>
      <c r="C241" s="3">
        <f t="shared" si="20"/>
        <v>55133.108500000002</v>
      </c>
      <c r="D241" t="str">
        <f t="shared" si="21"/>
        <v>vis</v>
      </c>
      <c r="E241">
        <f>VLOOKUP(C241,Active!C$21:E$969,3,FALSE)</f>
        <v>72354.614738570992</v>
      </c>
      <c r="F241" s="2" t="s">
        <v>185</v>
      </c>
      <c r="G241" t="str">
        <f t="shared" si="22"/>
        <v>55133.1085</v>
      </c>
      <c r="H241" s="3">
        <f t="shared" si="23"/>
        <v>72355</v>
      </c>
      <c r="I241" s="77" t="s">
        <v>1025</v>
      </c>
      <c r="J241" s="78" t="s">
        <v>1026</v>
      </c>
      <c r="K241" s="77" t="s">
        <v>1027</v>
      </c>
      <c r="L241" s="77" t="s">
        <v>746</v>
      </c>
      <c r="M241" s="78" t="s">
        <v>633</v>
      </c>
      <c r="N241" s="78" t="s">
        <v>188</v>
      </c>
      <c r="O241" s="79" t="s">
        <v>1028</v>
      </c>
      <c r="P241" s="80" t="s">
        <v>161</v>
      </c>
    </row>
    <row r="242" spans="1:16">
      <c r="A242" s="3" t="str">
        <f t="shared" si="18"/>
        <v>VSB 50 </v>
      </c>
      <c r="B242" s="2" t="str">
        <f t="shared" si="19"/>
        <v>II</v>
      </c>
      <c r="C242" s="3">
        <f t="shared" si="20"/>
        <v>55133.274599999997</v>
      </c>
      <c r="D242" t="str">
        <f t="shared" si="21"/>
        <v>vis</v>
      </c>
      <c r="E242">
        <f>VLOOKUP(C242,Active!C$21:E$969,3,FALSE)</f>
        <v>72355.114024060676</v>
      </c>
      <c r="F242" s="2" t="s">
        <v>185</v>
      </c>
      <c r="G242" t="str">
        <f t="shared" si="22"/>
        <v>55133.2746</v>
      </c>
      <c r="H242" s="3">
        <f t="shared" si="23"/>
        <v>72355.5</v>
      </c>
      <c r="I242" s="77" t="s">
        <v>1029</v>
      </c>
      <c r="J242" s="78" t="s">
        <v>1030</v>
      </c>
      <c r="K242" s="77" t="s">
        <v>1031</v>
      </c>
      <c r="L242" s="77" t="s">
        <v>1032</v>
      </c>
      <c r="M242" s="78" t="s">
        <v>633</v>
      </c>
      <c r="N242" s="78" t="s">
        <v>188</v>
      </c>
      <c r="O242" s="79" t="s">
        <v>1028</v>
      </c>
      <c r="P242" s="80" t="s">
        <v>161</v>
      </c>
    </row>
    <row r="243" spans="1:16">
      <c r="A243" s="3" t="str">
        <f t="shared" si="18"/>
        <v>OEJV 0137 </v>
      </c>
      <c r="B243" s="2" t="str">
        <f t="shared" si="19"/>
        <v>II</v>
      </c>
      <c r="C243" s="3">
        <f t="shared" si="20"/>
        <v>55478.5893</v>
      </c>
      <c r="D243" t="str">
        <f t="shared" si="21"/>
        <v>vis</v>
      </c>
      <c r="E243">
        <f>VLOOKUP(C243,Active!C$21:E$969,3,FALSE)</f>
        <v>73393.106914427699</v>
      </c>
      <c r="F243" s="2" t="s">
        <v>185</v>
      </c>
      <c r="G243" t="str">
        <f t="shared" si="22"/>
        <v>55478.5893</v>
      </c>
      <c r="H243" s="3">
        <f t="shared" si="23"/>
        <v>73393.5</v>
      </c>
      <c r="I243" s="77" t="s">
        <v>1033</v>
      </c>
      <c r="J243" s="78" t="s">
        <v>1034</v>
      </c>
      <c r="K243" s="77" t="s">
        <v>759</v>
      </c>
      <c r="L243" s="77" t="s">
        <v>770</v>
      </c>
      <c r="M243" s="78" t="s">
        <v>633</v>
      </c>
      <c r="N243" s="78" t="s">
        <v>531</v>
      </c>
      <c r="O243" s="79" t="s">
        <v>761</v>
      </c>
      <c r="P243" s="80" t="s">
        <v>762</v>
      </c>
    </row>
    <row r="244" spans="1:16">
      <c r="A244" s="3" t="str">
        <f t="shared" si="18"/>
        <v>OEJV 0137 </v>
      </c>
      <c r="B244" s="2" t="str">
        <f t="shared" si="19"/>
        <v>II</v>
      </c>
      <c r="C244" s="3">
        <f t="shared" si="20"/>
        <v>55478.589399999997</v>
      </c>
      <c r="D244" t="str">
        <f t="shared" si="21"/>
        <v>vis</v>
      </c>
      <c r="E244">
        <f>VLOOKUP(C244,Active!C$21:E$969,3,FALSE)</f>
        <v>73393.107215020995</v>
      </c>
      <c r="F244" s="2" t="s">
        <v>185</v>
      </c>
      <c r="G244" t="str">
        <f t="shared" si="22"/>
        <v>55478.5894</v>
      </c>
      <c r="H244" s="3">
        <f t="shared" si="23"/>
        <v>73393.5</v>
      </c>
      <c r="I244" s="77" t="s">
        <v>1035</v>
      </c>
      <c r="J244" s="78" t="s">
        <v>1034</v>
      </c>
      <c r="K244" s="77" t="s">
        <v>759</v>
      </c>
      <c r="L244" s="77" t="s">
        <v>1036</v>
      </c>
      <c r="M244" s="78" t="s">
        <v>633</v>
      </c>
      <c r="N244" s="78" t="s">
        <v>48</v>
      </c>
      <c r="O244" s="79" t="s">
        <v>761</v>
      </c>
      <c r="P244" s="80" t="s">
        <v>762</v>
      </c>
    </row>
    <row r="245" spans="1:16">
      <c r="A245" s="3" t="str">
        <f t="shared" si="18"/>
        <v>VSB 51 </v>
      </c>
      <c r="B245" s="2" t="str">
        <f t="shared" si="19"/>
        <v>II</v>
      </c>
      <c r="C245" s="3">
        <f t="shared" si="20"/>
        <v>55553.109700000001</v>
      </c>
      <c r="D245" t="str">
        <f t="shared" si="21"/>
        <v>vis</v>
      </c>
      <c r="E245">
        <f>VLOOKUP(C245,Active!C$21:E$969,3,FALSE)</f>
        <v>73617.110252215833</v>
      </c>
      <c r="F245" s="2" t="s">
        <v>185</v>
      </c>
      <c r="G245" t="str">
        <f t="shared" si="22"/>
        <v>55553.1097</v>
      </c>
      <c r="H245" s="3">
        <f t="shared" si="23"/>
        <v>73617.5</v>
      </c>
      <c r="I245" s="77" t="s">
        <v>1037</v>
      </c>
      <c r="J245" s="78" t="s">
        <v>1038</v>
      </c>
      <c r="K245" s="77" t="s">
        <v>1039</v>
      </c>
      <c r="L245" s="77" t="s">
        <v>1040</v>
      </c>
      <c r="M245" s="78" t="s">
        <v>633</v>
      </c>
      <c r="N245" s="78" t="s">
        <v>185</v>
      </c>
      <c r="O245" s="79" t="s">
        <v>1020</v>
      </c>
      <c r="P245" s="80" t="s">
        <v>165</v>
      </c>
    </row>
    <row r="246" spans="1:16">
      <c r="A246" s="3" t="str">
        <f t="shared" si="18"/>
        <v>VSB 53 </v>
      </c>
      <c r="B246" s="2" t="str">
        <f t="shared" si="19"/>
        <v>II</v>
      </c>
      <c r="C246" s="3">
        <f t="shared" si="20"/>
        <v>55578.390899999999</v>
      </c>
      <c r="D246" t="str">
        <f t="shared" si="21"/>
        <v>vis</v>
      </c>
      <c r="E246">
        <f>VLOOKUP(C246,Active!C$21:E$969,3,FALSE)</f>
        <v>73693.103848375918</v>
      </c>
      <c r="F246" s="2" t="s">
        <v>185</v>
      </c>
      <c r="G246" t="str">
        <f t="shared" si="22"/>
        <v>55578.3909</v>
      </c>
      <c r="H246" s="3">
        <f t="shared" si="23"/>
        <v>73693.5</v>
      </c>
      <c r="I246" s="77" t="s">
        <v>1041</v>
      </c>
      <c r="J246" s="78" t="s">
        <v>1042</v>
      </c>
      <c r="K246" s="77" t="s">
        <v>1043</v>
      </c>
      <c r="L246" s="77" t="s">
        <v>1044</v>
      </c>
      <c r="M246" s="78" t="s">
        <v>633</v>
      </c>
      <c r="N246" s="78" t="s">
        <v>185</v>
      </c>
      <c r="O246" s="79" t="s">
        <v>1045</v>
      </c>
      <c r="P246" s="80" t="s">
        <v>166</v>
      </c>
    </row>
    <row r="247" spans="1:16">
      <c r="A247" s="3" t="str">
        <f t="shared" si="18"/>
        <v>OEJV 0160 </v>
      </c>
      <c r="B247" s="2" t="str">
        <f t="shared" si="19"/>
        <v>II</v>
      </c>
      <c r="C247" s="3">
        <f t="shared" si="20"/>
        <v>55817.583120000003</v>
      </c>
      <c r="D247" t="str">
        <f t="shared" si="21"/>
        <v>vis</v>
      </c>
      <c r="E247">
        <f>VLOOKUP(C247,Active!C$21:E$969,3,FALSE)</f>
        <v>74412.099662313485</v>
      </c>
      <c r="F247" s="2" t="s">
        <v>185</v>
      </c>
      <c r="G247" t="str">
        <f t="shared" si="22"/>
        <v>55817.58312</v>
      </c>
      <c r="H247" s="3">
        <f t="shared" si="23"/>
        <v>74412.5</v>
      </c>
      <c r="I247" s="77" t="s">
        <v>1046</v>
      </c>
      <c r="J247" s="78" t="s">
        <v>1047</v>
      </c>
      <c r="K247" s="77" t="s">
        <v>1048</v>
      </c>
      <c r="L247" s="77" t="s">
        <v>1049</v>
      </c>
      <c r="M247" s="78" t="s">
        <v>633</v>
      </c>
      <c r="N247" s="78" t="s">
        <v>185</v>
      </c>
      <c r="O247" s="79" t="s">
        <v>761</v>
      </c>
      <c r="P247" s="80" t="s">
        <v>786</v>
      </c>
    </row>
    <row r="248" spans="1:16">
      <c r="A248" s="3" t="str">
        <f t="shared" si="18"/>
        <v>OEJV 0160 </v>
      </c>
      <c r="B248" s="2" t="str">
        <f t="shared" si="19"/>
        <v>II</v>
      </c>
      <c r="C248" s="3">
        <f t="shared" si="20"/>
        <v>55817.583129999999</v>
      </c>
      <c r="D248" t="str">
        <f t="shared" si="21"/>
        <v>vis</v>
      </c>
      <c r="E248">
        <f>VLOOKUP(C248,Active!C$21:E$969,3,FALSE)</f>
        <v>74412.099692372809</v>
      </c>
      <c r="F248" s="2" t="s">
        <v>185</v>
      </c>
      <c r="G248" t="str">
        <f t="shared" si="22"/>
        <v>55817.58313</v>
      </c>
      <c r="H248" s="3">
        <f t="shared" si="23"/>
        <v>74412.5</v>
      </c>
      <c r="I248" s="77" t="s">
        <v>1050</v>
      </c>
      <c r="J248" s="78" t="s">
        <v>1047</v>
      </c>
      <c r="K248" s="77" t="s">
        <v>1048</v>
      </c>
      <c r="L248" s="77" t="s">
        <v>1051</v>
      </c>
      <c r="M248" s="78" t="s">
        <v>633</v>
      </c>
      <c r="N248" s="78" t="s">
        <v>46</v>
      </c>
      <c r="O248" s="79" t="s">
        <v>761</v>
      </c>
      <c r="P248" s="80" t="s">
        <v>786</v>
      </c>
    </row>
    <row r="249" spans="1:16">
      <c r="A249" s="3" t="str">
        <f t="shared" si="18"/>
        <v>OEJV 0160 </v>
      </c>
      <c r="B249" s="2" t="str">
        <f t="shared" si="19"/>
        <v>II</v>
      </c>
      <c r="C249" s="3">
        <f t="shared" si="20"/>
        <v>55817.583290000002</v>
      </c>
      <c r="D249" t="str">
        <f t="shared" si="21"/>
        <v>vis</v>
      </c>
      <c r="E249">
        <f>VLOOKUP(C249,Active!C$21:E$969,3,FALSE)</f>
        <v>74412.100173322106</v>
      </c>
      <c r="F249" s="2" t="s">
        <v>185</v>
      </c>
      <c r="G249" t="str">
        <f t="shared" si="22"/>
        <v>55817.58329</v>
      </c>
      <c r="H249" s="3">
        <f t="shared" si="23"/>
        <v>74412.5</v>
      </c>
      <c r="I249" s="77" t="s">
        <v>1052</v>
      </c>
      <c r="J249" s="78" t="s">
        <v>1047</v>
      </c>
      <c r="K249" s="77" t="s">
        <v>1048</v>
      </c>
      <c r="L249" s="77" t="s">
        <v>1053</v>
      </c>
      <c r="M249" s="78" t="s">
        <v>633</v>
      </c>
      <c r="N249" s="78" t="s">
        <v>531</v>
      </c>
      <c r="O249" s="79" t="s">
        <v>761</v>
      </c>
      <c r="P249" s="80" t="s">
        <v>786</v>
      </c>
    </row>
    <row r="250" spans="1:16">
      <c r="A250" s="3" t="str">
        <f t="shared" si="18"/>
        <v>OEJV 0160 </v>
      </c>
      <c r="B250" s="2" t="str">
        <f t="shared" si="19"/>
        <v>II</v>
      </c>
      <c r="C250" s="3">
        <f t="shared" si="20"/>
        <v>55817.58337</v>
      </c>
      <c r="D250" t="str">
        <f t="shared" si="21"/>
        <v>vis</v>
      </c>
      <c r="E250">
        <f>VLOOKUP(C250,Active!C$21:E$969,3,FALSE)</f>
        <v>74412.100413796754</v>
      </c>
      <c r="F250" s="2" t="s">
        <v>185</v>
      </c>
      <c r="G250" t="str">
        <f t="shared" si="22"/>
        <v>55817.58337</v>
      </c>
      <c r="H250" s="3">
        <f t="shared" si="23"/>
        <v>74412.5</v>
      </c>
      <c r="I250" s="77" t="s">
        <v>1054</v>
      </c>
      <c r="J250" s="78" t="s">
        <v>1055</v>
      </c>
      <c r="K250" s="77" t="s">
        <v>1048</v>
      </c>
      <c r="L250" s="77" t="s">
        <v>1056</v>
      </c>
      <c r="M250" s="78" t="s">
        <v>633</v>
      </c>
      <c r="N250" s="78" t="s">
        <v>48</v>
      </c>
      <c r="O250" s="79" t="s">
        <v>761</v>
      </c>
      <c r="P250" s="80" t="s">
        <v>786</v>
      </c>
    </row>
    <row r="251" spans="1:16">
      <c r="A251" s="3" t="str">
        <f t="shared" si="18"/>
        <v>VSB 53 </v>
      </c>
      <c r="B251" s="2" t="str">
        <f t="shared" si="19"/>
        <v>I</v>
      </c>
      <c r="C251" s="3">
        <f t="shared" si="20"/>
        <v>55899.919199999997</v>
      </c>
      <c r="D251" t="str">
        <f t="shared" si="21"/>
        <v>vis</v>
      </c>
      <c r="E251">
        <f>VLOOKUP(C251,Active!C$21:E$969,3,FALSE)</f>
        <v>74659.596411396808</v>
      </c>
      <c r="F251" s="2" t="s">
        <v>185</v>
      </c>
      <c r="G251" t="str">
        <f t="shared" si="22"/>
        <v>55899.9192</v>
      </c>
      <c r="H251" s="3">
        <f t="shared" si="23"/>
        <v>74660</v>
      </c>
      <c r="I251" s="77" t="s">
        <v>1057</v>
      </c>
      <c r="J251" s="78" t="s">
        <v>1058</v>
      </c>
      <c r="K251" s="77" t="s">
        <v>1059</v>
      </c>
      <c r="L251" s="77" t="s">
        <v>1060</v>
      </c>
      <c r="M251" s="78" t="s">
        <v>633</v>
      </c>
      <c r="N251" s="78" t="s">
        <v>188</v>
      </c>
      <c r="O251" s="79" t="s">
        <v>1028</v>
      </c>
      <c r="P251" s="80" t="s">
        <v>166</v>
      </c>
    </row>
    <row r="252" spans="1:16">
      <c r="A252" s="3" t="str">
        <f t="shared" si="18"/>
        <v>VSB 53 </v>
      </c>
      <c r="B252" s="2" t="str">
        <f t="shared" si="19"/>
        <v>II</v>
      </c>
      <c r="C252" s="3">
        <f t="shared" si="20"/>
        <v>55900.0867</v>
      </c>
      <c r="D252" t="str">
        <f t="shared" si="21"/>
        <v>vis</v>
      </c>
      <c r="E252">
        <f>VLOOKUP(C252,Active!C$21:E$969,3,FALSE)</f>
        <v>74660.099905192867</v>
      </c>
      <c r="F252" s="2" t="s">
        <v>185</v>
      </c>
      <c r="G252" t="str">
        <f t="shared" si="22"/>
        <v>55900.0867</v>
      </c>
      <c r="H252" s="3">
        <f t="shared" si="23"/>
        <v>74660.5</v>
      </c>
      <c r="I252" s="77" t="s">
        <v>1061</v>
      </c>
      <c r="J252" s="78" t="s">
        <v>1062</v>
      </c>
      <c r="K252" s="77" t="s">
        <v>1063</v>
      </c>
      <c r="L252" s="77" t="s">
        <v>1064</v>
      </c>
      <c r="M252" s="78" t="s">
        <v>633</v>
      </c>
      <c r="N252" s="78" t="s">
        <v>188</v>
      </c>
      <c r="O252" s="79" t="s">
        <v>1028</v>
      </c>
      <c r="P252" s="80" t="s">
        <v>166</v>
      </c>
    </row>
    <row r="253" spans="1:16">
      <c r="A253" s="3" t="str">
        <f t="shared" si="18"/>
        <v>OEJV 0160 </v>
      </c>
      <c r="B253" s="2" t="str">
        <f t="shared" si="19"/>
        <v>II</v>
      </c>
      <c r="C253" s="3">
        <f t="shared" si="20"/>
        <v>56169.55156</v>
      </c>
      <c r="D253" t="str">
        <f t="shared" si="21"/>
        <v>vis</v>
      </c>
      <c r="E253">
        <f>VLOOKUP(C253,Active!C$21:E$969,3,FALSE)</f>
        <v>75470.093250056962</v>
      </c>
      <c r="F253" s="2" t="s">
        <v>185</v>
      </c>
      <c r="G253" t="str">
        <f t="shared" si="22"/>
        <v>56169.55156</v>
      </c>
      <c r="H253" s="3">
        <f t="shared" si="23"/>
        <v>75470.5</v>
      </c>
      <c r="I253" s="77" t="s">
        <v>1065</v>
      </c>
      <c r="J253" s="78" t="s">
        <v>1066</v>
      </c>
      <c r="K253" s="77" t="s">
        <v>1067</v>
      </c>
      <c r="L253" s="77" t="s">
        <v>1068</v>
      </c>
      <c r="M253" s="78" t="s">
        <v>633</v>
      </c>
      <c r="N253" s="78" t="s">
        <v>531</v>
      </c>
      <c r="O253" s="79" t="s">
        <v>761</v>
      </c>
      <c r="P253" s="80" t="s">
        <v>786</v>
      </c>
    </row>
    <row r="254" spans="1:16">
      <c r="A254" s="3" t="str">
        <f t="shared" si="18"/>
        <v>OEJV 0160 </v>
      </c>
      <c r="B254" s="2" t="str">
        <f t="shared" si="19"/>
        <v>II</v>
      </c>
      <c r="C254" s="3">
        <f t="shared" si="20"/>
        <v>56169.551570000003</v>
      </c>
      <c r="D254" t="str">
        <f t="shared" si="21"/>
        <v>vis</v>
      </c>
      <c r="E254">
        <f>VLOOKUP(C254,Active!C$21:E$969,3,FALSE)</f>
        <v>75470.0932801163</v>
      </c>
      <c r="F254" s="2" t="s">
        <v>185</v>
      </c>
      <c r="G254" t="str">
        <f t="shared" si="22"/>
        <v>56169.55157</v>
      </c>
      <c r="H254" s="3">
        <f t="shared" si="23"/>
        <v>75470.5</v>
      </c>
      <c r="I254" s="77" t="s">
        <v>1069</v>
      </c>
      <c r="J254" s="78" t="s">
        <v>1066</v>
      </c>
      <c r="K254" s="77" t="s">
        <v>1067</v>
      </c>
      <c r="L254" s="77" t="s">
        <v>1070</v>
      </c>
      <c r="M254" s="78" t="s">
        <v>633</v>
      </c>
      <c r="N254" s="78" t="s">
        <v>185</v>
      </c>
      <c r="O254" s="79" t="s">
        <v>761</v>
      </c>
      <c r="P254" s="80" t="s">
        <v>786</v>
      </c>
    </row>
    <row r="255" spans="1:16">
      <c r="A255" s="3" t="str">
        <f t="shared" si="18"/>
        <v>OEJV 0160 </v>
      </c>
      <c r="B255" s="2" t="str">
        <f t="shared" si="19"/>
        <v>II</v>
      </c>
      <c r="C255" s="3">
        <f t="shared" si="20"/>
        <v>56169.551610000002</v>
      </c>
      <c r="D255" t="str">
        <f t="shared" si="21"/>
        <v>vis</v>
      </c>
      <c r="E255">
        <f>VLOOKUP(C255,Active!C$21:E$969,3,FALSE)</f>
        <v>75470.093400353624</v>
      </c>
      <c r="F255" s="2" t="s">
        <v>185</v>
      </c>
      <c r="G255" t="str">
        <f t="shared" si="22"/>
        <v>56169.55161</v>
      </c>
      <c r="H255" s="3">
        <f t="shared" si="23"/>
        <v>75470.5</v>
      </c>
      <c r="I255" s="77" t="s">
        <v>1071</v>
      </c>
      <c r="J255" s="78" t="s">
        <v>1066</v>
      </c>
      <c r="K255" s="77" t="s">
        <v>1067</v>
      </c>
      <c r="L255" s="77" t="s">
        <v>1072</v>
      </c>
      <c r="M255" s="78" t="s">
        <v>633</v>
      </c>
      <c r="N255" s="78" t="s">
        <v>48</v>
      </c>
      <c r="O255" s="79" t="s">
        <v>761</v>
      </c>
      <c r="P255" s="80" t="s">
        <v>786</v>
      </c>
    </row>
    <row r="256" spans="1:16">
      <c r="A256" s="3" t="str">
        <f t="shared" si="18"/>
        <v>OEJV 0160 </v>
      </c>
      <c r="B256" s="2" t="str">
        <f t="shared" si="19"/>
        <v>II</v>
      </c>
      <c r="C256" s="3">
        <f t="shared" si="20"/>
        <v>56169.552009999999</v>
      </c>
      <c r="D256" t="str">
        <f t="shared" si="21"/>
        <v>vis</v>
      </c>
      <c r="E256">
        <f>VLOOKUP(C256,Active!C$21:E$969,3,FALSE)</f>
        <v>75470.094602726866</v>
      </c>
      <c r="F256" s="2" t="s">
        <v>185</v>
      </c>
      <c r="G256" t="str">
        <f t="shared" si="22"/>
        <v>56169.55201</v>
      </c>
      <c r="H256" s="3">
        <f t="shared" si="23"/>
        <v>75470.5</v>
      </c>
      <c r="I256" s="77" t="s">
        <v>1073</v>
      </c>
      <c r="J256" s="78" t="s">
        <v>1066</v>
      </c>
      <c r="K256" s="77" t="s">
        <v>1067</v>
      </c>
      <c r="L256" s="77" t="s">
        <v>1074</v>
      </c>
      <c r="M256" s="78" t="s">
        <v>633</v>
      </c>
      <c r="N256" s="78" t="s">
        <v>46</v>
      </c>
      <c r="O256" s="79" t="s">
        <v>761</v>
      </c>
      <c r="P256" s="80" t="s">
        <v>786</v>
      </c>
    </row>
    <row r="257" spans="1:16">
      <c r="A257" s="3" t="str">
        <f t="shared" si="18"/>
        <v>VSB 55 </v>
      </c>
      <c r="B257" s="2" t="str">
        <f t="shared" si="19"/>
        <v>II</v>
      </c>
      <c r="C257" s="3">
        <f t="shared" si="20"/>
        <v>56272.0147</v>
      </c>
      <c r="D257" t="str">
        <f t="shared" si="21"/>
        <v>vis</v>
      </c>
      <c r="E257">
        <f>VLOOKUP(C257,Active!C$21:E$969,3,FALSE)</f>
        <v>75778.09059521684</v>
      </c>
      <c r="F257" s="2" t="s">
        <v>185</v>
      </c>
      <c r="G257" t="str">
        <f t="shared" si="22"/>
        <v>56272.0147</v>
      </c>
      <c r="H257" s="3">
        <f t="shared" si="23"/>
        <v>75778.5</v>
      </c>
      <c r="I257" s="77" t="s">
        <v>1075</v>
      </c>
      <c r="J257" s="78" t="s">
        <v>1076</v>
      </c>
      <c r="K257" s="77" t="s">
        <v>1077</v>
      </c>
      <c r="L257" s="77" t="s">
        <v>1078</v>
      </c>
      <c r="M257" s="78" t="s">
        <v>633</v>
      </c>
      <c r="N257" s="78" t="s">
        <v>185</v>
      </c>
      <c r="O257" s="79" t="s">
        <v>1020</v>
      </c>
      <c r="P257" s="80" t="s">
        <v>173</v>
      </c>
    </row>
    <row r="258" spans="1:16">
      <c r="A258" s="3" t="str">
        <f t="shared" si="18"/>
        <v>VSB 55 </v>
      </c>
      <c r="B258" s="2" t="str">
        <f t="shared" si="19"/>
        <v>I</v>
      </c>
      <c r="C258" s="3">
        <f t="shared" si="20"/>
        <v>56272.180899999999</v>
      </c>
      <c r="D258" t="str">
        <f t="shared" si="21"/>
        <v>vis</v>
      </c>
      <c r="E258">
        <f>VLOOKUP(C258,Active!C$21:E$969,3,FALSE)</f>
        <v>75778.590181299849</v>
      </c>
      <c r="F258" s="2" t="s">
        <v>185</v>
      </c>
      <c r="G258" t="str">
        <f t="shared" si="22"/>
        <v>56272.1809</v>
      </c>
      <c r="H258" s="3">
        <f t="shared" si="23"/>
        <v>75779</v>
      </c>
      <c r="I258" s="77" t="s">
        <v>1079</v>
      </c>
      <c r="J258" s="78" t="s">
        <v>1080</v>
      </c>
      <c r="K258" s="77" t="s">
        <v>1081</v>
      </c>
      <c r="L258" s="77" t="s">
        <v>1082</v>
      </c>
      <c r="M258" s="78" t="s">
        <v>633</v>
      </c>
      <c r="N258" s="78" t="s">
        <v>185</v>
      </c>
      <c r="O258" s="79" t="s">
        <v>1020</v>
      </c>
      <c r="P258" s="80" t="s">
        <v>173</v>
      </c>
    </row>
    <row r="259" spans="1:16">
      <c r="A259" s="3" t="str">
        <f t="shared" si="18"/>
        <v>VSB 56 </v>
      </c>
      <c r="B259" s="2" t="str">
        <f t="shared" si="19"/>
        <v>I</v>
      </c>
      <c r="C259" s="3">
        <f t="shared" si="20"/>
        <v>56608.180699999997</v>
      </c>
      <c r="D259" t="str">
        <f t="shared" si="21"/>
        <v>vis</v>
      </c>
      <c r="E259">
        <f>VLOOKUP(C259,Active!C$21:E$969,3,FALSE)</f>
        <v>76788.583105333295</v>
      </c>
      <c r="F259" s="2" t="s">
        <v>185</v>
      </c>
      <c r="G259" t="str">
        <f t="shared" si="22"/>
        <v>56608.1807</v>
      </c>
      <c r="H259" s="3">
        <f t="shared" si="23"/>
        <v>76789</v>
      </c>
      <c r="I259" s="77" t="s">
        <v>1083</v>
      </c>
      <c r="J259" s="78" t="s">
        <v>1084</v>
      </c>
      <c r="K259" s="77" t="s">
        <v>1085</v>
      </c>
      <c r="L259" s="77" t="s">
        <v>1086</v>
      </c>
      <c r="M259" s="78" t="s">
        <v>633</v>
      </c>
      <c r="N259" s="78" t="s">
        <v>1087</v>
      </c>
      <c r="O259" s="79" t="s">
        <v>1088</v>
      </c>
      <c r="P259" s="80" t="s">
        <v>177</v>
      </c>
    </row>
  </sheetData>
  <sheetProtection selectLockedCells="1" selectUnlockedCells="1"/>
  <phoneticPr fontId="0" type="noConversion"/>
  <hyperlinks>
    <hyperlink ref="P110" r:id="rId1" xr:uid="{00000000-0004-0000-0100-000000000000}"/>
    <hyperlink ref="P111" r:id="rId2" xr:uid="{00000000-0004-0000-0100-000001000000}"/>
    <hyperlink ref="P112" r:id="rId3" xr:uid="{00000000-0004-0000-0100-000002000000}"/>
    <hyperlink ref="P113" r:id="rId4" xr:uid="{00000000-0004-0000-0100-000003000000}"/>
    <hyperlink ref="P114" r:id="rId5" xr:uid="{00000000-0004-0000-0100-000004000000}"/>
    <hyperlink ref="P115" r:id="rId6" xr:uid="{00000000-0004-0000-0100-000005000000}"/>
    <hyperlink ref="P116" r:id="rId7" xr:uid="{00000000-0004-0000-0100-000006000000}"/>
    <hyperlink ref="P117" r:id="rId8" xr:uid="{00000000-0004-0000-0100-000007000000}"/>
    <hyperlink ref="P118" r:id="rId9" xr:uid="{00000000-0004-0000-0100-000008000000}"/>
    <hyperlink ref="P121" r:id="rId10" xr:uid="{00000000-0004-0000-0100-000009000000}"/>
    <hyperlink ref="P123" r:id="rId11" xr:uid="{00000000-0004-0000-0100-00000A000000}"/>
    <hyperlink ref="P124" r:id="rId12" xr:uid="{00000000-0004-0000-0100-00000B000000}"/>
    <hyperlink ref="P125" r:id="rId13" xr:uid="{00000000-0004-0000-0100-00000C000000}"/>
    <hyperlink ref="P126" r:id="rId14" xr:uid="{00000000-0004-0000-0100-00000D000000}"/>
    <hyperlink ref="P127" r:id="rId15" xr:uid="{00000000-0004-0000-0100-00000E000000}"/>
    <hyperlink ref="P128" r:id="rId16" xr:uid="{00000000-0004-0000-0100-00000F000000}"/>
    <hyperlink ref="P129" r:id="rId17" xr:uid="{00000000-0004-0000-0100-000010000000}"/>
    <hyperlink ref="P130" r:id="rId18" xr:uid="{00000000-0004-0000-0100-000011000000}"/>
    <hyperlink ref="P131" r:id="rId19" xr:uid="{00000000-0004-0000-0100-000012000000}"/>
    <hyperlink ref="P132" r:id="rId20" xr:uid="{00000000-0004-0000-0100-000013000000}"/>
    <hyperlink ref="P133" r:id="rId21" xr:uid="{00000000-0004-0000-0100-000014000000}"/>
    <hyperlink ref="P134" r:id="rId22" xr:uid="{00000000-0004-0000-0100-000015000000}"/>
    <hyperlink ref="P135" r:id="rId23" xr:uid="{00000000-0004-0000-0100-000016000000}"/>
    <hyperlink ref="P136" r:id="rId24" xr:uid="{00000000-0004-0000-0100-000017000000}"/>
    <hyperlink ref="P137" r:id="rId25" xr:uid="{00000000-0004-0000-0100-000018000000}"/>
    <hyperlink ref="P138" r:id="rId26" xr:uid="{00000000-0004-0000-0100-000019000000}"/>
    <hyperlink ref="P139" r:id="rId27" xr:uid="{00000000-0004-0000-0100-00001A000000}"/>
    <hyperlink ref="P140" r:id="rId28" xr:uid="{00000000-0004-0000-0100-00001B000000}"/>
    <hyperlink ref="P141" r:id="rId29" xr:uid="{00000000-0004-0000-0100-00001C000000}"/>
    <hyperlink ref="P142" r:id="rId30" xr:uid="{00000000-0004-0000-0100-00001D000000}"/>
    <hyperlink ref="P143" r:id="rId31" xr:uid="{00000000-0004-0000-0100-00001E000000}"/>
    <hyperlink ref="P144" r:id="rId32" xr:uid="{00000000-0004-0000-0100-00001F000000}"/>
    <hyperlink ref="P145" r:id="rId33" xr:uid="{00000000-0004-0000-0100-000020000000}"/>
    <hyperlink ref="P146" r:id="rId34" xr:uid="{00000000-0004-0000-0100-000021000000}"/>
    <hyperlink ref="P147" r:id="rId35" xr:uid="{00000000-0004-0000-0100-000022000000}"/>
    <hyperlink ref="P148" r:id="rId36" xr:uid="{00000000-0004-0000-0100-000023000000}"/>
    <hyperlink ref="P149" r:id="rId37" xr:uid="{00000000-0004-0000-0100-000024000000}"/>
    <hyperlink ref="P150" r:id="rId38" xr:uid="{00000000-0004-0000-0100-000025000000}"/>
    <hyperlink ref="P151" r:id="rId39" xr:uid="{00000000-0004-0000-0100-000026000000}"/>
    <hyperlink ref="P152" r:id="rId40" xr:uid="{00000000-0004-0000-0100-000027000000}"/>
    <hyperlink ref="P153" r:id="rId41" xr:uid="{00000000-0004-0000-0100-000028000000}"/>
    <hyperlink ref="P154" r:id="rId42" xr:uid="{00000000-0004-0000-0100-000029000000}"/>
    <hyperlink ref="P155" r:id="rId43" xr:uid="{00000000-0004-0000-0100-00002A000000}"/>
    <hyperlink ref="P156" r:id="rId44" xr:uid="{00000000-0004-0000-0100-00002B000000}"/>
    <hyperlink ref="P157" r:id="rId45" xr:uid="{00000000-0004-0000-0100-00002C000000}"/>
    <hyperlink ref="P158" r:id="rId46" xr:uid="{00000000-0004-0000-0100-00002D000000}"/>
    <hyperlink ref="P159" r:id="rId47" xr:uid="{00000000-0004-0000-0100-00002E000000}"/>
    <hyperlink ref="P160" r:id="rId48" xr:uid="{00000000-0004-0000-0100-00002F000000}"/>
    <hyperlink ref="P161" r:id="rId49" xr:uid="{00000000-0004-0000-0100-000030000000}"/>
    <hyperlink ref="P162" r:id="rId50" xr:uid="{00000000-0004-0000-0100-000031000000}"/>
    <hyperlink ref="P163" r:id="rId51" xr:uid="{00000000-0004-0000-0100-000032000000}"/>
    <hyperlink ref="P164" r:id="rId52" xr:uid="{00000000-0004-0000-0100-000033000000}"/>
    <hyperlink ref="P165" r:id="rId53" xr:uid="{00000000-0004-0000-0100-000034000000}"/>
    <hyperlink ref="P166" r:id="rId54" xr:uid="{00000000-0004-0000-0100-000035000000}"/>
    <hyperlink ref="P167" r:id="rId55" xr:uid="{00000000-0004-0000-0100-000036000000}"/>
    <hyperlink ref="P168" r:id="rId56" xr:uid="{00000000-0004-0000-0100-000037000000}"/>
    <hyperlink ref="P169" r:id="rId57" xr:uid="{00000000-0004-0000-0100-000038000000}"/>
    <hyperlink ref="P170" r:id="rId58" xr:uid="{00000000-0004-0000-0100-000039000000}"/>
    <hyperlink ref="P171" r:id="rId59" xr:uid="{00000000-0004-0000-0100-00003A000000}"/>
    <hyperlink ref="P172" r:id="rId60" xr:uid="{00000000-0004-0000-0100-00003B000000}"/>
    <hyperlink ref="P173" r:id="rId61" xr:uid="{00000000-0004-0000-0100-00003C000000}"/>
    <hyperlink ref="P174" r:id="rId62" xr:uid="{00000000-0004-0000-0100-00003D000000}"/>
    <hyperlink ref="P175" r:id="rId63" xr:uid="{00000000-0004-0000-0100-00003E000000}"/>
    <hyperlink ref="P176" r:id="rId64" xr:uid="{00000000-0004-0000-0100-00003F000000}"/>
    <hyperlink ref="P177" r:id="rId65" xr:uid="{00000000-0004-0000-0100-000040000000}"/>
    <hyperlink ref="P219" r:id="rId66" xr:uid="{00000000-0004-0000-0100-000041000000}"/>
    <hyperlink ref="P223" r:id="rId67" xr:uid="{00000000-0004-0000-0100-000042000000}"/>
    <hyperlink ref="P226" r:id="rId68" xr:uid="{00000000-0004-0000-0100-000043000000}"/>
    <hyperlink ref="P229" r:id="rId69" xr:uid="{00000000-0004-0000-0100-000044000000}"/>
    <hyperlink ref="P230" r:id="rId70" xr:uid="{00000000-0004-0000-0100-000045000000}"/>
    <hyperlink ref="P231" r:id="rId71" xr:uid="{00000000-0004-0000-0100-000046000000}"/>
    <hyperlink ref="P232" r:id="rId72" xr:uid="{00000000-0004-0000-0100-000047000000}"/>
    <hyperlink ref="P236" r:id="rId73" xr:uid="{00000000-0004-0000-0100-000048000000}"/>
    <hyperlink ref="P239" r:id="rId74" xr:uid="{00000000-0004-0000-0100-000049000000}"/>
    <hyperlink ref="P240" r:id="rId75" xr:uid="{00000000-0004-0000-0100-00004A000000}"/>
    <hyperlink ref="P241" r:id="rId76" xr:uid="{00000000-0004-0000-0100-00004B000000}"/>
    <hyperlink ref="P242" r:id="rId77" xr:uid="{00000000-0004-0000-0100-00004C000000}"/>
    <hyperlink ref="P243" r:id="rId78" xr:uid="{00000000-0004-0000-0100-00004D000000}"/>
    <hyperlink ref="P244" r:id="rId79" xr:uid="{00000000-0004-0000-0100-00004E000000}"/>
    <hyperlink ref="P245" r:id="rId80" xr:uid="{00000000-0004-0000-0100-00004F000000}"/>
    <hyperlink ref="P246" r:id="rId81" xr:uid="{00000000-0004-0000-0100-000050000000}"/>
    <hyperlink ref="P247" r:id="rId82" xr:uid="{00000000-0004-0000-0100-000051000000}"/>
    <hyperlink ref="P248" r:id="rId83" xr:uid="{00000000-0004-0000-0100-000052000000}"/>
    <hyperlink ref="P249" r:id="rId84" xr:uid="{00000000-0004-0000-0100-000053000000}"/>
    <hyperlink ref="P250" r:id="rId85" xr:uid="{00000000-0004-0000-0100-000054000000}"/>
    <hyperlink ref="P251" r:id="rId86" xr:uid="{00000000-0004-0000-0100-000055000000}"/>
    <hyperlink ref="P252" r:id="rId87" xr:uid="{00000000-0004-0000-0100-000056000000}"/>
    <hyperlink ref="P253" r:id="rId88" xr:uid="{00000000-0004-0000-0100-000057000000}"/>
    <hyperlink ref="P254" r:id="rId89" xr:uid="{00000000-0004-0000-0100-000058000000}"/>
    <hyperlink ref="P255" r:id="rId90" xr:uid="{00000000-0004-0000-0100-000059000000}"/>
    <hyperlink ref="P256" r:id="rId91" xr:uid="{00000000-0004-0000-0100-00005A000000}"/>
    <hyperlink ref="P257" r:id="rId92" xr:uid="{00000000-0004-0000-0100-00005B000000}"/>
    <hyperlink ref="P258" r:id="rId93" xr:uid="{00000000-0004-0000-0100-00005C000000}"/>
    <hyperlink ref="P259" r:id="rId94" xr:uid="{00000000-0004-0000-0100-00005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2023-01-24T06:41:13Z</dcterms:created>
  <dcterms:modified xsi:type="dcterms:W3CDTF">2025-01-08T06:34:33Z</dcterms:modified>
</cp:coreProperties>
</file>