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BB2BDAE-C70B-47A7-8127-2DD0191A03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2" i="1" l="1"/>
  <c r="F13" i="1" s="1"/>
  <c r="F14" i="1" s="1"/>
  <c r="C17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Q22" i="1"/>
  <c r="Q23" i="1"/>
  <c r="Q24" i="1"/>
  <c r="I25" i="1"/>
  <c r="Q25" i="1"/>
  <c r="Q4" i="1"/>
  <c r="T4" i="1"/>
  <c r="Q5" i="1"/>
  <c r="T5" i="1"/>
  <c r="Q6" i="1"/>
  <c r="T6" i="1"/>
  <c r="Q8" i="1"/>
  <c r="T8" i="1"/>
  <c r="Q10" i="1"/>
  <c r="T10" i="1"/>
  <c r="Q11" i="1"/>
  <c r="T11" i="1"/>
  <c r="Q12" i="1"/>
  <c r="T12" i="1"/>
  <c r="Q13" i="1"/>
  <c r="T13" i="1"/>
  <c r="Q14" i="1"/>
  <c r="T14" i="1"/>
  <c r="Q15" i="1"/>
  <c r="T15" i="1"/>
  <c r="Q16" i="1"/>
  <c r="T16" i="1"/>
  <c r="Q17" i="1"/>
  <c r="T17" i="1"/>
  <c r="Q18" i="1"/>
  <c r="T18" i="1"/>
  <c r="Q3" i="1"/>
  <c r="T3" i="1"/>
  <c r="Q7" i="1"/>
  <c r="Q9" i="1"/>
  <c r="Q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V2" i="1"/>
  <c r="E21" i="1"/>
  <c r="F21" i="1"/>
  <c r="G21" i="1"/>
  <c r="Q21" i="1"/>
  <c r="C12" i="1"/>
  <c r="C16" i="1"/>
  <c r="D18" i="1"/>
  <c r="C11" i="1"/>
  <c r="I21" i="1"/>
  <c r="O23" i="1"/>
  <c r="O21" i="1"/>
  <c r="O22" i="1"/>
  <c r="C15" i="1"/>
  <c r="O24" i="1"/>
  <c r="O25" i="1"/>
  <c r="C18" i="1"/>
</calcChain>
</file>

<file path=xl/sharedStrings.xml><?xml version="1.0" encoding="utf-8"?>
<sst xmlns="http://schemas.openxmlformats.org/spreadsheetml/2006/main" count="55" uniqueCount="48">
  <si>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</si>
  <si>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</si>
  <si>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</si>
  <si>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</si>
  <si>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</si>
  <si>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</si>
  <si>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</si>
  <si>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</si>
  <si>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</si>
  <si>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</si>
  <si>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</si>
  <si>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</si>
  <si>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</si>
  <si>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</si>
  <si>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</si>
  <si>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</si>
  <si>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</si>
  <si>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</si>
  <si>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</si>
  <si>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</si>
  <si>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</si>
  <si>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</si>
  <si>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</si>
  <si>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</si>
  <si>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</si>
  <si>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</si>
  <si>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</si>
  <si>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</si>
  <si>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 2893</t>
  </si>
  <si>
    <t>no</t>
  </si>
  <si>
    <t>not avail.</t>
  </si>
  <si>
    <t>VERY tentative period!!</t>
  </si>
  <si>
    <t>More data required!!</t>
  </si>
  <si>
    <t>GAM</t>
  </si>
  <si>
    <t>CAS</t>
  </si>
  <si>
    <t>BU Tau / GSC 1800-2200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</si>
  <si>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</si>
  <si>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</si>
  <si>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</si>
  <si>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</si>
  <si>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</si>
  <si>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</si>
  <si>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</si>
  <si>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Checked by ToMcat (period search software)</t>
  </si>
  <si>
    <t>vis</t>
  </si>
  <si>
    <t>PE</t>
  </si>
  <si>
    <t>CCD</t>
  </si>
  <si>
    <t>VSX period 12630 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</si>
</sst>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2">
    <xf numFmtId="0" fontId="0" fillId="0" borderId="0" xfId="0" applyAlignment="1"/>
    <xf numFmtId="14" fontId="0" fillId="0" borderId="0" xfId="0" applyNumberFormat="1" applyAlignme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22" fontId="1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BU Tau - O-C Diagr.</a:t>
            </a:r>
          </a:p>
        </c:rich>
      </c:tx>
      <c:layout>
        <c:manualLayout>
          <c:xMode val="edge"/>
          <c:yMode val="edge"/>
          <c:x val="0.37641390948910058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34168126798494"/>
          <c:w val="0.80937058998462585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</c:v>
                </c:pt>
                <c:pt idx="2">
                  <c:v>252.5</c:v>
                </c:pt>
                <c:pt idx="3">
                  <c:v>258</c:v>
                </c:pt>
                <c:pt idx="4">
                  <c:v>387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59-4520-89EA-9499CC0FD3B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</c:v>
                </c:pt>
                <c:pt idx="2">
                  <c:v>252.5</c:v>
                </c:pt>
                <c:pt idx="3">
                  <c:v>258</c:v>
                </c:pt>
                <c:pt idx="4">
                  <c:v>387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  <c:pt idx="1">
                  <c:v>7.0000001869630069E-5</c:v>
                </c:pt>
                <c:pt idx="2">
                  <c:v>4.6250000013969839E-4</c:v>
                </c:pt>
                <c:pt idx="3">
                  <c:v>5.7299999971291982E-3</c:v>
                </c:pt>
                <c:pt idx="4">
                  <c:v>-1.9050000046263449E-3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59-4520-89EA-9499CC0FD3B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</c:v>
                </c:pt>
                <c:pt idx="2">
                  <c:v>252.5</c:v>
                </c:pt>
                <c:pt idx="3">
                  <c:v>258</c:v>
                </c:pt>
                <c:pt idx="4">
                  <c:v>387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59-4520-89EA-9499CC0FD3B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</c:v>
                </c:pt>
                <c:pt idx="2">
                  <c:v>252.5</c:v>
                </c:pt>
                <c:pt idx="3">
                  <c:v>258</c:v>
                </c:pt>
                <c:pt idx="4">
                  <c:v>387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59-4520-89EA-9499CC0FD3B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</c:v>
                </c:pt>
                <c:pt idx="2">
                  <c:v>252.5</c:v>
                </c:pt>
                <c:pt idx="3">
                  <c:v>258</c:v>
                </c:pt>
                <c:pt idx="4">
                  <c:v>387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59-4520-89EA-9499CC0FD3B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</c:v>
                </c:pt>
                <c:pt idx="2">
                  <c:v>252.5</c:v>
                </c:pt>
                <c:pt idx="3">
                  <c:v>258</c:v>
                </c:pt>
                <c:pt idx="4">
                  <c:v>387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59-4520-89EA-9499CC0FD3B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</c:v>
                </c:pt>
                <c:pt idx="2">
                  <c:v>252.5</c:v>
                </c:pt>
                <c:pt idx="3">
                  <c:v>258</c:v>
                </c:pt>
                <c:pt idx="4">
                  <c:v>387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59-4520-89EA-9499CC0FD3B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22</c:v>
                </c:pt>
                <c:pt idx="2">
                  <c:v>252.5</c:v>
                </c:pt>
                <c:pt idx="3">
                  <c:v>258</c:v>
                </c:pt>
                <c:pt idx="4">
                  <c:v>387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7.7568417706458685E-4</c:v>
                </c:pt>
                <c:pt idx="1">
                  <c:v>7.8714664623496578E-4</c:v>
                </c:pt>
                <c:pt idx="2">
                  <c:v>9.0724206186098156E-4</c:v>
                </c:pt>
                <c:pt idx="3">
                  <c:v>9.1010767915357632E-4</c:v>
                </c:pt>
                <c:pt idx="4">
                  <c:v>9.7731943019807111E-4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59-4520-89EA-9499CC0FD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527304"/>
        <c:axId val="1"/>
      </c:scatterChart>
      <c:valAx>
        <c:axId val="580527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11827136309087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0527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86123584309634"/>
          <c:y val="0.92073298764483702"/>
          <c:w val="0.7237484894355895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0</xdr:row>
      <xdr:rowOff>0</xdr:rowOff>
    </xdr:from>
    <xdr:to>
      <xdr:col>18</xdr:col>
      <xdr:colOff>0</xdr:colOff>
      <xdr:row>18</xdr:row>
      <xdr:rowOff>85724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F3FEC78-0EB1-7AD7-426E-362ADBDF2A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606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2" sqref="F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1" customWidth="1"/>
    <col min="18" max="20" width="7.7109375" customWidth="1"/>
    <col min="21" max="21" width="9.85546875" customWidth="1"/>
  </cols>
  <sheetData>
    <row r="1" spans="1:44" s="6" customFormat="1" ht="20.25" x14ac:dyDescent="0.2">
      <c r="A1" s="30" t="s">
        <v>35</v>
      </c>
      <c r="P1" s="6">
        <v>1</v>
      </c>
      <c r="Q1" s="6">
        <v>2.0089999999999999</v>
      </c>
      <c r="U1" s="6">
        <v>1</v>
      </c>
      <c r="V1" s="6">
        <v>1.5</v>
      </c>
      <c r="W1" s="6">
        <v>2</v>
      </c>
      <c r="X1" s="6">
        <v>2.5</v>
      </c>
      <c r="Y1" s="6">
        <v>3</v>
      </c>
      <c r="Z1" s="6">
        <v>3.5</v>
      </c>
      <c r="AA1" s="6">
        <v>4</v>
      </c>
      <c r="AB1" s="6">
        <v>4.5</v>
      </c>
      <c r="AC1" s="6">
        <v>5</v>
      </c>
      <c r="AD1" s="6">
        <v>5.5</v>
      </c>
      <c r="AE1" s="6">
        <v>6</v>
      </c>
      <c r="AF1" s="6">
        <v>6.5</v>
      </c>
      <c r="AG1" s="6">
        <v>7</v>
      </c>
      <c r="AH1" s="6">
        <v>7.5</v>
      </c>
      <c r="AI1" s="6">
        <v>8</v>
      </c>
      <c r="AJ1" s="6">
        <v>8.5</v>
      </c>
      <c r="AK1" s="6">
        <v>9</v>
      </c>
      <c r="AL1" s="6">
        <v>9.5</v>
      </c>
      <c r="AM1" s="6">
        <v>10</v>
      </c>
      <c r="AN1" s="6">
        <v>10.5</v>
      </c>
      <c r="AO1" s="6">
        <v>11</v>
      </c>
      <c r="AP1" s="6">
        <v>11.5</v>
      </c>
      <c r="AQ1" s="6">
        <v>12</v>
      </c>
      <c r="AR1" s="6">
        <v>12.5</v>
      </c>
    </row>
    <row r="2" spans="1:44" s="6" customFormat="1" ht="12.95" customHeight="1" x14ac:dyDescent="0.2">
      <c r="A2" s="6" t="s">
        <v>24</v>
      </c>
      <c r="B2" s="7" t="s">
        <v>33</v>
      </c>
      <c r="C2" s="7" t="s">
        <v>31</v>
      </c>
      <c r="P2" s="6">
        <v>1.5</v>
      </c>
      <c r="Q2" s="6">
        <f>+Q$1/P2</f>
        <v>1.3393333333333333</v>
      </c>
      <c r="U2" s="6">
        <v>2.0089999999981956</v>
      </c>
      <c r="V2" s="6">
        <f>+$U2/V1</f>
        <v>1.3393333333321304</v>
      </c>
      <c r="W2" s="6">
        <f t="shared" ref="W2:AM2" si="0">+$U2/W1</f>
        <v>1.0044999999990978</v>
      </c>
      <c r="X2" s="6">
        <f t="shared" si="0"/>
        <v>0.80359999999927823</v>
      </c>
      <c r="Y2" s="6">
        <f t="shared" si="0"/>
        <v>0.66966666666606522</v>
      </c>
      <c r="Z2" s="6">
        <f t="shared" si="0"/>
        <v>0.57399999999948448</v>
      </c>
      <c r="AA2" s="6">
        <f t="shared" si="0"/>
        <v>0.50224999999954889</v>
      </c>
      <c r="AB2" s="6">
        <f t="shared" si="0"/>
        <v>0.44644444444404346</v>
      </c>
      <c r="AC2" s="6">
        <f t="shared" si="0"/>
        <v>0.40179999999963911</v>
      </c>
      <c r="AD2" s="6">
        <f t="shared" si="0"/>
        <v>0.36527272727239918</v>
      </c>
      <c r="AE2" s="6">
        <f t="shared" si="0"/>
        <v>0.33483333333303261</v>
      </c>
      <c r="AF2" s="6">
        <f t="shared" si="0"/>
        <v>0.30907692307664547</v>
      </c>
      <c r="AG2" s="6">
        <f t="shared" si="0"/>
        <v>0.28699999999974224</v>
      </c>
      <c r="AH2" s="6">
        <f t="shared" si="0"/>
        <v>0.26786666666642606</v>
      </c>
      <c r="AI2" s="6">
        <f t="shared" si="0"/>
        <v>0.25112499999977445</v>
      </c>
      <c r="AJ2" s="6">
        <f t="shared" si="0"/>
        <v>0.2363529411762583</v>
      </c>
      <c r="AK2" s="6">
        <f t="shared" si="0"/>
        <v>0.22322222222202173</v>
      </c>
      <c r="AL2" s="6">
        <f t="shared" si="0"/>
        <v>0.21147368421033638</v>
      </c>
      <c r="AM2" s="6">
        <f t="shared" si="0"/>
        <v>0.20089999999981956</v>
      </c>
    </row>
    <row r="3" spans="1:44" s="6" customFormat="1" ht="12.95" customHeight="1" thickBot="1" x14ac:dyDescent="0.25">
      <c r="B3" s="7" t="s">
        <v>34</v>
      </c>
      <c r="P3" s="6">
        <v>2</v>
      </c>
      <c r="Q3" s="6">
        <f t="shared" ref="Q3:Q18" si="1">+Q$1/P3</f>
        <v>1.0044999999999999</v>
      </c>
      <c r="R3" s="6">
        <v>0.99986399999999998</v>
      </c>
      <c r="S3" s="6">
        <v>5.8999999999999999E-3</v>
      </c>
      <c r="T3" s="8">
        <f>+R3-Q3</f>
        <v>-4.6359999999999735E-3</v>
      </c>
    </row>
    <row r="4" spans="1:44" s="6" customFormat="1" ht="12.95" customHeight="1" thickTop="1" thickBot="1" x14ac:dyDescent="0.25">
      <c r="A4" s="9" t="s">
        <v>0</v>
      </c>
      <c r="C4" s="10" t="s">
        <v>30</v>
      </c>
      <c r="D4" s="11" t="s">
        <v>30</v>
      </c>
      <c r="P4" s="6">
        <v>2.5</v>
      </c>
      <c r="Q4" s="6">
        <f t="shared" si="1"/>
        <v>0.80359999999999998</v>
      </c>
      <c r="R4" s="6">
        <v>0.80205899999999997</v>
      </c>
      <c r="S4" s="6">
        <v>7.5700000000000003E-3</v>
      </c>
      <c r="T4" s="8">
        <f t="shared" ref="T4:T18" si="2">+R4-Q4</f>
        <v>-1.5410000000000146E-3</v>
      </c>
    </row>
    <row r="5" spans="1:44" s="6" customFormat="1" ht="12.95" customHeight="1" thickTop="1" x14ac:dyDescent="0.2">
      <c r="F5" s="31" t="s">
        <v>47</v>
      </c>
      <c r="P5" s="6">
        <v>3</v>
      </c>
      <c r="Q5" s="6">
        <f t="shared" si="1"/>
        <v>0.66966666666666663</v>
      </c>
      <c r="R5" s="6">
        <v>0.666574</v>
      </c>
      <c r="S5" s="6">
        <v>5.8900000000000003E-3</v>
      </c>
      <c r="T5" s="8">
        <f t="shared" si="2"/>
        <v>-3.0926666666666325E-3</v>
      </c>
    </row>
    <row r="6" spans="1:44" s="6" customFormat="1" ht="12.95" customHeight="1" x14ac:dyDescent="0.2">
      <c r="A6" s="9" t="s">
        <v>1</v>
      </c>
      <c r="C6" s="12" t="s">
        <v>32</v>
      </c>
      <c r="P6" s="6">
        <v>3.5</v>
      </c>
      <c r="Q6" s="6">
        <f t="shared" si="1"/>
        <v>0.57399999999999995</v>
      </c>
      <c r="R6" s="6">
        <v>0.57315499999999997</v>
      </c>
      <c r="S6" s="6">
        <v>4.3800000000000002E-3</v>
      </c>
      <c r="T6" s="8">
        <f t="shared" si="2"/>
        <v>-8.4499999999998465E-4</v>
      </c>
    </row>
    <row r="7" spans="1:44" s="6" customFormat="1" ht="12.95" customHeight="1" x14ac:dyDescent="0.2">
      <c r="A7" s="6" t="s">
        <v>2</v>
      </c>
      <c r="C7" s="4">
        <v>46374.283000000003</v>
      </c>
      <c r="P7" s="6">
        <v>4</v>
      </c>
      <c r="Q7" s="6">
        <f t="shared" si="1"/>
        <v>0.50224999999999997</v>
      </c>
      <c r="R7" s="6" t="s">
        <v>29</v>
      </c>
      <c r="T7" s="8"/>
    </row>
    <row r="8" spans="1:44" s="6" customFormat="1" ht="12.95" customHeight="1" x14ac:dyDescent="0.2">
      <c r="A8" s="6" t="s">
        <v>3</v>
      </c>
      <c r="C8" s="13">
        <v>0.364315</v>
      </c>
      <c r="D8" s="13" t="s">
        <v>43</v>
      </c>
      <c r="P8" s="6">
        <v>4.5</v>
      </c>
      <c r="Q8" s="6">
        <f t="shared" si="1"/>
        <v>0.44644444444444442</v>
      </c>
      <c r="R8" s="6">
        <v>0.44547399999999998</v>
      </c>
      <c r="S8" s="6">
        <v>3.0100000000000001E-3</v>
      </c>
      <c r="T8" s="8">
        <f t="shared" si="2"/>
        <v>-9.7044444444444045E-4</v>
      </c>
    </row>
    <row r="9" spans="1:44" s="6" customFormat="1" ht="12.95" customHeight="1" x14ac:dyDescent="0.2">
      <c r="A9" s="14" t="s">
        <v>37</v>
      </c>
      <c r="C9" s="13">
        <v>-9.5</v>
      </c>
      <c r="D9" s="6" t="s">
        <v>38</v>
      </c>
      <c r="P9" s="6">
        <v>5</v>
      </c>
      <c r="Q9" s="6">
        <f t="shared" si="1"/>
        <v>0.40179999999999999</v>
      </c>
      <c r="R9" s="6" t="s">
        <v>29</v>
      </c>
      <c r="T9" s="8"/>
    </row>
    <row r="10" spans="1:44" s="6" customFormat="1" ht="12.95" customHeight="1" thickBot="1" x14ac:dyDescent="0.25">
      <c r="C10" s="15" t="s">
        <v>20</v>
      </c>
      <c r="D10" s="15" t="s">
        <v>21</v>
      </c>
      <c r="P10" s="6">
        <v>5.5</v>
      </c>
      <c r="Q10" s="9">
        <f t="shared" si="1"/>
        <v>0.36527272727272725</v>
      </c>
      <c r="R10" s="9">
        <v>0.364315</v>
      </c>
      <c r="S10" s="9">
        <v>2.5699999999999998E-3</v>
      </c>
      <c r="T10" s="8">
        <f t="shared" si="2"/>
        <v>-9.57727272727249E-4</v>
      </c>
    </row>
    <row r="11" spans="1:44" s="6" customFormat="1" ht="12.95" customHeight="1" x14ac:dyDescent="0.2">
      <c r="A11" s="6" t="s">
        <v>16</v>
      </c>
      <c r="C11" s="6">
        <f>INTERCEPT(G21:G998,F21:F998)</f>
        <v>7.7568417706458685E-4</v>
      </c>
      <c r="D11" s="16"/>
      <c r="P11" s="6">
        <v>6</v>
      </c>
      <c r="Q11" s="6">
        <f t="shared" si="1"/>
        <v>0.33483333333333332</v>
      </c>
      <c r="R11" s="6">
        <v>0.334345</v>
      </c>
      <c r="S11" s="6">
        <v>5.64E-3</v>
      </c>
      <c r="T11" s="8">
        <f t="shared" si="2"/>
        <v>-4.8833333333331286E-4</v>
      </c>
    </row>
    <row r="12" spans="1:44" s="6" customFormat="1" ht="12.95" customHeight="1" x14ac:dyDescent="0.2">
      <c r="A12" s="6" t="s">
        <v>17</v>
      </c>
      <c r="C12" s="6">
        <f>SLOPE(G21:G998,F21:F998)</f>
        <v>5.2102132592631579E-7</v>
      </c>
      <c r="D12" s="16"/>
      <c r="E12" s="17" t="s">
        <v>39</v>
      </c>
      <c r="F12" s="18">
        <f ca="1">TODAY()+15018.5-B9/24</f>
        <v>60376.5</v>
      </c>
      <c r="P12" s="6">
        <v>6.5</v>
      </c>
      <c r="Q12" s="6">
        <f t="shared" si="1"/>
        <v>0.30907692307692308</v>
      </c>
      <c r="R12" s="6">
        <v>0.30801600000000001</v>
      </c>
      <c r="S12" s="6">
        <v>2.5999999999999999E-3</v>
      </c>
      <c r="T12" s="8">
        <f t="shared" si="2"/>
        <v>-1.0609230769230704E-3</v>
      </c>
    </row>
    <row r="13" spans="1:44" s="6" customFormat="1" ht="12.95" customHeight="1" x14ac:dyDescent="0.2">
      <c r="A13" s="6" t="s">
        <v>19</v>
      </c>
      <c r="C13" s="16" t="s">
        <v>14</v>
      </c>
      <c r="D13" s="16"/>
      <c r="E13" s="17" t="s">
        <v>40</v>
      </c>
      <c r="F13" s="18">
        <f ca="1">ROUND(2*(F12-C15)/C16,0)/2+1</f>
        <v>38048.5</v>
      </c>
      <c r="P13" s="6">
        <v>7</v>
      </c>
      <c r="Q13" s="6">
        <f t="shared" si="1"/>
        <v>0.28699999999999998</v>
      </c>
      <c r="R13" s="6">
        <v>0.28654800000000002</v>
      </c>
      <c r="S13" s="6">
        <v>4.3699999999999998E-3</v>
      </c>
      <c r="T13" s="8">
        <f t="shared" si="2"/>
        <v>-4.5199999999995244E-4</v>
      </c>
    </row>
    <row r="14" spans="1:44" s="6" customFormat="1" ht="12.95" customHeight="1" x14ac:dyDescent="0.2">
      <c r="E14" s="17" t="s">
        <v>41</v>
      </c>
      <c r="F14" s="19">
        <f ca="1">+C15+C16*F13-15018.5-C9/24</f>
        <v>45358.828817232694</v>
      </c>
      <c r="P14" s="6">
        <v>7.5</v>
      </c>
      <c r="Q14" s="6">
        <f t="shared" si="1"/>
        <v>0.26786666666666664</v>
      </c>
      <c r="R14" s="6">
        <v>0.26695200000000002</v>
      </c>
      <c r="S14" s="6">
        <v>2.82E-3</v>
      </c>
      <c r="T14" s="8">
        <f t="shared" si="2"/>
        <v>-9.1466666666661922E-4</v>
      </c>
    </row>
    <row r="15" spans="1:44" s="6" customFormat="1" ht="12.95" customHeight="1" x14ac:dyDescent="0.2">
      <c r="A15" s="20" t="s">
        <v>18</v>
      </c>
      <c r="C15" s="21">
        <f>(C7+C11)+(C8+C12)*INT(MAX(F21:F3533))</f>
        <v>46515.273882319438</v>
      </c>
      <c r="F15" s="22" t="s">
        <v>42</v>
      </c>
      <c r="P15" s="6">
        <v>8</v>
      </c>
      <c r="Q15" s="6">
        <f t="shared" si="1"/>
        <v>0.25112499999999999</v>
      </c>
      <c r="R15" s="6">
        <v>0.25065599999999999</v>
      </c>
      <c r="S15" s="6">
        <v>3.5300000000000002E-3</v>
      </c>
      <c r="T15" s="8">
        <f t="shared" si="2"/>
        <v>-4.689999999999972E-4</v>
      </c>
    </row>
    <row r="16" spans="1:44" s="6" customFormat="1" ht="12.95" customHeight="1" x14ac:dyDescent="0.2">
      <c r="A16" s="9" t="s">
        <v>4</v>
      </c>
      <c r="C16" s="23">
        <f>+C8+C12</f>
        <v>0.36431552102132592</v>
      </c>
      <c r="P16" s="6">
        <v>8.5</v>
      </c>
      <c r="Q16" s="6">
        <f t="shared" si="1"/>
        <v>0.23635294117647057</v>
      </c>
      <c r="R16" s="6">
        <v>0.235567</v>
      </c>
      <c r="S16" s="6">
        <v>3.0100000000000001E-3</v>
      </c>
      <c r="T16" s="8">
        <f t="shared" si="2"/>
        <v>-7.859411764705726E-4</v>
      </c>
    </row>
    <row r="17" spans="1:21" s="6" customFormat="1" ht="12.95" customHeight="1" thickBot="1" x14ac:dyDescent="0.25">
      <c r="A17" s="17" t="s">
        <v>36</v>
      </c>
      <c r="C17" s="6">
        <f>COUNT(C21:C2191)</f>
        <v>5</v>
      </c>
      <c r="P17" s="6">
        <v>9</v>
      </c>
      <c r="Q17" s="6">
        <f t="shared" si="1"/>
        <v>0.22322222222222221</v>
      </c>
      <c r="R17" s="6">
        <v>0.22273699999999999</v>
      </c>
      <c r="S17" s="6">
        <v>2.98E-3</v>
      </c>
      <c r="T17" s="8">
        <f t="shared" si="2"/>
        <v>-4.8522222222222022E-4</v>
      </c>
    </row>
    <row r="18" spans="1:21" s="6" customFormat="1" ht="12.95" customHeight="1" thickTop="1" thickBot="1" x14ac:dyDescent="0.25">
      <c r="A18" s="9" t="s">
        <v>5</v>
      </c>
      <c r="C18" s="24">
        <f>+C15</f>
        <v>46515.273882319438</v>
      </c>
      <c r="D18" s="25">
        <f>+C16</f>
        <v>0.36431552102132592</v>
      </c>
      <c r="P18" s="6">
        <v>9.5</v>
      </c>
      <c r="Q18" s="6">
        <f t="shared" si="1"/>
        <v>0.21147368421052631</v>
      </c>
      <c r="R18" s="6">
        <v>0.21074200000000001</v>
      </c>
      <c r="S18" s="6">
        <v>3.2499999999999999E-3</v>
      </c>
      <c r="T18" s="8">
        <f t="shared" si="2"/>
        <v>-7.3168421052630106E-4</v>
      </c>
    </row>
    <row r="19" spans="1:21" s="6" customFormat="1" ht="12.95" customHeight="1" thickTop="1" x14ac:dyDescent="0.2"/>
    <row r="20" spans="1:21" s="6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13</v>
      </c>
      <c r="E20" s="15" t="s">
        <v>9</v>
      </c>
      <c r="F20" s="15" t="s">
        <v>10</v>
      </c>
      <c r="G20" s="15" t="s">
        <v>11</v>
      </c>
      <c r="H20" s="26" t="s">
        <v>12</v>
      </c>
      <c r="I20" s="26" t="s">
        <v>44</v>
      </c>
      <c r="J20" s="26" t="s">
        <v>45</v>
      </c>
      <c r="K20" s="26" t="s">
        <v>46</v>
      </c>
      <c r="L20" s="26" t="s">
        <v>25</v>
      </c>
      <c r="M20" s="26" t="s">
        <v>26</v>
      </c>
      <c r="N20" s="26" t="s">
        <v>27</v>
      </c>
      <c r="O20" s="26" t="s">
        <v>23</v>
      </c>
      <c r="P20" s="27" t="s">
        <v>22</v>
      </c>
      <c r="Q20" s="15" t="s">
        <v>15</v>
      </c>
      <c r="R20" s="27"/>
      <c r="S20" s="27"/>
      <c r="T20" s="27"/>
    </row>
    <row r="21" spans="1:21" s="6" customFormat="1" ht="12.95" customHeight="1" x14ac:dyDescent="0.2">
      <c r="A21" s="2" t="s">
        <v>28</v>
      </c>
      <c r="B21" s="3"/>
      <c r="C21" s="2">
        <v>46374.283000000003</v>
      </c>
      <c r="D21" s="28" t="s">
        <v>14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I21" s="6">
        <f>+G21</f>
        <v>0</v>
      </c>
      <c r="O21" s="6">
        <f>+C$11+C$12*$F21</f>
        <v>7.7568417706458685E-4</v>
      </c>
      <c r="Q21" s="29">
        <f>+C21-15018.5</f>
        <v>31355.783000000003</v>
      </c>
    </row>
    <row r="22" spans="1:21" s="6" customFormat="1" ht="12.95" customHeight="1" x14ac:dyDescent="0.2">
      <c r="A22" s="2" t="s">
        <v>28</v>
      </c>
      <c r="B22" s="3"/>
      <c r="C22" s="2">
        <v>46382.298000000003</v>
      </c>
      <c r="D22" s="28"/>
      <c r="E22" s="6">
        <f>+(C22-C$7)/C$8</f>
        <v>22.000192141414484</v>
      </c>
      <c r="F22" s="6">
        <f>ROUND(2*E22,0)/2</f>
        <v>22</v>
      </c>
      <c r="G22" s="6">
        <f>+C22-(C$7+F22*C$8)</f>
        <v>7.0000001869630069E-5</v>
      </c>
      <c r="I22" s="6">
        <f>+G22</f>
        <v>7.0000001869630069E-5</v>
      </c>
      <c r="O22" s="6">
        <f>+C$11+C$12*$F22</f>
        <v>7.8714664623496578E-4</v>
      </c>
      <c r="Q22" s="29">
        <f>+C22-15018.5</f>
        <v>31363.798000000003</v>
      </c>
      <c r="U22" s="29"/>
    </row>
    <row r="23" spans="1:21" s="6" customFormat="1" ht="12.95" customHeight="1" x14ac:dyDescent="0.2">
      <c r="A23" s="2" t="s">
        <v>28</v>
      </c>
      <c r="B23" s="3"/>
      <c r="C23" s="2">
        <v>46466.273000000001</v>
      </c>
      <c r="D23" s="28"/>
      <c r="E23" s="6">
        <f>+(C23-C$7)/C$8</f>
        <v>252.50126950577925</v>
      </c>
      <c r="F23" s="6">
        <f>ROUND(2*E23,0)/2</f>
        <v>252.5</v>
      </c>
      <c r="G23" s="6">
        <f>+C23-(C$7+F23*C$8)</f>
        <v>4.6250000013969839E-4</v>
      </c>
      <c r="I23" s="6">
        <f>+G23</f>
        <v>4.6250000013969839E-4</v>
      </c>
      <c r="O23" s="6">
        <f>+C$11+C$12*$F23</f>
        <v>9.0724206186098156E-4</v>
      </c>
      <c r="Q23" s="29">
        <f>+C23-15018.5</f>
        <v>31447.773000000001</v>
      </c>
      <c r="U23" s="29"/>
    </row>
    <row r="24" spans="1:21" s="6" customFormat="1" ht="12.95" customHeight="1" x14ac:dyDescent="0.2">
      <c r="A24" s="2" t="s">
        <v>28</v>
      </c>
      <c r="B24" s="3"/>
      <c r="C24" s="2">
        <v>46468.281999999999</v>
      </c>
      <c r="D24" s="28"/>
      <c r="E24" s="6">
        <f>+(C24-C$7)/C$8</f>
        <v>258.01572814733447</v>
      </c>
      <c r="F24" s="6">
        <f>ROUND(2*E24,0)/2</f>
        <v>258</v>
      </c>
      <c r="G24" s="6">
        <f>+C24-(C$7+F24*C$8)</f>
        <v>5.7299999971291982E-3</v>
      </c>
      <c r="I24" s="6">
        <f>+G24</f>
        <v>5.7299999971291982E-3</v>
      </c>
      <c r="O24" s="6">
        <f>+C$11+C$12*$F24</f>
        <v>9.1010767915357632E-4</v>
      </c>
      <c r="Q24" s="29">
        <f>+C24-15018.5</f>
        <v>31449.781999999999</v>
      </c>
      <c r="U24" s="29"/>
    </row>
    <row r="25" spans="1:21" s="6" customFormat="1" ht="12.95" customHeight="1" x14ac:dyDescent="0.2">
      <c r="A25" s="2" t="s">
        <v>28</v>
      </c>
      <c r="B25" s="3"/>
      <c r="C25" s="2">
        <v>46515.271000000001</v>
      </c>
      <c r="D25" s="28"/>
      <c r="E25" s="6">
        <f>+(C25-C$7)/C$8</f>
        <v>386.99477100859849</v>
      </c>
      <c r="F25" s="6">
        <f>ROUND(2*E25,0)/2</f>
        <v>387</v>
      </c>
      <c r="G25" s="6">
        <f>+C25-(C$7+F25*C$8)</f>
        <v>-1.9050000046263449E-3</v>
      </c>
      <c r="I25" s="6">
        <f>+G25</f>
        <v>-1.9050000046263449E-3</v>
      </c>
      <c r="O25" s="6">
        <f>+C$11+C$12*$F25</f>
        <v>9.7731943019807111E-4</v>
      </c>
      <c r="Q25" s="29">
        <f>+C25-15018.5</f>
        <v>31496.771000000001</v>
      </c>
      <c r="U25" s="29"/>
    </row>
    <row r="26" spans="1:21" s="6" customFormat="1" ht="12.95" customHeight="1" x14ac:dyDescent="0.2">
      <c r="C26" s="28"/>
      <c r="D26" s="28"/>
      <c r="U26" s="29"/>
    </row>
    <row r="27" spans="1:21" s="6" customFormat="1" ht="12.95" customHeight="1" x14ac:dyDescent="0.2">
      <c r="C27" s="28"/>
      <c r="D27" s="28"/>
      <c r="U27" s="29"/>
    </row>
    <row r="28" spans="1:21" s="6" customFormat="1" ht="12.95" customHeight="1" x14ac:dyDescent="0.2">
      <c r="C28" s="28"/>
      <c r="D28" s="28"/>
      <c r="U28" s="29"/>
    </row>
    <row r="29" spans="1:21" s="6" customFormat="1" ht="12.95" customHeight="1" x14ac:dyDescent="0.2">
      <c r="C29" s="28"/>
      <c r="D29" s="28"/>
      <c r="U29" s="29"/>
    </row>
    <row r="30" spans="1:21" x14ac:dyDescent="0.2">
      <c r="C30" s="5"/>
      <c r="D30" s="5"/>
      <c r="U30" s="1"/>
    </row>
    <row r="31" spans="1:21" x14ac:dyDescent="0.2">
      <c r="C31" s="5"/>
      <c r="D31" s="5"/>
      <c r="U31" s="1"/>
    </row>
    <row r="32" spans="1:21" x14ac:dyDescent="0.2">
      <c r="C32" s="5"/>
      <c r="D32" s="5"/>
      <c r="U32" s="1"/>
    </row>
    <row r="33" spans="3:4" x14ac:dyDescent="0.2">
      <c r="C33" s="5"/>
      <c r="D33" s="5"/>
    </row>
    <row r="34" spans="3:4" x14ac:dyDescent="0.2">
      <c r="C34" s="5"/>
      <c r="D34" s="5"/>
    </row>
    <row r="35" spans="3:4" x14ac:dyDescent="0.2">
      <c r="C35" s="5"/>
      <c r="D35" s="5"/>
    </row>
    <row r="36" spans="3:4" x14ac:dyDescent="0.2">
      <c r="C36" s="5"/>
      <c r="D36" s="5"/>
    </row>
    <row r="37" spans="3:4" x14ac:dyDescent="0.2">
      <c r="C37" s="5"/>
      <c r="D37" s="5"/>
    </row>
    <row r="38" spans="3:4" x14ac:dyDescent="0.2">
      <c r="C38" s="5"/>
      <c r="D38" s="5"/>
    </row>
    <row r="39" spans="3:4" x14ac:dyDescent="0.2">
      <c r="C39" s="5"/>
      <c r="D39" s="5"/>
    </row>
    <row r="40" spans="3:4" x14ac:dyDescent="0.2">
      <c r="C40" s="5"/>
      <c r="D40" s="5"/>
    </row>
    <row r="41" spans="3:4" x14ac:dyDescent="0.2">
      <c r="C41" s="5"/>
      <c r="D41" s="5"/>
    </row>
    <row r="42" spans="3:4" x14ac:dyDescent="0.2">
      <c r="C42" s="5"/>
      <c r="D42" s="5"/>
    </row>
    <row r="43" spans="3:4" x14ac:dyDescent="0.2">
      <c r="C43" s="5"/>
      <c r="D43" s="5"/>
    </row>
    <row r="44" spans="3:4" x14ac:dyDescent="0.2">
      <c r="C44" s="5"/>
      <c r="D44" s="5"/>
    </row>
    <row r="45" spans="3:4" x14ac:dyDescent="0.2">
      <c r="C45" s="5"/>
      <c r="D45" s="5"/>
    </row>
    <row r="46" spans="3:4" x14ac:dyDescent="0.2">
      <c r="C46" s="5"/>
      <c r="D46" s="5"/>
    </row>
    <row r="47" spans="3:4" x14ac:dyDescent="0.2">
      <c r="C47" s="5"/>
      <c r="D47" s="5"/>
    </row>
    <row r="48" spans="3:4" x14ac:dyDescent="0.2">
      <c r="C48" s="5"/>
      <c r="D48" s="5"/>
    </row>
    <row r="49" spans="3:4" x14ac:dyDescent="0.2">
      <c r="C49" s="5"/>
      <c r="D49" s="5"/>
    </row>
    <row r="50" spans="3:4" x14ac:dyDescent="0.2">
      <c r="C50" s="5"/>
      <c r="D50" s="5"/>
    </row>
    <row r="51" spans="3:4" x14ac:dyDescent="0.2">
      <c r="C51" s="5"/>
      <c r="D51" s="5"/>
    </row>
    <row r="52" spans="3:4" x14ac:dyDescent="0.2">
      <c r="C52" s="5"/>
      <c r="D52" s="5"/>
    </row>
    <row r="53" spans="3:4" x14ac:dyDescent="0.2">
      <c r="C53" s="5"/>
      <c r="D53" s="5"/>
    </row>
    <row r="54" spans="3:4" x14ac:dyDescent="0.2">
      <c r="C54" s="5"/>
      <c r="D54" s="5"/>
    </row>
    <row r="55" spans="3:4" x14ac:dyDescent="0.2">
      <c r="C55" s="5"/>
      <c r="D55" s="5"/>
    </row>
    <row r="56" spans="3:4" x14ac:dyDescent="0.2">
      <c r="C56" s="5"/>
      <c r="D56" s="5"/>
    </row>
    <row r="57" spans="3:4" x14ac:dyDescent="0.2">
      <c r="C57" s="5"/>
      <c r="D57" s="5"/>
    </row>
    <row r="58" spans="3:4" x14ac:dyDescent="0.2">
      <c r="C58" s="5"/>
      <c r="D58" s="5"/>
    </row>
    <row r="59" spans="3:4" x14ac:dyDescent="0.2">
      <c r="C59" s="5"/>
      <c r="D59" s="5"/>
    </row>
    <row r="60" spans="3:4" x14ac:dyDescent="0.2">
      <c r="C60" s="5"/>
      <c r="D60" s="5"/>
    </row>
    <row r="61" spans="3:4" x14ac:dyDescent="0.2">
      <c r="C61" s="5"/>
      <c r="D61" s="5"/>
    </row>
    <row r="62" spans="3:4" x14ac:dyDescent="0.2">
      <c r="C62" s="5"/>
      <c r="D62" s="5"/>
    </row>
    <row r="63" spans="3:4" x14ac:dyDescent="0.2">
      <c r="C63" s="5"/>
      <c r="D63" s="5"/>
    </row>
    <row r="64" spans="3:4" x14ac:dyDescent="0.2">
      <c r="C64" s="5"/>
      <c r="D64" s="5"/>
    </row>
    <row r="65" spans="3:4" x14ac:dyDescent="0.2">
      <c r="C65" s="5"/>
      <c r="D65" s="5"/>
    </row>
    <row r="66" spans="3:4" x14ac:dyDescent="0.2">
      <c r="C66" s="5"/>
      <c r="D66" s="5"/>
    </row>
    <row r="67" spans="3:4" x14ac:dyDescent="0.2">
      <c r="C67" s="5"/>
      <c r="D67" s="5"/>
    </row>
    <row r="68" spans="3:4" x14ac:dyDescent="0.2">
      <c r="C68" s="5"/>
      <c r="D68" s="5"/>
    </row>
    <row r="69" spans="3:4" x14ac:dyDescent="0.2">
      <c r="C69" s="5"/>
      <c r="D69" s="5"/>
    </row>
    <row r="70" spans="3:4" x14ac:dyDescent="0.2">
      <c r="C70" s="5"/>
      <c r="D70" s="5"/>
    </row>
    <row r="71" spans="3:4" x14ac:dyDescent="0.2">
      <c r="C71" s="5"/>
      <c r="D71" s="5"/>
    </row>
    <row r="72" spans="3:4" x14ac:dyDescent="0.2">
      <c r="C72" s="5"/>
      <c r="D72" s="5"/>
    </row>
    <row r="73" spans="3:4" x14ac:dyDescent="0.2">
      <c r="C73" s="5"/>
      <c r="D73" s="5"/>
    </row>
    <row r="74" spans="3:4" x14ac:dyDescent="0.2">
      <c r="C74" s="5"/>
      <c r="D74" s="5"/>
    </row>
    <row r="75" spans="3:4" x14ac:dyDescent="0.2">
      <c r="C75" s="5"/>
      <c r="D75" s="5"/>
    </row>
    <row r="76" spans="3:4" x14ac:dyDescent="0.2">
      <c r="C76" s="5"/>
      <c r="D76" s="5"/>
    </row>
    <row r="77" spans="3:4" x14ac:dyDescent="0.2">
      <c r="C77" s="5"/>
      <c r="D77" s="5"/>
    </row>
    <row r="78" spans="3:4" x14ac:dyDescent="0.2">
      <c r="C78" s="5"/>
      <c r="D78" s="5"/>
    </row>
    <row r="79" spans="3:4" x14ac:dyDescent="0.2">
      <c r="C79" s="5"/>
      <c r="D79" s="5"/>
    </row>
    <row r="80" spans="3:4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2024-03-07T04:38:15Z</dcterms:modified>
</cp:coreProperties>
</file>