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D325E1-82F5-4751-B630-5D9B211845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9" i="1" l="1"/>
  <c r="Q97" i="1"/>
  <c r="Q89" i="1"/>
  <c r="C7" i="1"/>
  <c r="E91" i="1"/>
  <c r="C8" i="1"/>
  <c r="D9" i="1"/>
  <c r="C9" i="1"/>
  <c r="E24" i="1"/>
  <c r="F24" i="1"/>
  <c r="E45" i="1"/>
  <c r="F45" i="1"/>
  <c r="E64" i="1"/>
  <c r="F64" i="1"/>
  <c r="E66" i="1"/>
  <c r="F66" i="1"/>
  <c r="G66" i="1"/>
  <c r="E53" i="1"/>
  <c r="F53" i="1"/>
  <c r="E40" i="1"/>
  <c r="F40" i="1"/>
  <c r="G40" i="1"/>
  <c r="E48" i="1"/>
  <c r="F48" i="1"/>
  <c r="E51" i="1"/>
  <c r="F51" i="1"/>
  <c r="E60" i="1"/>
  <c r="F60" i="1"/>
  <c r="E30" i="1"/>
  <c r="F30" i="1"/>
  <c r="G30" i="1"/>
  <c r="E25" i="1"/>
  <c r="F25" i="1"/>
  <c r="E29" i="1"/>
  <c r="F29" i="1"/>
  <c r="E34" i="1"/>
  <c r="F34" i="1"/>
  <c r="G34" i="1"/>
  <c r="E38" i="1"/>
  <c r="F38" i="1"/>
  <c r="E67" i="1"/>
  <c r="F67" i="1"/>
  <c r="G67" i="1"/>
  <c r="Q96" i="1"/>
  <c r="Q98" i="1"/>
  <c r="G113" i="2"/>
  <c r="C113" i="2"/>
  <c r="E113" i="2"/>
  <c r="G72" i="2"/>
  <c r="C72" i="2"/>
  <c r="G71" i="2"/>
  <c r="C71" i="2"/>
  <c r="G70" i="2"/>
  <c r="C70" i="2"/>
  <c r="G69" i="2"/>
  <c r="C69" i="2"/>
  <c r="G68" i="2"/>
  <c r="C68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67" i="2"/>
  <c r="C67" i="2"/>
  <c r="G101" i="2"/>
  <c r="C101" i="2"/>
  <c r="E101" i="2"/>
  <c r="G100" i="2"/>
  <c r="C100" i="2"/>
  <c r="E100" i="2"/>
  <c r="G99" i="2"/>
  <c r="C99" i="2"/>
  <c r="E99" i="2"/>
  <c r="G66" i="2"/>
  <c r="C66" i="2"/>
  <c r="G65" i="2"/>
  <c r="C65" i="2"/>
  <c r="G64" i="2"/>
  <c r="C64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63" i="2"/>
  <c r="C63" i="2"/>
  <c r="G62" i="2"/>
  <c r="C62" i="2"/>
  <c r="G93" i="2"/>
  <c r="C93" i="2"/>
  <c r="E93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92" i="2"/>
  <c r="C92" i="2"/>
  <c r="E92" i="2"/>
  <c r="G49" i="2"/>
  <c r="C49" i="2"/>
  <c r="G48" i="2"/>
  <c r="C48" i="2"/>
  <c r="G47" i="2"/>
  <c r="C47" i="2"/>
  <c r="G46" i="2"/>
  <c r="C46" i="2"/>
  <c r="E46" i="2"/>
  <c r="G91" i="2"/>
  <c r="C91" i="2"/>
  <c r="E91" i="2"/>
  <c r="G45" i="2"/>
  <c r="C45" i="2"/>
  <c r="E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90" i="2"/>
  <c r="C90" i="2"/>
  <c r="E90" i="2"/>
  <c r="G21" i="2"/>
  <c r="C21" i="2"/>
  <c r="G20" i="2"/>
  <c r="C20" i="2"/>
  <c r="E20" i="2"/>
  <c r="G89" i="2"/>
  <c r="C89" i="2"/>
  <c r="E89" i="2"/>
  <c r="G88" i="2"/>
  <c r="C88" i="2"/>
  <c r="E88" i="2"/>
  <c r="G87" i="2"/>
  <c r="C87" i="2"/>
  <c r="E87" i="2"/>
  <c r="G19" i="2"/>
  <c r="C19" i="2"/>
  <c r="G18" i="2"/>
  <c r="C18" i="2"/>
  <c r="E18" i="2"/>
  <c r="G17" i="2"/>
  <c r="C17" i="2"/>
  <c r="G86" i="2"/>
  <c r="C86" i="2"/>
  <c r="E86" i="2"/>
  <c r="G85" i="2"/>
  <c r="C85" i="2"/>
  <c r="E85" i="2"/>
  <c r="G16" i="2"/>
  <c r="C16" i="2"/>
  <c r="G15" i="2"/>
  <c r="C15" i="2"/>
  <c r="G84" i="2"/>
  <c r="C84" i="2"/>
  <c r="E84" i="2"/>
  <c r="G83" i="2"/>
  <c r="C83" i="2"/>
  <c r="E83" i="2"/>
  <c r="G82" i="2"/>
  <c r="C82" i="2"/>
  <c r="E82" i="2"/>
  <c r="G14" i="2"/>
  <c r="C14" i="2"/>
  <c r="E14" i="2"/>
  <c r="G13" i="2"/>
  <c r="C13" i="2"/>
  <c r="G12" i="2"/>
  <c r="C12" i="2"/>
  <c r="G11" i="2"/>
  <c r="C11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H113" i="2"/>
  <c r="B113" i="2"/>
  <c r="D113" i="2"/>
  <c r="A11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67" i="2"/>
  <c r="B67" i="2"/>
  <c r="D67" i="2"/>
  <c r="A67" i="2"/>
  <c r="H101" i="2"/>
  <c r="B101" i="2"/>
  <c r="D101" i="2"/>
  <c r="A101" i="2"/>
  <c r="H100" i="2"/>
  <c r="B100" i="2"/>
  <c r="D100" i="2"/>
  <c r="A100" i="2"/>
  <c r="H99" i="2"/>
  <c r="B99" i="2"/>
  <c r="D99" i="2"/>
  <c r="A99" i="2"/>
  <c r="H66" i="2"/>
  <c r="B66" i="2"/>
  <c r="D66" i="2"/>
  <c r="A66" i="2"/>
  <c r="H65" i="2"/>
  <c r="B65" i="2"/>
  <c r="D65" i="2"/>
  <c r="A65" i="2"/>
  <c r="H64" i="2"/>
  <c r="B64" i="2"/>
  <c r="D64" i="2"/>
  <c r="A64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63" i="2"/>
  <c r="B63" i="2"/>
  <c r="D63" i="2"/>
  <c r="A63" i="2"/>
  <c r="H62" i="2"/>
  <c r="B62" i="2"/>
  <c r="D62" i="2"/>
  <c r="A62" i="2"/>
  <c r="H93" i="2"/>
  <c r="B93" i="2"/>
  <c r="F93" i="2"/>
  <c r="D93" i="2"/>
  <c r="A93" i="2"/>
  <c r="H61" i="2"/>
  <c r="B61" i="2"/>
  <c r="F61" i="2"/>
  <c r="D61" i="2"/>
  <c r="A61" i="2"/>
  <c r="H60" i="2"/>
  <c r="F60" i="2"/>
  <c r="D60" i="2"/>
  <c r="B60" i="2"/>
  <c r="A60" i="2"/>
  <c r="H59" i="2"/>
  <c r="F59" i="2"/>
  <c r="D59" i="2"/>
  <c r="B59" i="2"/>
  <c r="A59" i="2"/>
  <c r="H58" i="2"/>
  <c r="F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B50" i="2"/>
  <c r="D50" i="2"/>
  <c r="A50" i="2"/>
  <c r="H92" i="2"/>
  <c r="B92" i="2"/>
  <c r="D92" i="2"/>
  <c r="A92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91" i="2"/>
  <c r="B91" i="2"/>
  <c r="D91" i="2"/>
  <c r="A91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90" i="2"/>
  <c r="B90" i="2"/>
  <c r="D90" i="2"/>
  <c r="A90" i="2"/>
  <c r="H21" i="2"/>
  <c r="B21" i="2"/>
  <c r="D21" i="2"/>
  <c r="A21" i="2"/>
  <c r="H20" i="2"/>
  <c r="B20" i="2"/>
  <c r="D20" i="2"/>
  <c r="A20" i="2"/>
  <c r="H89" i="2"/>
  <c r="B89" i="2"/>
  <c r="D89" i="2"/>
  <c r="A89" i="2"/>
  <c r="H88" i="2"/>
  <c r="B88" i="2"/>
  <c r="D88" i="2"/>
  <c r="A88" i="2"/>
  <c r="H87" i="2"/>
  <c r="D87" i="2"/>
  <c r="B87" i="2"/>
  <c r="A87" i="2"/>
  <c r="H19" i="2"/>
  <c r="B19" i="2"/>
  <c r="D19" i="2"/>
  <c r="A19" i="2"/>
  <c r="H18" i="2"/>
  <c r="B18" i="2"/>
  <c r="D18" i="2"/>
  <c r="A18" i="2"/>
  <c r="H17" i="2"/>
  <c r="B17" i="2"/>
  <c r="D17" i="2"/>
  <c r="A17" i="2"/>
  <c r="H86" i="2"/>
  <c r="B86" i="2"/>
  <c r="D86" i="2"/>
  <c r="A86" i="2"/>
  <c r="H85" i="2"/>
  <c r="B85" i="2"/>
  <c r="D85" i="2"/>
  <c r="A85" i="2"/>
  <c r="H16" i="2"/>
  <c r="D16" i="2"/>
  <c r="B16" i="2"/>
  <c r="A16" i="2"/>
  <c r="H15" i="2"/>
  <c r="B15" i="2"/>
  <c r="D15" i="2"/>
  <c r="A15" i="2"/>
  <c r="H84" i="2"/>
  <c r="D84" i="2"/>
  <c r="B84" i="2"/>
  <c r="A84" i="2"/>
  <c r="H83" i="2"/>
  <c r="B83" i="2"/>
  <c r="D83" i="2"/>
  <c r="A83" i="2"/>
  <c r="H82" i="2"/>
  <c r="D82" i="2"/>
  <c r="B82" i="2"/>
  <c r="A82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94" i="1"/>
  <c r="Q95" i="1"/>
  <c r="Q91" i="1"/>
  <c r="Q92" i="1"/>
  <c r="Q93" i="1"/>
  <c r="Q27" i="1"/>
  <c r="Q86" i="1"/>
  <c r="Q88" i="1"/>
  <c r="F16" i="1"/>
  <c r="F17" i="1" s="1"/>
  <c r="C17" i="1"/>
  <c r="Q90" i="1"/>
  <c r="Q87" i="1"/>
  <c r="Q22" i="1"/>
  <c r="Q84" i="1"/>
  <c r="Q21" i="1"/>
  <c r="Q23" i="1"/>
  <c r="Q24" i="1"/>
  <c r="Q25" i="1"/>
  <c r="Q26" i="1"/>
  <c r="Q28" i="1"/>
  <c r="Q29" i="1"/>
  <c r="Q31" i="1"/>
  <c r="Q32" i="1"/>
  <c r="Q33" i="1"/>
  <c r="J34" i="1"/>
  <c r="Q34" i="1"/>
  <c r="Q35" i="1"/>
  <c r="Q36" i="1"/>
  <c r="Q37" i="1"/>
  <c r="Q38" i="1"/>
  <c r="Q39" i="1"/>
  <c r="I40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I66" i="1"/>
  <c r="Q66" i="1"/>
  <c r="I67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30" i="1"/>
  <c r="H30" i="1"/>
  <c r="E31" i="2"/>
  <c r="F91" i="1"/>
  <c r="E68" i="2"/>
  <c r="E58" i="2"/>
  <c r="E59" i="2"/>
  <c r="E55" i="2"/>
  <c r="E60" i="2"/>
  <c r="E61" i="2"/>
  <c r="E67" i="2"/>
  <c r="E65" i="2"/>
  <c r="E13" i="2"/>
  <c r="E19" i="2"/>
  <c r="E29" i="2"/>
  <c r="E84" i="1"/>
  <c r="F84" i="1"/>
  <c r="G84" i="1"/>
  <c r="J84" i="1"/>
  <c r="E76" i="1"/>
  <c r="F76" i="1"/>
  <c r="E96" i="1"/>
  <c r="F96" i="1"/>
  <c r="G96" i="1"/>
  <c r="K96" i="1"/>
  <c r="E87" i="1"/>
  <c r="F87" i="1"/>
  <c r="E70" i="1"/>
  <c r="G62" i="1"/>
  <c r="I62" i="1"/>
  <c r="E63" i="1"/>
  <c r="E43" i="1"/>
  <c r="F43" i="1"/>
  <c r="G23" i="1"/>
  <c r="I23" i="1"/>
  <c r="G83" i="1"/>
  <c r="I83" i="1"/>
  <c r="E81" i="1"/>
  <c r="F81" i="1"/>
  <c r="E73" i="1"/>
  <c r="F73" i="1"/>
  <c r="G95" i="1"/>
  <c r="K95" i="1"/>
  <c r="E93" i="1"/>
  <c r="F93" i="1"/>
  <c r="E54" i="1"/>
  <c r="F54" i="1"/>
  <c r="G54" i="1"/>
  <c r="I54" i="1"/>
  <c r="E31" i="1"/>
  <c r="F31" i="1"/>
  <c r="G31" i="1"/>
  <c r="I31" i="1"/>
  <c r="E78" i="1"/>
  <c r="F78" i="1"/>
  <c r="G78" i="1"/>
  <c r="I78" i="1"/>
  <c r="E89" i="1"/>
  <c r="F89" i="1"/>
  <c r="G89" i="1"/>
  <c r="K89" i="1"/>
  <c r="E90" i="1"/>
  <c r="F90" i="1"/>
  <c r="G90" i="1"/>
  <c r="K90" i="1"/>
  <c r="E28" i="1"/>
  <c r="F28" i="1"/>
  <c r="G28" i="1"/>
  <c r="J28" i="1"/>
  <c r="G39" i="1"/>
  <c r="I39" i="1"/>
  <c r="E58" i="1"/>
  <c r="F58" i="1"/>
  <c r="G58" i="1"/>
  <c r="I58" i="1"/>
  <c r="E52" i="1"/>
  <c r="F52" i="1"/>
  <c r="G52" i="1"/>
  <c r="I52" i="1"/>
  <c r="E72" i="1"/>
  <c r="F72" i="1"/>
  <c r="G72" i="1"/>
  <c r="I72" i="1"/>
  <c r="G65" i="1"/>
  <c r="I65" i="1"/>
  <c r="E62" i="1"/>
  <c r="F62" i="1"/>
  <c r="E44" i="1"/>
  <c r="F44" i="1"/>
  <c r="G44" i="1"/>
  <c r="I44" i="1"/>
  <c r="G42" i="1"/>
  <c r="I42" i="1"/>
  <c r="E23" i="1"/>
  <c r="F23" i="1"/>
  <c r="E83" i="1"/>
  <c r="F83" i="1"/>
  <c r="E75" i="1"/>
  <c r="F75" i="1"/>
  <c r="G75" i="1"/>
  <c r="I75" i="1"/>
  <c r="E95" i="1"/>
  <c r="F95" i="1"/>
  <c r="E86" i="1"/>
  <c r="F86" i="1"/>
  <c r="G86" i="1"/>
  <c r="I86" i="1"/>
  <c r="E36" i="1"/>
  <c r="F36" i="1"/>
  <c r="G36" i="1"/>
  <c r="J36" i="1"/>
  <c r="G26" i="1"/>
  <c r="J26" i="1"/>
  <c r="E27" i="1"/>
  <c r="F27" i="1"/>
  <c r="G27" i="1"/>
  <c r="J27" i="1"/>
  <c r="G49" i="1"/>
  <c r="I49" i="1"/>
  <c r="E47" i="1"/>
  <c r="F47" i="1"/>
  <c r="G47" i="1"/>
  <c r="I47" i="1"/>
  <c r="G71" i="1"/>
  <c r="I71" i="1"/>
  <c r="E69" i="1"/>
  <c r="F69" i="1"/>
  <c r="G69" i="1"/>
  <c r="I69" i="1"/>
  <c r="G61" i="1"/>
  <c r="I61" i="1"/>
  <c r="E57" i="1"/>
  <c r="F57" i="1"/>
  <c r="G57" i="1"/>
  <c r="I57" i="1"/>
  <c r="E37" i="1"/>
  <c r="F37" i="1"/>
  <c r="G37" i="1"/>
  <c r="I37" i="1"/>
  <c r="G82" i="1"/>
  <c r="J82" i="1"/>
  <c r="E80" i="1"/>
  <c r="F80" i="1"/>
  <c r="G80" i="1"/>
  <c r="J80" i="1"/>
  <c r="E99" i="1"/>
  <c r="F99" i="1"/>
  <c r="G99" i="1"/>
  <c r="I99" i="1"/>
  <c r="G94" i="1"/>
  <c r="K94" i="1"/>
  <c r="E92" i="1"/>
  <c r="F92" i="1"/>
  <c r="G92" i="1"/>
  <c r="K92" i="1"/>
  <c r="E33" i="1"/>
  <c r="F33" i="1"/>
  <c r="G33" i="1"/>
  <c r="J33" i="1"/>
  <c r="E39" i="1"/>
  <c r="F39" i="1"/>
  <c r="E21" i="1"/>
  <c r="E65" i="1"/>
  <c r="F65" i="1"/>
  <c r="E50" i="1"/>
  <c r="F50" i="1"/>
  <c r="G50" i="1"/>
  <c r="I50" i="1"/>
  <c r="E42" i="1"/>
  <c r="F42" i="1"/>
  <c r="E77" i="1"/>
  <c r="E98" i="1"/>
  <c r="F98" i="1"/>
  <c r="G98" i="1"/>
  <c r="I98" i="1"/>
  <c r="G91" i="1"/>
  <c r="K91" i="1"/>
  <c r="E88" i="1"/>
  <c r="E59" i="1"/>
  <c r="F59" i="1"/>
  <c r="G59" i="1"/>
  <c r="I59" i="1"/>
  <c r="G29" i="1"/>
  <c r="J29" i="1"/>
  <c r="E26" i="1"/>
  <c r="F26" i="1"/>
  <c r="G60" i="1"/>
  <c r="I60" i="1"/>
  <c r="E55" i="1"/>
  <c r="E49" i="1"/>
  <c r="F49" i="1"/>
  <c r="G53" i="1"/>
  <c r="I53" i="1"/>
  <c r="E71" i="1"/>
  <c r="F71" i="1"/>
  <c r="G64" i="1"/>
  <c r="I64" i="1"/>
  <c r="E61" i="1"/>
  <c r="F61" i="1"/>
  <c r="G45" i="1"/>
  <c r="I45" i="1"/>
  <c r="E46" i="1"/>
  <c r="G24" i="1"/>
  <c r="I24" i="1"/>
  <c r="E82" i="1"/>
  <c r="F82" i="1"/>
  <c r="G76" i="1"/>
  <c r="I76" i="1"/>
  <c r="E74" i="1"/>
  <c r="F74" i="1"/>
  <c r="G74" i="1"/>
  <c r="I74" i="1"/>
  <c r="E94" i="1"/>
  <c r="F94" i="1"/>
  <c r="G87" i="1"/>
  <c r="K87" i="1"/>
  <c r="E85" i="1"/>
  <c r="G38" i="1"/>
  <c r="J38" i="1"/>
  <c r="E35" i="1"/>
  <c r="F35" i="1"/>
  <c r="G35" i="1"/>
  <c r="J35" i="1"/>
  <c r="G25" i="1"/>
  <c r="J25" i="1"/>
  <c r="E22" i="1"/>
  <c r="F22" i="1"/>
  <c r="G22" i="1"/>
  <c r="J22" i="1"/>
  <c r="G48" i="1"/>
  <c r="I48" i="1"/>
  <c r="E41" i="1"/>
  <c r="F41" i="1"/>
  <c r="G41" i="1"/>
  <c r="I41" i="1"/>
  <c r="E68" i="1"/>
  <c r="F68" i="1"/>
  <c r="G68" i="1"/>
  <c r="I68" i="1"/>
  <c r="E56" i="1"/>
  <c r="F56" i="1"/>
  <c r="G56" i="1"/>
  <c r="I56" i="1"/>
  <c r="G43" i="1"/>
  <c r="I43" i="1"/>
  <c r="E32" i="1"/>
  <c r="G81" i="1"/>
  <c r="I81" i="1"/>
  <c r="E79" i="1"/>
  <c r="F79" i="1"/>
  <c r="G79" i="1"/>
  <c r="I79" i="1"/>
  <c r="G73" i="1"/>
  <c r="I73" i="1"/>
  <c r="E97" i="1"/>
  <c r="F97" i="1"/>
  <c r="G97" i="1"/>
  <c r="I97" i="1"/>
  <c r="G93" i="1"/>
  <c r="K93" i="1"/>
  <c r="F55" i="1"/>
  <c r="G55" i="1"/>
  <c r="I55" i="1"/>
  <c r="E34" i="2"/>
  <c r="F46" i="1"/>
  <c r="G46" i="1"/>
  <c r="I46" i="1"/>
  <c r="E26" i="2"/>
  <c r="F77" i="1"/>
  <c r="G77" i="1"/>
  <c r="N77" i="1"/>
  <c r="E56" i="2"/>
  <c r="F21" i="1"/>
  <c r="G21" i="1"/>
  <c r="E11" i="2"/>
  <c r="E12" i="2"/>
  <c r="E50" i="2"/>
  <c r="E70" i="2"/>
  <c r="E36" i="2"/>
  <c r="E62" i="2"/>
  <c r="E72" i="2"/>
  <c r="E47" i="2"/>
  <c r="E64" i="2"/>
  <c r="E22" i="2"/>
  <c r="E57" i="2"/>
  <c r="E54" i="2"/>
  <c r="E21" i="2"/>
  <c r="F85" i="1"/>
  <c r="G85" i="1"/>
  <c r="I85" i="1"/>
  <c r="E63" i="2"/>
  <c r="F63" i="1"/>
  <c r="G63" i="1"/>
  <c r="I63" i="1"/>
  <c r="E42" i="2"/>
  <c r="E38" i="2"/>
  <c r="F88" i="1"/>
  <c r="G88" i="1"/>
  <c r="I88" i="1"/>
  <c r="E66" i="2"/>
  <c r="E51" i="2"/>
  <c r="F70" i="1"/>
  <c r="G70" i="1"/>
  <c r="I70" i="1"/>
  <c r="E49" i="2"/>
  <c r="E27" i="2"/>
  <c r="E37" i="2"/>
  <c r="E41" i="2"/>
  <c r="E53" i="2"/>
  <c r="F32" i="1"/>
  <c r="G32" i="1"/>
  <c r="I32" i="1"/>
  <c r="E16" i="2"/>
  <c r="E33" i="2"/>
  <c r="E52" i="2"/>
  <c r="E24" i="2"/>
  <c r="E48" i="2"/>
  <c r="E71" i="2"/>
  <c r="E17" i="2"/>
  <c r="E23" i="2"/>
  <c r="E35" i="2"/>
  <c r="E44" i="2"/>
  <c r="E15" i="2"/>
  <c r="E69" i="2"/>
  <c r="E40" i="2"/>
  <c r="E30" i="2"/>
  <c r="I21" i="1"/>
  <c r="C12" i="1"/>
  <c r="C11" i="1"/>
  <c r="O98" i="1" l="1"/>
  <c r="O23" i="1"/>
  <c r="O85" i="1"/>
  <c r="O61" i="1"/>
  <c r="O53" i="1"/>
  <c r="O66" i="1"/>
  <c r="O45" i="1"/>
  <c r="O48" i="1"/>
  <c r="O38" i="1"/>
  <c r="O54" i="1"/>
  <c r="O99" i="1"/>
  <c r="O33" i="1"/>
  <c r="O92" i="1"/>
  <c r="O69" i="1"/>
  <c r="O77" i="1"/>
  <c r="O74" i="1"/>
  <c r="O64" i="1"/>
  <c r="O51" i="1"/>
  <c r="O57" i="1"/>
  <c r="O44" i="1"/>
  <c r="O25" i="1"/>
  <c r="O97" i="1"/>
  <c r="O41" i="1"/>
  <c r="C15" i="1"/>
  <c r="O90" i="1"/>
  <c r="O86" i="1"/>
  <c r="O82" i="1"/>
  <c r="O93" i="1"/>
  <c r="O59" i="1"/>
  <c r="O65" i="1"/>
  <c r="O70" i="1"/>
  <c r="O81" i="1"/>
  <c r="O36" i="1"/>
  <c r="O28" i="1"/>
  <c r="O91" i="1"/>
  <c r="O96" i="1"/>
  <c r="O49" i="1"/>
  <c r="O55" i="1"/>
  <c r="O26" i="1"/>
  <c r="O84" i="1"/>
  <c r="O30" i="1"/>
  <c r="O56" i="1"/>
  <c r="O67" i="1"/>
  <c r="O80" i="1"/>
  <c r="O78" i="1"/>
  <c r="O52" i="1"/>
  <c r="O88" i="1"/>
  <c r="O71" i="1"/>
  <c r="O46" i="1"/>
  <c r="O31" i="1"/>
  <c r="O72" i="1"/>
  <c r="O37" i="1"/>
  <c r="O68" i="1"/>
  <c r="O24" i="1"/>
  <c r="O79" i="1"/>
  <c r="O47" i="1"/>
  <c r="O95" i="1"/>
  <c r="O32" i="1"/>
  <c r="O22" i="1"/>
  <c r="O35" i="1"/>
  <c r="O73" i="1"/>
  <c r="O50" i="1"/>
  <c r="O63" i="1"/>
  <c r="O75" i="1"/>
  <c r="O87" i="1"/>
  <c r="O39" i="1"/>
  <c r="O83" i="1"/>
  <c r="O89" i="1"/>
  <c r="O94" i="1"/>
  <c r="O76" i="1"/>
  <c r="O42" i="1"/>
  <c r="O58" i="1"/>
  <c r="O34" i="1"/>
  <c r="O40" i="1"/>
  <c r="O29" i="1"/>
  <c r="O43" i="1"/>
  <c r="O62" i="1"/>
  <c r="O27" i="1"/>
  <c r="O60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<sst xmlns="http://schemas.openxmlformats.org/spreadsheetml/2006/main" count="963" uniqueCount="517">
  <si>
    <t>JAVSO..44…69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</si>
  <si>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</si>
  <si>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</si>
  <si>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</si>
  <si>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</si>
  <si>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</si>
  <si>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</si>
  <si>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</si>
  <si>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</si>
  <si>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</si>
  <si>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</si>
  <si>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</si>
  <si>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</si>
  <si>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</si>
  <si>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</si>
  <si>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</si>
  <si>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</si>
  <si>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</si>
  <si>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</si>
  <si>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</si>
  <si>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</si>
  <si>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</si>
  <si>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</si>
  <si>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</si>
  <si>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</si>
  <si>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</si>
  <si>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</si>
  <si>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</si>
  <si>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</si>
  <si>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</si>
  <si>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</si>
  <si>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Bull...11</t>
  </si>
  <si>
    <t>B</t>
  </si>
  <si>
    <t>AN 294,226</t>
  </si>
  <si>
    <t>AP SP SCI 40,15</t>
  </si>
  <si>
    <t>BBSAG Bull.8</t>
  </si>
  <si>
    <t>BBSAG Bull.20</t>
  </si>
  <si>
    <t>BBSAG Bull.21</t>
  </si>
  <si>
    <t>AN 300,167</t>
  </si>
  <si>
    <t>BAAVS 58,11</t>
  </si>
  <si>
    <t>BAAVSS 58,11</t>
  </si>
  <si>
    <t>BBSAG Bull.37</t>
  </si>
  <si>
    <t>BBSAG Bull.41</t>
  </si>
  <si>
    <t>BAAVSS 59,16</t>
  </si>
  <si>
    <t>BBSAG Bull.42</t>
  </si>
  <si>
    <t>BBSAG 42</t>
  </si>
  <si>
    <t>BBSAG Bull.47</t>
  </si>
  <si>
    <t>JAAVSO 11,57</t>
  </si>
  <si>
    <t>BBSAG Bull.52</t>
  </si>
  <si>
    <t>BAV-M 34</t>
  </si>
  <si>
    <t>BAAVSS 60,15</t>
  </si>
  <si>
    <t>BAV-M 39</t>
  </si>
  <si>
    <t>MVS 11,155</t>
  </si>
  <si>
    <t>BAV-M 46</t>
  </si>
  <si>
    <t>BAV-M 50</t>
  </si>
  <si>
    <t>BBSAG Bull.91</t>
  </si>
  <si>
    <t>BAV-M 56</t>
  </si>
  <si>
    <t>BAV-M 52</t>
  </si>
  <si>
    <t>BAV-M 59</t>
  </si>
  <si>
    <t>BRNO 31</t>
  </si>
  <si>
    <t>BBSAG Bull.100</t>
  </si>
  <si>
    <t>BBSAG Bull.107</t>
  </si>
  <si>
    <t>BBSAG Bull.108</t>
  </si>
  <si>
    <t>BAV-M 111</t>
  </si>
  <si>
    <t>BAV-M 113</t>
  </si>
  <si>
    <t>II</t>
  </si>
  <si>
    <t>bad?</t>
  </si>
  <si>
    <t>IBVS 4606</t>
  </si>
  <si>
    <t>I</t>
  </si>
  <si>
    <t>IBVS 0456</t>
  </si>
  <si>
    <t># of data points:</t>
  </si>
  <si>
    <t>EA/D</t>
  </si>
  <si>
    <t>CD Tau / GSC 01291-00292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</si>
  <si>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</si>
  <si>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</si>
  <si>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</si>
  <si>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</si>
  <si>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</si>
  <si>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</si>
  <si>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</si>
  <si>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5874</t>
  </si>
  <si>
    <t>Add cycle</t>
  </si>
  <si>
    <t>Old Cycle</t>
  </si>
  <si>
    <t>IBVS 0937</t>
  </si>
  <si>
    <t>??</t>
  </si>
  <si>
    <t>OEJV 0001</t>
  </si>
  <si>
    <t>vis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</si>
  <si>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</si>
  <si>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</si>
  <si>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</si>
  <si>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</si>
  <si>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</si>
  <si>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</si>
  <si>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</si>
  <si>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</si>
  <si>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</si>
  <si>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</si>
  <si>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</si>
  <si>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</si>
  <si>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</si>
  <si>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</si>
  <si>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2426793.353 </t>
  </si>
  <si>
    <t> 26.03.1932 20:28 </t>
  </si>
  <si>
    <t> A.J.Wesselink </t>
  </si>
  <si>
    <t> GUL V/3 </t>
  </si>
  <si>
    <t>2436231.395 </t>
  </si>
  <si>
    <t> 27.01.1958 21:28 </t>
  </si>
  <si>
    <t> -0.000 </t>
  </si>
  <si>
    <t>V </t>
  </si>
  <si>
    <t> A.Jahn </t>
  </si>
  <si>
    <t>BAVM 13 </t>
  </si>
  <si>
    <t>2436231.399 </t>
  </si>
  <si>
    <t> 27.01.1958 21:34 </t>
  </si>
  <si>
    <t> 0.004 </t>
  </si>
  <si>
    <t> R.Rudolph </t>
  </si>
  <si>
    <t>2436231.408 </t>
  </si>
  <si>
    <t> 27.01.1958 21:47 </t>
  </si>
  <si>
    <t> 0.013 </t>
  </si>
  <si>
    <t> F.Dörr </t>
  </si>
  <si>
    <t>2437253.345 </t>
  </si>
  <si>
    <t> 14.11.1960 20:16 </t>
  </si>
  <si>
    <t>E </t>
  </si>
  <si>
    <t>?</t>
  </si>
  <si>
    <t> Plavec &amp; Mayer </t>
  </si>
  <si>
    <t> BAC 13.128 </t>
  </si>
  <si>
    <t>2437909.509 </t>
  </si>
  <si>
    <t> 02.09.1962 00:12 </t>
  </si>
  <si>
    <t> 0.049 </t>
  </si>
  <si>
    <t> M.Fernandes </t>
  </si>
  <si>
    <t>BAVM 15 </t>
  </si>
  <si>
    <t>2438414.418 </t>
  </si>
  <si>
    <t> 19.01.1964 22:01 </t>
  </si>
  <si>
    <t> -0.007 </t>
  </si>
  <si>
    <t> G.Redicker </t>
  </si>
  <si>
    <t> AN 289.193 </t>
  </si>
  <si>
    <t>2438414.425 </t>
  </si>
  <si>
    <t> 19.01.1964 22:12 </t>
  </si>
  <si>
    <t> 0.000 </t>
  </si>
  <si>
    <t> V.Orlovius </t>
  </si>
  <si>
    <t>2439860.733 </t>
  </si>
  <si>
    <t> 05.01.1968 05:35 </t>
  </si>
  <si>
    <t> 0.116 </t>
  </si>
  <si>
    <t> S.Cook </t>
  </si>
  <si>
    <t> AVSJ 3.67 </t>
  </si>
  <si>
    <t>2439929.306 </t>
  </si>
  <si>
    <t> 13.03.1968 19:20 </t>
  </si>
  <si>
    <t> -0.014 </t>
  </si>
  <si>
    <t> K.Locher </t>
  </si>
  <si>
    <t> ORI 106 </t>
  </si>
  <si>
    <t>2440135.425 </t>
  </si>
  <si>
    <t> 05.10.1968 22:12 </t>
  </si>
  <si>
    <t> N.Güdür </t>
  </si>
  <si>
    <t>IBVS 456 </t>
  </si>
  <si>
    <t>2441370.358 </t>
  </si>
  <si>
    <t> 22.02.1972 20:35 </t>
  </si>
  <si>
    <t> -0.002 </t>
  </si>
  <si>
    <t> W.Bischof </t>
  </si>
  <si>
    <t>BAVM 26 </t>
  </si>
  <si>
    <t>2441394.410 </t>
  </si>
  <si>
    <t> 17.03.1972 21:50 </t>
  </si>
  <si>
    <t>2441576.4706 </t>
  </si>
  <si>
    <t> 15.09.1972 23:17 </t>
  </si>
  <si>
    <t> 0.0023 </t>
  </si>
  <si>
    <t> Güdür &amp; Karacan </t>
  </si>
  <si>
    <t>IBVS 937 </t>
  </si>
  <si>
    <t>2441619.402 </t>
  </si>
  <si>
    <t> 28.10.1972 21:38 </t>
  </si>
  <si>
    <t> -0.006 </t>
  </si>
  <si>
    <t> I.W.Saunders </t>
  </si>
  <si>
    <t> JBAA 83.454 </t>
  </si>
  <si>
    <t>2441619.4070 </t>
  </si>
  <si>
    <t> 28.10.1972 21:46 </t>
  </si>
  <si>
    <t> -0.0005 </t>
  </si>
  <si>
    <t> Gülmen &amp; Alkan </t>
  </si>
  <si>
    <t>2441631.431 </t>
  </si>
  <si>
    <t> 09.11.1972 22:20 </t>
  </si>
  <si>
    <t> 0.001 </t>
  </si>
  <si>
    <t> J.B.Srivastava </t>
  </si>
  <si>
    <t> ASS 40.15 </t>
  </si>
  <si>
    <t>2441650.324 </t>
  </si>
  <si>
    <t> 28.11.1972 19:46 </t>
  </si>
  <si>
    <t>2441660.6304 </t>
  </si>
  <si>
    <t> 09.12.1972 03:07 </t>
  </si>
  <si>
    <t> 0.0013 </t>
  </si>
  <si>
    <t> Ibanoglu &amp; Gülmen </t>
  </si>
  <si>
    <t>2441662.3460 </t>
  </si>
  <si>
    <t> 10.12.1972 20:18 </t>
  </si>
  <si>
    <t> -0.0007 </t>
  </si>
  <si>
    <t> Akinci &amp; Alkan </t>
  </si>
  <si>
    <t>2441662.347 </t>
  </si>
  <si>
    <t> 10.12.1972 20:19 </t>
  </si>
  <si>
    <t>2441674.373 </t>
  </si>
  <si>
    <t> 22.12.1972 20:57 </t>
  </si>
  <si>
    <t> 0.003 </t>
  </si>
  <si>
    <t> J.Ebersberger </t>
  </si>
  <si>
    <t>2441753.360 </t>
  </si>
  <si>
    <t> 11.03.1973 20:38 </t>
  </si>
  <si>
    <t> -0.018 </t>
  </si>
  <si>
    <t> H.Peter </t>
  </si>
  <si>
    <t> BBS 8 </t>
  </si>
  <si>
    <t>2441986.9661 </t>
  </si>
  <si>
    <t> 31.10.1973 11:11 </t>
  </si>
  <si>
    <t> -0.0011 </t>
  </si>
  <si>
    <t> D.B.Wood </t>
  </si>
  <si>
    <t> AJ 81.855 </t>
  </si>
  <si>
    <t>2442036.7709 </t>
  </si>
  <si>
    <t> 20.12.1973 06:30 </t>
  </si>
  <si>
    <t> -0.0057 </t>
  </si>
  <si>
    <t>2442041.9224 </t>
  </si>
  <si>
    <t> 25.12.1973 10:08 </t>
  </si>
  <si>
    <t> -0.0070 </t>
  </si>
  <si>
    <t>2442428.346 </t>
  </si>
  <si>
    <t> 15.01.1975 20:18 </t>
  </si>
  <si>
    <t> -0.036 </t>
  </si>
  <si>
    <t> BBS 20 </t>
  </si>
  <si>
    <t>2442452.403 </t>
  </si>
  <si>
    <t> 08.02.1975 21:40 </t>
  </si>
  <si>
    <t> -0.025 </t>
  </si>
  <si>
    <t> BBS 21 </t>
  </si>
  <si>
    <t>2442452.420 </t>
  </si>
  <si>
    <t> 08.02.1975 22:04 </t>
  </si>
  <si>
    <t> -0.008 </t>
  </si>
  <si>
    <t> A.Maudsley </t>
  </si>
  <si>
    <t> JBAA 87.80 </t>
  </si>
  <si>
    <t>2442842.337 </t>
  </si>
  <si>
    <t> 04.03.1976 20:05 </t>
  </si>
  <si>
    <t> 0.021 </t>
  </si>
  <si>
    <t> B.Kunzmann </t>
  </si>
  <si>
    <t>BAVM 29 </t>
  </si>
  <si>
    <t>2442866.359 </t>
  </si>
  <si>
    <t> 28.03.1976 20:36 </t>
  </si>
  <si>
    <t> T.Brelstaff </t>
  </si>
  <si>
    <t> VSSC 58.19 </t>
  </si>
  <si>
    <t>2443146.338 </t>
  </si>
  <si>
    <t> 02.01.1977 20:06 </t>
  </si>
  <si>
    <t> 0.012 </t>
  </si>
  <si>
    <t>2443151.476 </t>
  </si>
  <si>
    <t> 07.01.1977 23:25 </t>
  </si>
  <si>
    <t> G.J.Kirby </t>
  </si>
  <si>
    <t>2443151.479 </t>
  </si>
  <si>
    <t> 07.01.1977 23:29 </t>
  </si>
  <si>
    <t>2443510.463 </t>
  </si>
  <si>
    <t> 01.01.1978 23:06 </t>
  </si>
  <si>
    <t> E.Poretti </t>
  </si>
  <si>
    <t> BBS 37 </t>
  </si>
  <si>
    <t>2443596.324 </t>
  </si>
  <si>
    <t> 28.03.1978 19:46 </t>
  </si>
  <si>
    <t> -0.005 </t>
  </si>
  <si>
    <t>2443876.286 </t>
  </si>
  <si>
    <t> 02.01.1979 18:51 </t>
  </si>
  <si>
    <t> BBS 41 </t>
  </si>
  <si>
    <t>2443876.294 </t>
  </si>
  <si>
    <t> 02.01.1979 19:03 </t>
  </si>
  <si>
    <t> VSSC 59.19 </t>
  </si>
  <si>
    <t>2443888.297 </t>
  </si>
  <si>
    <t> 14.01.1979 19:07 </t>
  </si>
  <si>
    <t>2443888.312 </t>
  </si>
  <si>
    <t> 14.01.1979 19:29 </t>
  </si>
  <si>
    <t> A.Buzzoni </t>
  </si>
  <si>
    <t> BBS 42 </t>
  </si>
  <si>
    <t>2443900.345 </t>
  </si>
  <si>
    <t> 26.01.1979 20:16 </t>
  </si>
  <si>
    <t> 0.007 </t>
  </si>
  <si>
    <t> M.D.Taylor </t>
  </si>
  <si>
    <t>2443955.291 </t>
  </si>
  <si>
    <t> 22.03.1979 18:59 </t>
  </si>
  <si>
    <t> -0.010 </t>
  </si>
  <si>
    <t>2444130.547 </t>
  </si>
  <si>
    <t> 14.09.1979 01:07 </t>
  </si>
  <si>
    <t> 0.054 </t>
  </si>
  <si>
    <t>2444166.602 </t>
  </si>
  <si>
    <t> 20.10.1979 02:26 </t>
  </si>
  <si>
    <t> 0.040 </t>
  </si>
  <si>
    <t>2444295.376 </t>
  </si>
  <si>
    <t> 25.02.1980 21:01 </t>
  </si>
  <si>
    <t> C.Pampaloni </t>
  </si>
  <si>
    <t> BBS 47 </t>
  </si>
  <si>
    <t>2444566.7546 </t>
  </si>
  <si>
    <t> 23.11.1980 06:06 </t>
  </si>
  <si>
    <t> -0.0004 </t>
  </si>
  <si>
    <t> D.R.Skillman </t>
  </si>
  <si>
    <t> AVSJ 11.60 </t>
  </si>
  <si>
    <t>2444587.374 </t>
  </si>
  <si>
    <t> 13.12.1980 20:58 </t>
  </si>
  <si>
    <t> 0.008 </t>
  </si>
  <si>
    <t> G.Mavrofridis </t>
  </si>
  <si>
    <t> BBS 52 </t>
  </si>
  <si>
    <t>2445001.265 </t>
  </si>
  <si>
    <t> 31.01.1982 18:21 </t>
  </si>
  <si>
    <t> -0.035 </t>
  </si>
  <si>
    <t> J.Hübscher </t>
  </si>
  <si>
    <t>BAVM 34 </t>
  </si>
  <si>
    <t>2445001.277 </t>
  </si>
  <si>
    <t> 31.01.1982 18:38 </t>
  </si>
  <si>
    <t> -0.023 </t>
  </si>
  <si>
    <t> W.Braune </t>
  </si>
  <si>
    <t>2445037.359 </t>
  </si>
  <si>
    <t> 08.03.1982 20:36 </t>
  </si>
  <si>
    <t> VSSC 60.23 </t>
  </si>
  <si>
    <t>2445037.3703 </t>
  </si>
  <si>
    <t> 08.03.1982 20:53 </t>
  </si>
  <si>
    <t> 0.0015 </t>
  </si>
  <si>
    <t>2445037.3717 </t>
  </si>
  <si>
    <t> 08.03.1982 20:55 </t>
  </si>
  <si>
    <t> 0.0029 </t>
  </si>
  <si>
    <t> F.Agerer </t>
  </si>
  <si>
    <t>2446107.413 </t>
  </si>
  <si>
    <t> 10.02.1985 21:54 </t>
  </si>
  <si>
    <t> -0.001 </t>
  </si>
  <si>
    <t> E.Schröder </t>
  </si>
  <si>
    <t>BAVM 39 </t>
  </si>
  <si>
    <t>2446466.397 </t>
  </si>
  <si>
    <t> 04.02.1986 21:31 </t>
  </si>
  <si>
    <t> 0.011 </t>
  </si>
  <si>
    <t> I.Middlemist </t>
  </si>
  <si>
    <t> VSSC 68.35 </t>
  </si>
  <si>
    <t>2446758.375 </t>
  </si>
  <si>
    <t> 23.11.1986 21:00 </t>
  </si>
  <si>
    <t> R.Hinzpeter </t>
  </si>
  <si>
    <t> MVS 11.156 </t>
  </si>
  <si>
    <t>2446818.475 </t>
  </si>
  <si>
    <t> 22.01.1987 23:24 </t>
  </si>
  <si>
    <t> -0.012 </t>
  </si>
  <si>
    <t> B.Koch </t>
  </si>
  <si>
    <t>BAVM 46 </t>
  </si>
  <si>
    <t>2446825.355 </t>
  </si>
  <si>
    <t> 29.01.1987 20:31 </t>
  </si>
  <si>
    <t> W.Kleikamp </t>
  </si>
  <si>
    <t>2446825.357 </t>
  </si>
  <si>
    <t> 29.01.1987 20:34 </t>
  </si>
  <si>
    <t> G.Marekfia </t>
  </si>
  <si>
    <t>2446825.368 </t>
  </si>
  <si>
    <t> 29.01.1987 20:49 </t>
  </si>
  <si>
    <t> 0.010 </t>
  </si>
  <si>
    <t> VSSC 70.21 </t>
  </si>
  <si>
    <t>2447153.396 </t>
  </si>
  <si>
    <t> 23.12.1987 21:30 </t>
  </si>
  <si>
    <t> -0.017 </t>
  </si>
  <si>
    <t> J.Pietz </t>
  </si>
  <si>
    <t>BAVM 50 </t>
  </si>
  <si>
    <t>2447153.415 </t>
  </si>
  <si>
    <t> 23.12.1987 21:57 </t>
  </si>
  <si>
    <t> 0.002 </t>
  </si>
  <si>
    <t> W.Renz </t>
  </si>
  <si>
    <t>2447555.323 </t>
  </si>
  <si>
    <t> 28.01.1989 19:45 </t>
  </si>
  <si>
    <t> R.Diethelm </t>
  </si>
  <si>
    <t> BBS 91 </t>
  </si>
  <si>
    <t>2447555.325 </t>
  </si>
  <si>
    <t> 28.01.1989 19:48 </t>
  </si>
  <si>
    <t> G.Maintz </t>
  </si>
  <si>
    <t>BAVM 56 </t>
  </si>
  <si>
    <t>2447567.330 </t>
  </si>
  <si>
    <t> 09.02.1989 19:55 </t>
  </si>
  <si>
    <t> K.Seifert </t>
  </si>
  <si>
    <t>BAVM 52 </t>
  </si>
  <si>
    <t>2448254.377 </t>
  </si>
  <si>
    <t> 28.12.1990 21:02 </t>
  </si>
  <si>
    <t> J.Meyer </t>
  </si>
  <si>
    <t>BAVM 59 </t>
  </si>
  <si>
    <t>2448290.406 </t>
  </si>
  <si>
    <t> 02.02.1991 21:44 </t>
  </si>
  <si>
    <t> -0.038 </t>
  </si>
  <si>
    <t> J.Zahajsky </t>
  </si>
  <si>
    <t> BRNO 31 </t>
  </si>
  <si>
    <t>2448290.454 </t>
  </si>
  <si>
    <t> 02.02.1991 22:53 </t>
  </si>
  <si>
    <t> M.Dahm </t>
  </si>
  <si>
    <t>2448625.374 </t>
  </si>
  <si>
    <t> 03.01.1992 20:58 </t>
  </si>
  <si>
    <t> 0.005 </t>
  </si>
  <si>
    <t> BBS 100 </t>
  </si>
  <si>
    <t>2448661.4407 </t>
  </si>
  <si>
    <t> 08.02.1992 22:34 </t>
  </si>
  <si>
    <t> 0.0024 </t>
  </si>
  <si>
    <t> E.Blättler </t>
  </si>
  <si>
    <t>2449415.437 </t>
  </si>
  <si>
    <t> 03.03.1994 22:29 </t>
  </si>
  <si>
    <t> M.Martignoni </t>
  </si>
  <si>
    <t> BBS 107 </t>
  </si>
  <si>
    <t>2449769.2753 </t>
  </si>
  <si>
    <t> 20.02.1995 18:36 </t>
  </si>
  <si>
    <t> 0.0053 </t>
  </si>
  <si>
    <t> BBS 108 </t>
  </si>
  <si>
    <t>2450449.431 </t>
  </si>
  <si>
    <t> 31.12.1996 22:20 </t>
  </si>
  <si>
    <t>BAVM 131 </t>
  </si>
  <si>
    <t>2450839.3194 </t>
  </si>
  <si>
    <t> 25.01.1998 19:39 </t>
  </si>
  <si>
    <t> 0.0042 </t>
  </si>
  <si>
    <t>o</t>
  </si>
  <si>
    <t>BAVM 111 </t>
  </si>
  <si>
    <t>2450863.333 </t>
  </si>
  <si>
    <t> 18.02.1998 19:59 </t>
  </si>
  <si>
    <t> -0.028 </t>
  </si>
  <si>
    <t>BAVM 113 </t>
  </si>
  <si>
    <t>2451222.327 </t>
  </si>
  <si>
    <t> 12.02.1999 19:50 </t>
  </si>
  <si>
    <t> R.Meyer </t>
  </si>
  <si>
    <t>BAVM 122 </t>
  </si>
  <si>
    <t>2451543.511 </t>
  </si>
  <si>
    <t> 31.12.1999 00:15 </t>
  </si>
  <si>
    <t> K.Tikkanen </t>
  </si>
  <si>
    <t> BBS 123 </t>
  </si>
  <si>
    <t>2451902.498 </t>
  </si>
  <si>
    <t> 23.12.2000 23:57 </t>
  </si>
  <si>
    <t>BAVM 143 </t>
  </si>
  <si>
    <t>2452323.294 </t>
  </si>
  <si>
    <t> 17.02.2002 19:03 </t>
  </si>
  <si>
    <t>BAVM 154 </t>
  </si>
  <si>
    <t>2453054.980 </t>
  </si>
  <si>
    <t> 19.02.2004 11:31 </t>
  </si>
  <si>
    <t> Kanai </t>
  </si>
  <si>
    <t>VSB 43 </t>
  </si>
  <si>
    <t>2453295.441 </t>
  </si>
  <si>
    <t> 16.10.2004 22:35 </t>
  </si>
  <si>
    <t>BAVM 174 </t>
  </si>
  <si>
    <t>2453348.6890 </t>
  </si>
  <si>
    <t> 09.12.2004 04:32 </t>
  </si>
  <si>
    <t> 0.0062 </t>
  </si>
  <si>
    <t>C </t>
  </si>
  <si>
    <t>-I</t>
  </si>
  <si>
    <t> W.Ogloza et al. </t>
  </si>
  <si>
    <t>IBVS 5843 </t>
  </si>
  <si>
    <t>2453386.479 </t>
  </si>
  <si>
    <t> 15.01.2005 23:29 </t>
  </si>
  <si>
    <t>3425.5</t>
  </si>
  <si>
    <t>2454082.089 </t>
  </si>
  <si>
    <t> 12.12.2006 14:08 </t>
  </si>
  <si>
    <t>3628</t>
  </si>
  <si>
    <t> K.Nagai et al. </t>
  </si>
  <si>
    <t>VSB 45 </t>
  </si>
  <si>
    <t>2454432.4747 </t>
  </si>
  <si>
    <t> 27.11.2007 23:23 </t>
  </si>
  <si>
    <t>3730</t>
  </si>
  <si>
    <t> J.Schirmer </t>
  </si>
  <si>
    <t>BAVM 193 </t>
  </si>
  <si>
    <t>2454453.089 </t>
  </si>
  <si>
    <t> 18.12.2007 14:08 </t>
  </si>
  <si>
    <t>3736</t>
  </si>
  <si>
    <t> K.Kanai </t>
  </si>
  <si>
    <t>VSB 46 </t>
  </si>
  <si>
    <t>2454494.3059 </t>
  </si>
  <si>
    <t> 28.01.2008 19:20 </t>
  </si>
  <si>
    <t>3748</t>
  </si>
  <si>
    <t> 0.0049 </t>
  </si>
  <si>
    <t> U.Schmidt </t>
  </si>
  <si>
    <t>BAVM 201 </t>
  </si>
  <si>
    <t>2454793.171 </t>
  </si>
  <si>
    <t> 22.11.2008 16:06 </t>
  </si>
  <si>
    <t>3835</t>
  </si>
  <si>
    <t>VSB 48 </t>
  </si>
  <si>
    <t>2454800.044 </t>
  </si>
  <si>
    <t> 29.11.2008 13:03 </t>
  </si>
  <si>
    <t>3837</t>
  </si>
  <si>
    <t> 0.016 </t>
  </si>
  <si>
    <t>2454824.077 </t>
  </si>
  <si>
    <t> 23.12.2008 13:50 </t>
  </si>
  <si>
    <t>3844</t>
  </si>
  <si>
    <t>2455133.244 </t>
  </si>
  <si>
    <t> 28.10.2009 17:51 </t>
  </si>
  <si>
    <t>3934</t>
  </si>
  <si>
    <t>VSB 50 </t>
  </si>
  <si>
    <t>2455183.065 </t>
  </si>
  <si>
    <t> 17.12.2009 13:33 </t>
  </si>
  <si>
    <t>3948.5</t>
  </si>
  <si>
    <t> 0.019 </t>
  </si>
  <si>
    <t>2455480.206 </t>
  </si>
  <si>
    <t> 10.10.2010 16:56 </t>
  </si>
  <si>
    <t>4035</t>
  </si>
  <si>
    <t>VSB 51 </t>
  </si>
  <si>
    <t>2455504.231 </t>
  </si>
  <si>
    <t> 03.11.2010 17:32 </t>
  </si>
  <si>
    <t>4042</t>
  </si>
  <si>
    <t>2455511.117 </t>
  </si>
  <si>
    <t> 10.11.2010 14:48 </t>
  </si>
  <si>
    <t>4044</t>
  </si>
  <si>
    <t> 0.015 </t>
  </si>
  <si>
    <t>2455529.997 </t>
  </si>
  <si>
    <t> 29.11.2010 11:55 </t>
  </si>
  <si>
    <t>4049.5</t>
  </si>
  <si>
    <t>2455535.160 </t>
  </si>
  <si>
    <t> 04.12.2010 15:50 </t>
  </si>
  <si>
    <t>4051</t>
  </si>
  <si>
    <t>2455955.960 </t>
  </si>
  <si>
    <t> 29.01.2012 11:02 </t>
  </si>
  <si>
    <t>4173.5</t>
  </si>
  <si>
    <t>VSB 55 </t>
  </si>
  <si>
    <t>2456201.56843 </t>
  </si>
  <si>
    <t> 01.10.2012 01:38 </t>
  </si>
  <si>
    <t>4245</t>
  </si>
  <si>
    <t> 0.00436 </t>
  </si>
  <si>
    <t> R.Uhlar </t>
  </si>
  <si>
    <t>IBVS 6114 </t>
  </si>
  <si>
    <t>2456225.6173 </t>
  </si>
  <si>
    <t> 25.10.2012 02:48 </t>
  </si>
  <si>
    <t>4252</t>
  </si>
  <si>
    <t> 0.0073 </t>
  </si>
  <si>
    <t>2456639.55152 </t>
  </si>
  <si>
    <t> 13.12.2013 01:14 </t>
  </si>
  <si>
    <t>4372.5</t>
  </si>
  <si>
    <t> 0.00749 </t>
  </si>
  <si>
    <t>2456701.3818 </t>
  </si>
  <si>
    <t> 12.02.2014 21:09 </t>
  </si>
  <si>
    <t>4390.5</t>
  </si>
  <si>
    <t>BAVM 238 </t>
  </si>
  <si>
    <t>2456713.4055 </t>
  </si>
  <si>
    <t> 24.02.2014 21:43 </t>
  </si>
  <si>
    <t>4394</t>
  </si>
  <si>
    <t> 0.0060 </t>
  </si>
  <si>
    <t>2457019.131 </t>
  </si>
  <si>
    <t> 27.12.2014 15:08 </t>
  </si>
  <si>
    <t>4483</t>
  </si>
  <si>
    <t>VSB 59 </t>
  </si>
  <si>
    <t>OEJV 0181</t>
  </si>
  <si>
    <t>VSB 060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</si>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</sst>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0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4" fillId="0" borderId="0" xfId="44" applyFont="1" applyAlignment="1">
      <alignment horizontal="left"/>
    </xf>
    <xf numFmtId="0" fontId="34" fillId="0" borderId="0" xfId="44" applyFont="1" applyAlignment="1">
      <alignment horizont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Tau - O-C Diagr.</a:t>
            </a:r>
          </a:p>
        </c:rich>
      </c:tx>
      <c:layout>
        <c:manualLayout>
          <c:xMode val="edge"/>
          <c:yMode val="edge"/>
          <c:x val="0.3793103448275861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3103448275862"/>
          <c:y val="0.14723926380368099"/>
          <c:w val="0.815047021943573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A-4523-91D2-DE222A51AF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2.7000000000000001E-3</c:v>
                  </c:pt>
                  <c:pt idx="70">
                    <c:v>2.2599999999999999E-3</c:v>
                  </c:pt>
                  <c:pt idx="71">
                    <c:v>1.9000000000000001E-4</c:v>
                  </c:pt>
                  <c:pt idx="72">
                    <c:v>1.2E-4</c:v>
                  </c:pt>
                  <c:pt idx="73">
                    <c:v>8.0999999999999996E-3</c:v>
                  </c:pt>
                  <c:pt idx="74">
                    <c:v>4.4000000000000003E-3</c:v>
                  </c:pt>
                  <c:pt idx="75">
                    <c:v>8.0000000000000002E-3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2.7000000000000001E-3</c:v>
                  </c:pt>
                  <c:pt idx="70">
                    <c:v>2.2599999999999999E-3</c:v>
                  </c:pt>
                  <c:pt idx="71">
                    <c:v>1.9000000000000001E-4</c:v>
                  </c:pt>
                  <c:pt idx="72">
                    <c:v>1.2E-4</c:v>
                  </c:pt>
                  <c:pt idx="73">
                    <c:v>8.0999999999999996E-3</c:v>
                  </c:pt>
                  <c:pt idx="74">
                    <c:v>4.4000000000000003E-3</c:v>
                  </c:pt>
                  <c:pt idx="75">
                    <c:v>8.0000000000000002E-3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-1.4096000006247777E-2</c:v>
                </c:pt>
                <c:pt idx="2">
                  <c:v>-2.0674999977927655E-3</c:v>
                </c:pt>
                <c:pt idx="3">
                  <c:v>3.9735000027576461E-3</c:v>
                </c:pt>
                <c:pt idx="10">
                  <c:v>5.2049999794689938E-4</c:v>
                </c:pt>
                <c:pt idx="11">
                  <c:v>2.6699999580159783E-4</c:v>
                </c:pt>
                <c:pt idx="16">
                  <c:v>2.8749999910360202E-4</c:v>
                </c:pt>
                <c:pt idx="18">
                  <c:v>-1.7843000001448672E-2</c:v>
                </c:pt>
                <c:pt idx="19">
                  <c:v>-3.6263500005588867E-2</c:v>
                </c:pt>
                <c:pt idx="20">
                  <c:v>-2.5222500000381842E-2</c:v>
                </c:pt>
                <c:pt idx="21">
                  <c:v>2.072799999587005E-2</c:v>
                </c:pt>
                <c:pt idx="22">
                  <c:v>-3.2310000024153851E-3</c:v>
                </c:pt>
                <c:pt idx="23">
                  <c:v>1.2103500004741363E-2</c:v>
                </c:pt>
                <c:pt idx="24">
                  <c:v>-2.6020000004791655E-3</c:v>
                </c:pt>
                <c:pt idx="25">
                  <c:v>3.9799999649403617E-4</c:v>
                </c:pt>
                <c:pt idx="26">
                  <c:v>1.2581499999214429E-2</c:v>
                </c:pt>
                <c:pt idx="27">
                  <c:v>-4.8434999989694916E-3</c:v>
                </c:pt>
                <c:pt idx="28">
                  <c:v>-6.5089999989140779E-3</c:v>
                </c:pt>
                <c:pt idx="29">
                  <c:v>1.4910000027157366E-3</c:v>
                </c:pt>
                <c:pt idx="31">
                  <c:v>-1.8488500005332753E-2</c:v>
                </c:pt>
                <c:pt idx="32">
                  <c:v>-3.4885000059148297E-3</c:v>
                </c:pt>
                <c:pt idx="33">
                  <c:v>6.5319999994244426E-3</c:v>
                </c:pt>
                <c:pt idx="34">
                  <c:v>-9.660000003350433E-3</c:v>
                </c:pt>
                <c:pt idx="35">
                  <c:v>5.4352999999537133E-2</c:v>
                </c:pt>
                <c:pt idx="36">
                  <c:v>4.0414499999315012E-2</c:v>
                </c:pt>
                <c:pt idx="37">
                  <c:v>-3.2230000069830567E-3</c:v>
                </c:pt>
                <c:pt idx="38">
                  <c:v>-4.4599999819183722E-4</c:v>
                </c:pt>
                <c:pt idx="39">
                  <c:v>8.1320000026607886E-3</c:v>
                </c:pt>
                <c:pt idx="40">
                  <c:v>-3.4876500001701061E-2</c:v>
                </c:pt>
                <c:pt idx="41">
                  <c:v>-2.2876499999256339E-2</c:v>
                </c:pt>
                <c:pt idx="42">
                  <c:v>-9.8150000048917718E-3</c:v>
                </c:pt>
                <c:pt idx="43">
                  <c:v>1.4850000006845221E-3</c:v>
                </c:pt>
                <c:pt idx="44">
                  <c:v>2.8850000016973354E-3</c:v>
                </c:pt>
                <c:pt idx="45">
                  <c:v>-9.9050000426359475E-4</c:v>
                </c:pt>
                <c:pt idx="46">
                  <c:v>2.5479999967501499E-3</c:v>
                </c:pt>
                <c:pt idx="47">
                  <c:v>-1.2349500000709668E-2</c:v>
                </c:pt>
                <c:pt idx="48">
                  <c:v>-2.6234999968437478E-3</c:v>
                </c:pt>
                <c:pt idx="49">
                  <c:v>-6.2349999643629417E-4</c:v>
                </c:pt>
                <c:pt idx="50">
                  <c:v>-1.720700000441866E-2</c:v>
                </c:pt>
                <c:pt idx="51">
                  <c:v>1.7929999958141707E-3</c:v>
                </c:pt>
                <c:pt idx="52">
                  <c:v>-1.2360000037006103E-3</c:v>
                </c:pt>
                <c:pt idx="53">
                  <c:v>7.6399999670684338E-4</c:v>
                </c:pt>
                <c:pt idx="54">
                  <c:v>-1.7215500003658235E-2</c:v>
                </c:pt>
                <c:pt idx="55">
                  <c:v>2.3844999959692359E-3</c:v>
                </c:pt>
                <c:pt idx="57">
                  <c:v>1.0446000000229105E-2</c:v>
                </c:pt>
                <c:pt idx="58">
                  <c:v>4.5884999999543652E-3</c:v>
                </c:pt>
                <c:pt idx="60">
                  <c:v>-1.392150000174297E-2</c:v>
                </c:pt>
                <c:pt idx="62">
                  <c:v>4.1920000003301539E-3</c:v>
                </c:pt>
                <c:pt idx="64">
                  <c:v>-2.8167000004032161E-2</c:v>
                </c:pt>
                <c:pt idx="65">
                  <c:v>2.8369999999995343E-3</c:v>
                </c:pt>
                <c:pt idx="67">
                  <c:v>9.706499993626494E-3</c:v>
                </c:pt>
                <c:pt idx="76">
                  <c:v>4.3290000467095524E-3</c:v>
                </c:pt>
                <c:pt idx="77">
                  <c:v>1.1745499999960884E-2</c:v>
                </c:pt>
                <c:pt idx="78">
                  <c:v>2.5329999989480712E-3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6A-4523-91D2-DE222A51AF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6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6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">
                  <c:v>-3.3159999948111363E-3</c:v>
                </c:pt>
                <c:pt idx="4">
                  <c:v>2.1124999984749593E-3</c:v>
                </c:pt>
                <c:pt idx="5">
                  <c:v>2.6125000003958121E-3</c:v>
                </c:pt>
                <c:pt idx="6">
                  <c:v>-7.0000000414438546E-4</c:v>
                </c:pt>
                <c:pt idx="7">
                  <c:v>-7.0000000414438546E-4</c:v>
                </c:pt>
                <c:pt idx="8">
                  <c:v>-2.0000000222353265E-4</c:v>
                </c:pt>
                <c:pt idx="12">
                  <c:v>8.5599999874830246E-4</c:v>
                </c:pt>
                <c:pt idx="13">
                  <c:v>1.5560000028926879E-3</c:v>
                </c:pt>
                <c:pt idx="14">
                  <c:v>-9.1249999968567863E-4</c:v>
                </c:pt>
                <c:pt idx="15">
                  <c:v>-5.1250000251457095E-4</c:v>
                </c:pt>
                <c:pt idx="17">
                  <c:v>3.3079999993788078E-3</c:v>
                </c:pt>
                <c:pt idx="59">
                  <c:v>2.3499999952036887E-3</c:v>
                </c:pt>
                <c:pt idx="61">
                  <c:v>5.2674999969894998E-3</c:v>
                </c:pt>
                <c:pt idx="63">
                  <c:v>4.1920000003301539E-3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6A-4523-91D2-DE222A51AF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66">
                  <c:v>6.2134999971021898E-3</c:v>
                </c:pt>
                <c:pt idx="68">
                  <c:v>5.1089999979012646E-3</c:v>
                </c:pt>
                <c:pt idx="69">
                  <c:v>4.9240000007557683E-3</c:v>
                </c:pt>
                <c:pt idx="70">
                  <c:v>4.3650000006891787E-3</c:v>
                </c:pt>
                <c:pt idx="71">
                  <c:v>7.2759999966365285E-3</c:v>
                </c:pt>
                <c:pt idx="72">
                  <c:v>7.4874999991152436E-3</c:v>
                </c:pt>
                <c:pt idx="73">
                  <c:v>5.3015000012237579E-3</c:v>
                </c:pt>
                <c:pt idx="74">
                  <c:v>6.0220000013941899E-3</c:v>
                </c:pt>
                <c:pt idx="75">
                  <c:v>9.3894999954500236E-3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6A-4523-91D2-DE222A51AF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6A-4523-91D2-DE222A51AF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6A-4523-91D2-DE222A51AF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6">
                    <c:v>0</c:v>
                  </c:pt>
                  <c:pt idx="9">
                    <c:v>0</c:v>
                  </c:pt>
                  <c:pt idx="30">
                    <c:v>0</c:v>
                  </c:pt>
                  <c:pt idx="58">
                    <c:v>3.0000000000000001E-3</c:v>
                  </c:pt>
                  <c:pt idx="59">
                    <c:v>1.1000000000000001E-3</c:v>
                  </c:pt>
                  <c:pt idx="60">
                    <c:v>1.0999999999999999E-2</c:v>
                  </c:pt>
                  <c:pt idx="61">
                    <c:v>6.9999999999999999E-4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56">
                  <c:v>-3.7553999994997866E-2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6A-4523-91D2-DE222A51AF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-3.4962638779591744E-3</c:v>
                </c:pt>
                <c:pt idx="1">
                  <c:v>-3.4076001766058048E-3</c:v>
                </c:pt>
                <c:pt idx="2">
                  <c:v>-2.8763568326635332E-3</c:v>
                </c:pt>
                <c:pt idx="3">
                  <c:v>-2.866012734172307E-3</c:v>
                </c:pt>
                <c:pt idx="4">
                  <c:v>-2.7876931313101641E-3</c:v>
                </c:pt>
                <c:pt idx="5">
                  <c:v>-2.7876931313101641E-3</c:v>
                </c:pt>
                <c:pt idx="6">
                  <c:v>-2.7692215268615454E-3</c:v>
                </c:pt>
                <c:pt idx="7">
                  <c:v>-2.7692215268615454E-3</c:v>
                </c:pt>
                <c:pt idx="8">
                  <c:v>-2.7692215268615454E-3</c:v>
                </c:pt>
                <c:pt idx="9">
                  <c:v>-2.7692215268615454E-3</c:v>
                </c:pt>
                <c:pt idx="10">
                  <c:v>-2.7640494776159322E-3</c:v>
                </c:pt>
                <c:pt idx="11">
                  <c:v>-2.7559219716585398E-3</c:v>
                </c:pt>
                <c:pt idx="12">
                  <c:v>-2.7514887865908713E-3</c:v>
                </c:pt>
                <c:pt idx="13">
                  <c:v>-2.7514887865908713E-3</c:v>
                </c:pt>
                <c:pt idx="14">
                  <c:v>-2.7507499224129267E-3</c:v>
                </c:pt>
                <c:pt idx="15">
                  <c:v>-2.7507499224129267E-3</c:v>
                </c:pt>
                <c:pt idx="16">
                  <c:v>-2.7507499224129267E-3</c:v>
                </c:pt>
                <c:pt idx="17">
                  <c:v>-2.7455778731673135E-3</c:v>
                </c:pt>
                <c:pt idx="18">
                  <c:v>-2.7115901209818554E-3</c:v>
                </c:pt>
                <c:pt idx="19">
                  <c:v>-2.4212164990495707E-3</c:v>
                </c:pt>
                <c:pt idx="20">
                  <c:v>-2.410872400558344E-3</c:v>
                </c:pt>
                <c:pt idx="21">
                  <c:v>-2.2431502321648869E-3</c:v>
                </c:pt>
                <c:pt idx="22">
                  <c:v>-2.2328061336736606E-3</c:v>
                </c:pt>
                <c:pt idx="23">
                  <c:v>-2.1123712726686672E-3</c:v>
                </c:pt>
                <c:pt idx="24">
                  <c:v>-2.1101546801348329E-3</c:v>
                </c:pt>
                <c:pt idx="25">
                  <c:v>-2.1101546801348329E-3</c:v>
                </c:pt>
                <c:pt idx="26">
                  <c:v>-1.9557320669443814E-3</c:v>
                </c:pt>
                <c:pt idx="27">
                  <c:v>-1.918788858047144E-3</c:v>
                </c:pt>
                <c:pt idx="28">
                  <c:v>-1.7983539970421506E-3</c:v>
                </c:pt>
                <c:pt idx="29">
                  <c:v>-1.7983539970421506E-3</c:v>
                </c:pt>
                <c:pt idx="30">
                  <c:v>-1.7939208119744821E-3</c:v>
                </c:pt>
                <c:pt idx="31">
                  <c:v>-1.7931819477965372E-3</c:v>
                </c:pt>
                <c:pt idx="32">
                  <c:v>-1.7931819477965372E-3</c:v>
                </c:pt>
                <c:pt idx="33">
                  <c:v>-1.7880098985509241E-3</c:v>
                </c:pt>
                <c:pt idx="34">
                  <c:v>-1.7643662448566923E-3</c:v>
                </c:pt>
                <c:pt idx="35">
                  <c:v>-1.6890020987063283E-3</c:v>
                </c:pt>
                <c:pt idx="36">
                  <c:v>-1.6734859509694886E-3</c:v>
                </c:pt>
                <c:pt idx="37">
                  <c:v>-1.6180711376236328E-3</c:v>
                </c:pt>
                <c:pt idx="38">
                  <c:v>-1.501330597508363E-3</c:v>
                </c:pt>
                <c:pt idx="39">
                  <c:v>-1.492464227373026E-3</c:v>
                </c:pt>
                <c:pt idx="40">
                  <c:v>-1.3143979604883424E-3</c:v>
                </c:pt>
                <c:pt idx="41">
                  <c:v>-1.3143979604883424E-3</c:v>
                </c:pt>
                <c:pt idx="42">
                  <c:v>-1.2988818127515028E-3</c:v>
                </c:pt>
                <c:pt idx="43">
                  <c:v>-1.2988818127515028E-3</c:v>
                </c:pt>
                <c:pt idx="44">
                  <c:v>-1.2988818127515028E-3</c:v>
                </c:pt>
                <c:pt idx="45">
                  <c:v>-8.3856942989192669E-4</c:v>
                </c:pt>
                <c:pt idx="46">
                  <c:v>-5.5853990645086862E-4</c:v>
                </c:pt>
                <c:pt idx="47">
                  <c:v>-5.3267966022280252E-4</c:v>
                </c:pt>
                <c:pt idx="48">
                  <c:v>-5.2972420351102322E-4</c:v>
                </c:pt>
                <c:pt idx="49">
                  <c:v>-5.2972420351102322E-4</c:v>
                </c:pt>
                <c:pt idx="50">
                  <c:v>-3.8860114552357727E-4</c:v>
                </c:pt>
                <c:pt idx="51">
                  <c:v>-3.8860114552357727E-4</c:v>
                </c:pt>
                <c:pt idx="52">
                  <c:v>-2.1570692788450661E-4</c:v>
                </c:pt>
                <c:pt idx="53">
                  <c:v>-2.1570692788450661E-4</c:v>
                </c:pt>
                <c:pt idx="54">
                  <c:v>-2.1053487863889348E-4</c:v>
                </c:pt>
                <c:pt idx="55">
                  <c:v>8.5010792539004423E-5</c:v>
                </c:pt>
                <c:pt idx="56">
                  <c:v>1.0052694027584425E-4</c:v>
                </c:pt>
                <c:pt idx="57">
                  <c:v>1.0052694027584425E-4</c:v>
                </c:pt>
                <c:pt idx="58">
                  <c:v>2.4460545497506951E-4</c:v>
                </c:pt>
                <c:pt idx="59">
                  <c:v>2.601216027119089E-4</c:v>
                </c:pt>
                <c:pt idx="60">
                  <c:v>5.8448297682965221E-4</c:v>
                </c:pt>
                <c:pt idx="61">
                  <c:v>7.3668899748626946E-4</c:v>
                </c:pt>
                <c:pt idx="62">
                  <c:v>1.1970013803458456E-3</c:v>
                </c:pt>
                <c:pt idx="63">
                  <c:v>1.1970013803458456E-3</c:v>
                </c:pt>
                <c:pt idx="64">
                  <c:v>1.2073454788370718E-3</c:v>
                </c:pt>
                <c:pt idx="65">
                  <c:v>2.2535771548068311E-3</c:v>
                </c:pt>
                <c:pt idx="66">
                  <c:v>2.2764819443231183E-3</c:v>
                </c:pt>
                <c:pt idx="67">
                  <c:v>2.2927369562379023E-3</c:v>
                </c:pt>
                <c:pt idx="68">
                  <c:v>2.6141428736438663E-3</c:v>
                </c:pt>
                <c:pt idx="69">
                  <c:v>2.7693043510122629E-3</c:v>
                </c:pt>
                <c:pt idx="70">
                  <c:v>3.5037353438893398E-3</c:v>
                </c:pt>
                <c:pt idx="71">
                  <c:v>3.514079442380566E-3</c:v>
                </c:pt>
                <c:pt idx="72">
                  <c:v>3.6921457092652498E-3</c:v>
                </c:pt>
                <c:pt idx="73">
                  <c:v>3.7187448196712601E-3</c:v>
                </c:pt>
                <c:pt idx="74">
                  <c:v>3.7239168689168732E-3</c:v>
                </c:pt>
                <c:pt idx="75">
                  <c:v>3.8310521747188615E-3</c:v>
                </c:pt>
                <c:pt idx="76">
                  <c:v>3.8554346925910379E-3</c:v>
                </c:pt>
                <c:pt idx="77">
                  <c:v>3.9965577505784843E-3</c:v>
                </c:pt>
                <c:pt idx="78">
                  <c:v>4.015029355027103E-3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6A-4523-91D2-DE222A51AF9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-492</c:v>
                </c:pt>
                <c:pt idx="1">
                  <c:v>-432</c:v>
                </c:pt>
                <c:pt idx="2">
                  <c:v>-72.5</c:v>
                </c:pt>
                <c:pt idx="3">
                  <c:v>-65.5</c:v>
                </c:pt>
                <c:pt idx="4">
                  <c:v>-12.5</c:v>
                </c:pt>
                <c:pt idx="5">
                  <c:v>-12.5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16</c:v>
                </c:pt>
                <c:pt idx="18">
                  <c:v>39</c:v>
                </c:pt>
                <c:pt idx="19">
                  <c:v>235.5</c:v>
                </c:pt>
                <c:pt idx="20">
                  <c:v>242.5</c:v>
                </c:pt>
                <c:pt idx="21">
                  <c:v>356</c:v>
                </c:pt>
                <c:pt idx="22">
                  <c:v>363</c:v>
                </c:pt>
                <c:pt idx="23">
                  <c:v>444.5</c:v>
                </c:pt>
                <c:pt idx="24">
                  <c:v>446</c:v>
                </c:pt>
                <c:pt idx="25">
                  <c:v>446</c:v>
                </c:pt>
                <c:pt idx="26">
                  <c:v>550.5</c:v>
                </c:pt>
                <c:pt idx="27">
                  <c:v>575.5</c:v>
                </c:pt>
                <c:pt idx="28">
                  <c:v>657</c:v>
                </c:pt>
                <c:pt idx="29">
                  <c:v>657</c:v>
                </c:pt>
                <c:pt idx="30">
                  <c:v>660</c:v>
                </c:pt>
                <c:pt idx="31">
                  <c:v>660.5</c:v>
                </c:pt>
                <c:pt idx="32">
                  <c:v>660.5</c:v>
                </c:pt>
                <c:pt idx="33">
                  <c:v>664</c:v>
                </c:pt>
                <c:pt idx="34">
                  <c:v>680</c:v>
                </c:pt>
                <c:pt idx="35">
                  <c:v>731</c:v>
                </c:pt>
                <c:pt idx="36">
                  <c:v>741.5</c:v>
                </c:pt>
                <c:pt idx="37">
                  <c:v>779</c:v>
                </c:pt>
                <c:pt idx="38">
                  <c:v>858</c:v>
                </c:pt>
                <c:pt idx="39">
                  <c:v>864</c:v>
                </c:pt>
                <c:pt idx="40">
                  <c:v>984.5</c:v>
                </c:pt>
                <c:pt idx="41">
                  <c:v>984.5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1306.5</c:v>
                </c:pt>
                <c:pt idx="46">
                  <c:v>1496</c:v>
                </c:pt>
                <c:pt idx="47">
                  <c:v>1513.5</c:v>
                </c:pt>
                <c:pt idx="48">
                  <c:v>1515.5</c:v>
                </c:pt>
                <c:pt idx="49">
                  <c:v>1515.5</c:v>
                </c:pt>
                <c:pt idx="50">
                  <c:v>1611</c:v>
                </c:pt>
                <c:pt idx="51">
                  <c:v>1611</c:v>
                </c:pt>
                <c:pt idx="52">
                  <c:v>1728</c:v>
                </c:pt>
                <c:pt idx="53">
                  <c:v>1728</c:v>
                </c:pt>
                <c:pt idx="54">
                  <c:v>1731.5</c:v>
                </c:pt>
                <c:pt idx="55">
                  <c:v>1931.5</c:v>
                </c:pt>
                <c:pt idx="56">
                  <c:v>1942</c:v>
                </c:pt>
                <c:pt idx="57">
                  <c:v>1942</c:v>
                </c:pt>
                <c:pt idx="58">
                  <c:v>2039.5</c:v>
                </c:pt>
                <c:pt idx="59">
                  <c:v>2050</c:v>
                </c:pt>
                <c:pt idx="60">
                  <c:v>2269.5</c:v>
                </c:pt>
                <c:pt idx="61">
                  <c:v>2372.5</c:v>
                </c:pt>
                <c:pt idx="62">
                  <c:v>2684</c:v>
                </c:pt>
                <c:pt idx="63">
                  <c:v>2684</c:v>
                </c:pt>
                <c:pt idx="64">
                  <c:v>2691</c:v>
                </c:pt>
                <c:pt idx="65">
                  <c:v>3399</c:v>
                </c:pt>
                <c:pt idx="66">
                  <c:v>3414.5</c:v>
                </c:pt>
                <c:pt idx="67">
                  <c:v>3425.5</c:v>
                </c:pt>
                <c:pt idx="68">
                  <c:v>3643</c:v>
                </c:pt>
                <c:pt idx="69">
                  <c:v>3748</c:v>
                </c:pt>
                <c:pt idx="70">
                  <c:v>4245</c:v>
                </c:pt>
                <c:pt idx="71">
                  <c:v>4252</c:v>
                </c:pt>
                <c:pt idx="72">
                  <c:v>4372.5</c:v>
                </c:pt>
                <c:pt idx="73">
                  <c:v>4390.5</c:v>
                </c:pt>
                <c:pt idx="74">
                  <c:v>4394</c:v>
                </c:pt>
                <c:pt idx="75">
                  <c:v>4466.5</c:v>
                </c:pt>
                <c:pt idx="76">
                  <c:v>4483</c:v>
                </c:pt>
                <c:pt idx="77">
                  <c:v>4578.5</c:v>
                </c:pt>
                <c:pt idx="78">
                  <c:v>4591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0">
                  <c:v>-0.28592000000207918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6A-4523-91D2-DE222A51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668072"/>
        <c:axId val="1"/>
      </c:scatterChart>
      <c:valAx>
        <c:axId val="77266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66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54858934169279"/>
          <c:y val="0.92024539877300615"/>
          <c:w val="0.753918495297805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18</xdr:col>
      <xdr:colOff>76199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D91CF28-C4E1-1A92-B595-4F4CB8FF1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bav-astro.de/sfs/BAVM_link.php?BAVMnr=39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46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solj.cetus-net.org/vsoljno51.pdf" TargetMode="External"/><Relationship Id="rId50" Type="http://schemas.openxmlformats.org/officeDocument/2006/relationships/hyperlink" Target="http://vsolj.cetus-net.org/vsoljno51.pdf" TargetMode="External"/><Relationship Id="rId55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52" TargetMode="External"/><Relationship Id="rId33" Type="http://schemas.openxmlformats.org/officeDocument/2006/relationships/hyperlink" Target="http://www.bav-astro.de/sfs/BAVM_link.php?BAVMnr=154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3" TargetMode="External"/><Relationship Id="rId16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46" TargetMode="External"/><Relationship Id="rId29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26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bav-astro.de/sfs/BAVM_link.php?BAVMnr=143" TargetMode="External"/><Relationship Id="rId37" Type="http://schemas.openxmlformats.org/officeDocument/2006/relationships/hyperlink" Target="http://www.bav-astro.de/sfs/BAVM_link.php?BAVMnr=174" TargetMode="External"/><Relationship Id="rId40" Type="http://schemas.openxmlformats.org/officeDocument/2006/relationships/hyperlink" Target="http://vsolj.cetus-net.org/no46.pdf" TargetMode="External"/><Relationship Id="rId45" Type="http://schemas.openxmlformats.org/officeDocument/2006/relationships/hyperlink" Target="http://vsolj.cetus-net.org/vsoljno50.pdf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bav-astro.de/sfs/BAVM_link.php?BAVMnr=50" TargetMode="External"/><Relationship Id="rId28" Type="http://schemas.openxmlformats.org/officeDocument/2006/relationships/hyperlink" Target="http://www.bav-astro.de/sfs/BAVM_link.php?BAVMnr=131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vsolj.cetus-net.org/vsoljno51.pdf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bav-astro.de/sfs/BAVM_link.php?BAVMnr=46" TargetMode="External"/><Relationship Id="rId31" Type="http://schemas.openxmlformats.org/officeDocument/2006/relationships/hyperlink" Target="http://www.bav-astro.de/sfs/BAVM_link.php?BAVMnr=122" TargetMode="External"/><Relationship Id="rId44" Type="http://schemas.openxmlformats.org/officeDocument/2006/relationships/hyperlink" Target="http://vsolj.cetus-net.org/no48.pdf" TargetMode="External"/><Relationship Id="rId52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bav-astro.de/sfs/BAVM_link.php?BAVMnr=50" TargetMode="External"/><Relationship Id="rId27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bav-astro.de/sfs/BAVM_link.php?BAVMnr=113" TargetMode="External"/><Relationship Id="rId35" Type="http://schemas.openxmlformats.org/officeDocument/2006/relationships/hyperlink" Target="http://www.bav-astro.de/sfs/BAVM_link.php?BAVMnr=174" TargetMode="External"/><Relationship Id="rId43" Type="http://schemas.openxmlformats.org/officeDocument/2006/relationships/hyperlink" Target="http://vsolj.cetus-net.org/no48.pdf" TargetMode="External"/><Relationship Id="rId48" Type="http://schemas.openxmlformats.org/officeDocument/2006/relationships/hyperlink" Target="http://vsolj.cetus-net.org/vsoljno51.pdf" TargetMode="External"/><Relationship Id="rId5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2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0" customFormat="1" ht="20.25" x14ac:dyDescent="0.2">
      <c r="A1" s="65" t="s">
        <v>72</v>
      </c>
    </row>
    <row r="2" spans="1:6" s="40" customFormat="1" ht="12.95" customHeight="1" x14ac:dyDescent="0.2">
      <c r="A2" s="40" t="s">
        <v>27</v>
      </c>
      <c r="B2" s="41" t="s">
        <v>71</v>
      </c>
    </row>
    <row r="3" spans="1:6" s="40" customFormat="1" ht="12.95" customHeight="1" thickBot="1" x14ac:dyDescent="0.25"/>
    <row r="4" spans="1:6" s="40" customFormat="1" ht="12.95" customHeight="1" thickTop="1" thickBot="1" x14ac:dyDescent="0.25">
      <c r="A4" s="42" t="s">
        <v>3</v>
      </c>
      <c r="C4" s="43">
        <v>41619.407500000001</v>
      </c>
      <c r="D4" s="44">
        <v>3.4351370000000001</v>
      </c>
    </row>
    <row r="5" spans="1:6" s="40" customFormat="1" ht="12.95" customHeight="1" thickTop="1" x14ac:dyDescent="0.2">
      <c r="A5" s="45" t="s">
        <v>73</v>
      </c>
      <c r="C5" s="46">
        <v>-9.5</v>
      </c>
      <c r="D5" s="40" t="s">
        <v>74</v>
      </c>
    </row>
    <row r="6" spans="1:6" s="40" customFormat="1" ht="12.95" customHeight="1" x14ac:dyDescent="0.2">
      <c r="A6" s="42" t="s">
        <v>4</v>
      </c>
    </row>
    <row r="7" spans="1:6" s="40" customFormat="1" ht="12.95" customHeight="1" x14ac:dyDescent="0.2">
      <c r="A7" s="40" t="s">
        <v>5</v>
      </c>
      <c r="C7" s="40">
        <f>+C4</f>
        <v>41619.407500000001</v>
      </c>
    </row>
    <row r="8" spans="1:6" s="40" customFormat="1" ht="12.95" customHeight="1" x14ac:dyDescent="0.2">
      <c r="A8" s="40" t="s">
        <v>6</v>
      </c>
      <c r="C8" s="40">
        <f>+D4</f>
        <v>3.4351370000000001</v>
      </c>
    </row>
    <row r="9" spans="1:6" s="40" customFormat="1" ht="12.95" customHeight="1" x14ac:dyDescent="0.2">
      <c r="A9" s="47" t="s">
        <v>78</v>
      </c>
      <c r="B9" s="48">
        <v>21</v>
      </c>
      <c r="C9" s="49" t="str">
        <f>"F"&amp;B9</f>
        <v>F21</v>
      </c>
      <c r="D9" s="50" t="str">
        <f>"G"&amp;B9</f>
        <v>G21</v>
      </c>
    </row>
    <row r="10" spans="1:6" s="40" customFormat="1" ht="12.95" customHeight="1" thickBot="1" x14ac:dyDescent="0.25">
      <c r="C10" s="51" t="s">
        <v>23</v>
      </c>
      <c r="D10" s="51" t="s">
        <v>24</v>
      </c>
    </row>
    <row r="11" spans="1:6" s="40" customFormat="1" ht="12.95" customHeight="1" x14ac:dyDescent="0.2">
      <c r="A11" s="40" t="s">
        <v>19</v>
      </c>
      <c r="C11" s="50">
        <f ca="1">INTERCEPT(INDIRECT($D$9):G990,INDIRECT($C$9):F990)</f>
        <v>-2.7692215268615454E-3</v>
      </c>
      <c r="D11" s="52"/>
    </row>
    <row r="12" spans="1:6" s="40" customFormat="1" ht="12.95" customHeight="1" x14ac:dyDescent="0.2">
      <c r="A12" s="40" t="s">
        <v>20</v>
      </c>
      <c r="C12" s="50">
        <f ca="1">SLOPE(INDIRECT($D$9):G990,INDIRECT($C$9):F990)</f>
        <v>1.4777283558894899E-6</v>
      </c>
      <c r="D12" s="52"/>
    </row>
    <row r="13" spans="1:6" s="40" customFormat="1" ht="12.95" customHeight="1" x14ac:dyDescent="0.2">
      <c r="A13" s="40" t="s">
        <v>22</v>
      </c>
      <c r="C13" s="52" t="s">
        <v>17</v>
      </c>
    </row>
    <row r="14" spans="1:6" s="40" customFormat="1" ht="12.95" customHeight="1" x14ac:dyDescent="0.2"/>
    <row r="15" spans="1:6" s="40" customFormat="1" ht="12.95" customHeight="1" x14ac:dyDescent="0.2">
      <c r="A15" s="53" t="s">
        <v>21</v>
      </c>
      <c r="C15" s="54">
        <f ca="1">(C7+C11)+(C8+C12)*INT(MAX(F21:F3531))</f>
        <v>57390.125482029354</v>
      </c>
      <c r="E15" s="55" t="s">
        <v>81</v>
      </c>
      <c r="F15" s="46">
        <v>1</v>
      </c>
    </row>
    <row r="16" spans="1:6" s="40" customFormat="1" ht="12.95" customHeight="1" x14ac:dyDescent="0.2">
      <c r="A16" s="42" t="s">
        <v>7</v>
      </c>
      <c r="C16" s="56">
        <f ca="1">+C8+C12</f>
        <v>3.4351384777283558</v>
      </c>
      <c r="E16" s="55" t="s">
        <v>75</v>
      </c>
      <c r="F16" s="57">
        <f ca="1">NOW()+15018.5+$C$5/24</f>
        <v>60376.736622337958</v>
      </c>
    </row>
    <row r="17" spans="1:21" s="40" customFormat="1" ht="12.95" customHeight="1" thickBot="1" x14ac:dyDescent="0.25">
      <c r="A17" s="55" t="s">
        <v>70</v>
      </c>
      <c r="C17" s="40">
        <f>COUNT(C21:C2189)</f>
        <v>79</v>
      </c>
      <c r="E17" s="55" t="s">
        <v>82</v>
      </c>
      <c r="F17" s="57">
        <f ca="1">ROUND(2*(F16-$C$7)/$C$8,0)/2+F15</f>
        <v>5461.5</v>
      </c>
    </row>
    <row r="18" spans="1:21" s="40" customFormat="1" ht="12.95" customHeight="1" thickTop="1" thickBot="1" x14ac:dyDescent="0.25">
      <c r="A18" s="42" t="s">
        <v>8</v>
      </c>
      <c r="C18" s="43">
        <f ca="1">+C15</f>
        <v>57390.125482029354</v>
      </c>
      <c r="D18" s="44">
        <f ca="1">+C16</f>
        <v>3.4351384777283558</v>
      </c>
      <c r="E18" s="55" t="s">
        <v>76</v>
      </c>
      <c r="F18" s="50">
        <f ca="1">ROUND(2*(F16-$C$15)/$C$16,0)/2+F15</f>
        <v>870.5</v>
      </c>
    </row>
    <row r="19" spans="1:21" s="40" customFormat="1" ht="12.95" customHeight="1" thickTop="1" x14ac:dyDescent="0.2">
      <c r="E19" s="55" t="s">
        <v>77</v>
      </c>
      <c r="F19" s="58">
        <f ca="1">+$C$15+$C$16*F18-15018.5-$C$5/24</f>
        <v>45362.309360225227</v>
      </c>
    </row>
    <row r="20" spans="1:21" s="40" customFormat="1" ht="12.95" customHeight="1" thickBot="1" x14ac:dyDescent="0.25">
      <c r="A20" s="51" t="s">
        <v>9</v>
      </c>
      <c r="B20" s="51" t="s">
        <v>10</v>
      </c>
      <c r="C20" s="51" t="s">
        <v>11</v>
      </c>
      <c r="D20" s="51" t="s">
        <v>16</v>
      </c>
      <c r="E20" s="51" t="s">
        <v>12</v>
      </c>
      <c r="F20" s="51" t="s">
        <v>13</v>
      </c>
      <c r="G20" s="51" t="s">
        <v>14</v>
      </c>
      <c r="H20" s="59" t="s">
        <v>96</v>
      </c>
      <c r="I20" s="59" t="s">
        <v>86</v>
      </c>
      <c r="J20" s="59" t="s">
        <v>93</v>
      </c>
      <c r="K20" s="59" t="s">
        <v>91</v>
      </c>
      <c r="L20" s="59" t="s">
        <v>28</v>
      </c>
      <c r="M20" s="59" t="s">
        <v>29</v>
      </c>
      <c r="N20" s="59" t="s">
        <v>30</v>
      </c>
      <c r="O20" s="59" t="s">
        <v>26</v>
      </c>
      <c r="P20" s="60" t="s">
        <v>25</v>
      </c>
      <c r="Q20" s="51" t="s">
        <v>18</v>
      </c>
      <c r="U20" s="61" t="s">
        <v>516</v>
      </c>
    </row>
    <row r="21" spans="1:21" s="40" customFormat="1" ht="12.95" customHeight="1" x14ac:dyDescent="0.2">
      <c r="A21" s="40" t="s">
        <v>31</v>
      </c>
      <c r="B21" s="52"/>
      <c r="C21" s="62">
        <v>39929.305999999997</v>
      </c>
      <c r="D21" s="62"/>
      <c r="E21" s="40">
        <f t="shared" ref="E21:E52" si="0">+(C21-C$7)/C$8</f>
        <v>-492.00410347535023</v>
      </c>
      <c r="F21" s="40">
        <f t="shared" ref="F21:F52" si="1">ROUND(2*E21,0)/2</f>
        <v>-492</v>
      </c>
      <c r="G21" s="40">
        <f t="shared" ref="G21:G50" si="2">+C21-(C$7+F21*C$8)</f>
        <v>-1.4096000006247777E-2</v>
      </c>
      <c r="I21" s="40">
        <f>+G21</f>
        <v>-1.4096000006247777E-2</v>
      </c>
      <c r="O21" s="40">
        <f t="shared" ref="O21:O52" ca="1" si="3">+C$11+C$12*$F21</f>
        <v>-3.4962638779591744E-3</v>
      </c>
      <c r="Q21" s="63">
        <f t="shared" ref="Q21:Q52" si="4">+C21-15018.5</f>
        <v>24910.805999999997</v>
      </c>
    </row>
    <row r="22" spans="1:21" s="40" customFormat="1" ht="12.95" customHeight="1" x14ac:dyDescent="0.2">
      <c r="A22" s="5" t="s">
        <v>69</v>
      </c>
      <c r="B22" s="4"/>
      <c r="C22" s="62">
        <v>40135.425000000003</v>
      </c>
      <c r="D22" s="64"/>
      <c r="E22" s="40">
        <f t="shared" si="0"/>
        <v>-432.00096531812216</v>
      </c>
      <c r="F22" s="40">
        <f t="shared" si="1"/>
        <v>-432</v>
      </c>
      <c r="G22" s="40">
        <f t="shared" si="2"/>
        <v>-3.3159999948111363E-3</v>
      </c>
      <c r="J22" s="40">
        <f>+G22</f>
        <v>-3.3159999948111363E-3</v>
      </c>
      <c r="O22" s="40">
        <f t="shared" ca="1" si="3"/>
        <v>-3.4076001766058048E-3</v>
      </c>
      <c r="Q22" s="63">
        <f t="shared" si="4"/>
        <v>25116.925000000003</v>
      </c>
      <c r="R22" s="40" t="s">
        <v>93</v>
      </c>
    </row>
    <row r="23" spans="1:21" x14ac:dyDescent="0.2">
      <c r="A23" t="s">
        <v>33</v>
      </c>
      <c r="B23" s="2" t="s">
        <v>65</v>
      </c>
      <c r="C23" s="7">
        <v>41370.358</v>
      </c>
      <c r="D23" s="7"/>
      <c r="E23">
        <f t="shared" si="0"/>
        <v>-72.500601868280938</v>
      </c>
      <c r="F23">
        <f t="shared" si="1"/>
        <v>-72.5</v>
      </c>
      <c r="G23">
        <f t="shared" si="2"/>
        <v>-2.0674999977927655E-3</v>
      </c>
      <c r="I23">
        <f>+G23</f>
        <v>-2.0674999977927655E-3</v>
      </c>
      <c r="O23">
        <f t="shared" ca="1" si="3"/>
        <v>-2.8763568326635332E-3</v>
      </c>
      <c r="Q23" s="1">
        <f t="shared" si="4"/>
        <v>26351.858</v>
      </c>
    </row>
    <row r="24" spans="1:21" x14ac:dyDescent="0.2">
      <c r="A24" t="s">
        <v>33</v>
      </c>
      <c r="B24" s="2" t="s">
        <v>65</v>
      </c>
      <c r="C24" s="7">
        <v>41394.410000000003</v>
      </c>
      <c r="D24" s="7"/>
      <c r="E24">
        <f t="shared" si="0"/>
        <v>-65.498843277574565</v>
      </c>
      <c r="F24">
        <f t="shared" si="1"/>
        <v>-65.5</v>
      </c>
      <c r="G24">
        <f t="shared" si="2"/>
        <v>3.9735000027576461E-3</v>
      </c>
      <c r="I24">
        <f>+G24</f>
        <v>3.9735000027576461E-3</v>
      </c>
      <c r="O24">
        <f t="shared" ca="1" si="3"/>
        <v>-2.866012734172307E-3</v>
      </c>
      <c r="Q24" s="1">
        <f t="shared" si="4"/>
        <v>26375.910000000003</v>
      </c>
    </row>
    <row r="25" spans="1:21" x14ac:dyDescent="0.2">
      <c r="A25" t="s">
        <v>83</v>
      </c>
      <c r="B25" s="2" t="s">
        <v>65</v>
      </c>
      <c r="C25" s="7">
        <v>41576.470399999998</v>
      </c>
      <c r="D25" s="7"/>
      <c r="E25">
        <f t="shared" si="0"/>
        <v>-12.499385031805959</v>
      </c>
      <c r="F25">
        <f t="shared" si="1"/>
        <v>-12.5</v>
      </c>
      <c r="G25">
        <f t="shared" si="2"/>
        <v>2.1124999984749593E-3</v>
      </c>
      <c r="J25">
        <f>+G25</f>
        <v>2.1124999984749593E-3</v>
      </c>
      <c r="O25">
        <f t="shared" ca="1" si="3"/>
        <v>-2.7876931313101641E-3</v>
      </c>
      <c r="Q25" s="1">
        <f t="shared" si="4"/>
        <v>26557.970399999998</v>
      </c>
      <c r="R25" t="s">
        <v>93</v>
      </c>
    </row>
    <row r="26" spans="1:21" x14ac:dyDescent="0.2">
      <c r="A26" t="s">
        <v>83</v>
      </c>
      <c r="B26" s="10" t="s">
        <v>65</v>
      </c>
      <c r="C26" s="11">
        <v>41576.4709</v>
      </c>
      <c r="D26" s="11"/>
      <c r="E26" s="9">
        <f t="shared" si="0"/>
        <v>-12.499239477203066</v>
      </c>
      <c r="F26">
        <f t="shared" si="1"/>
        <v>-12.5</v>
      </c>
      <c r="G26">
        <f t="shared" si="2"/>
        <v>2.6125000003958121E-3</v>
      </c>
      <c r="J26">
        <f>+G26</f>
        <v>2.6125000003958121E-3</v>
      </c>
      <c r="O26">
        <f t="shared" ca="1" si="3"/>
        <v>-2.7876931313101641E-3</v>
      </c>
      <c r="Q26" s="1">
        <f t="shared" si="4"/>
        <v>26557.9709</v>
      </c>
      <c r="R26" t="s">
        <v>93</v>
      </c>
    </row>
    <row r="27" spans="1:21" x14ac:dyDescent="0.2">
      <c r="A27" s="12" t="s">
        <v>83</v>
      </c>
      <c r="B27" s="13" t="s">
        <v>68</v>
      </c>
      <c r="C27" s="12">
        <v>41619.406799999997</v>
      </c>
      <c r="D27" s="12" t="s">
        <v>84</v>
      </c>
      <c r="E27" s="9">
        <f t="shared" si="0"/>
        <v>-2.0377644447496139E-4</v>
      </c>
      <c r="F27">
        <f t="shared" si="1"/>
        <v>0</v>
      </c>
      <c r="G27">
        <f t="shared" si="2"/>
        <v>-7.0000000414438546E-4</v>
      </c>
      <c r="J27">
        <f>+G27</f>
        <v>-7.0000000414438546E-4</v>
      </c>
      <c r="O27">
        <f t="shared" ca="1" si="3"/>
        <v>-2.7692215268615454E-3</v>
      </c>
      <c r="Q27" s="1">
        <f t="shared" si="4"/>
        <v>26600.906799999997</v>
      </c>
      <c r="R27" t="s">
        <v>93</v>
      </c>
    </row>
    <row r="28" spans="1:21" x14ac:dyDescent="0.2">
      <c r="A28" t="s">
        <v>83</v>
      </c>
      <c r="B28" s="10"/>
      <c r="C28" s="11">
        <v>41619.406799999997</v>
      </c>
      <c r="D28" s="11"/>
      <c r="E28" s="9">
        <f t="shared" si="0"/>
        <v>-2.0377644447496139E-4</v>
      </c>
      <c r="F28">
        <f t="shared" si="1"/>
        <v>0</v>
      </c>
      <c r="G28">
        <f t="shared" si="2"/>
        <v>-7.0000000414438546E-4</v>
      </c>
      <c r="J28">
        <f>+G28</f>
        <v>-7.0000000414438546E-4</v>
      </c>
      <c r="O28">
        <f t="shared" ca="1" si="3"/>
        <v>-2.7692215268615454E-3</v>
      </c>
      <c r="Q28" s="1">
        <f t="shared" si="4"/>
        <v>26600.906799999997</v>
      </c>
      <c r="R28" t="s">
        <v>93</v>
      </c>
    </row>
    <row r="29" spans="1:21" x14ac:dyDescent="0.2">
      <c r="A29" t="s">
        <v>83</v>
      </c>
      <c r="B29" s="10"/>
      <c r="C29" s="11">
        <v>41619.407299999999</v>
      </c>
      <c r="D29" s="11"/>
      <c r="E29" s="9">
        <f t="shared" si="0"/>
        <v>-5.822184158114586E-5</v>
      </c>
      <c r="F29">
        <f t="shared" si="1"/>
        <v>0</v>
      </c>
      <c r="G29">
        <f t="shared" si="2"/>
        <v>-2.0000000222353265E-4</v>
      </c>
      <c r="J29">
        <f>+G29</f>
        <v>-2.0000000222353265E-4</v>
      </c>
      <c r="O29">
        <f t="shared" ca="1" si="3"/>
        <v>-2.7692215268615454E-3</v>
      </c>
      <c r="Q29" s="1">
        <f t="shared" si="4"/>
        <v>26600.907299999999</v>
      </c>
      <c r="R29" t="s">
        <v>93</v>
      </c>
    </row>
    <row r="30" spans="1:21" x14ac:dyDescent="0.2">
      <c r="A30" s="9" t="s">
        <v>15</v>
      </c>
      <c r="B30" s="9"/>
      <c r="C30" s="11">
        <v>41619.407500000001</v>
      </c>
      <c r="D30" s="11" t="s">
        <v>17</v>
      </c>
      <c r="E30" s="9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3"/>
        <v>-2.7692215268615454E-3</v>
      </c>
      <c r="Q30" s="1">
        <f t="shared" si="4"/>
        <v>26600.907500000001</v>
      </c>
    </row>
    <row r="31" spans="1:21" x14ac:dyDescent="0.2">
      <c r="A31" s="9" t="s">
        <v>34</v>
      </c>
      <c r="B31" s="10" t="s">
        <v>65</v>
      </c>
      <c r="C31" s="11">
        <v>41631.430999999997</v>
      </c>
      <c r="D31" s="11"/>
      <c r="E31" s="9">
        <f t="shared" si="0"/>
        <v>3.5001515223397766</v>
      </c>
      <c r="F31">
        <f t="shared" si="1"/>
        <v>3.5</v>
      </c>
      <c r="G31">
        <f t="shared" si="2"/>
        <v>5.2049999794689938E-4</v>
      </c>
      <c r="I31">
        <f>+G31</f>
        <v>5.2049999794689938E-4</v>
      </c>
      <c r="O31">
        <f t="shared" ca="1" si="3"/>
        <v>-2.7640494776159322E-3</v>
      </c>
      <c r="Q31" s="1">
        <f t="shared" si="4"/>
        <v>26612.930999999997</v>
      </c>
    </row>
    <row r="32" spans="1:21" x14ac:dyDescent="0.2">
      <c r="A32" s="9" t="s">
        <v>34</v>
      </c>
      <c r="B32" s="10"/>
      <c r="C32" s="11">
        <v>41650.324000000001</v>
      </c>
      <c r="D32" s="11"/>
      <c r="E32" s="9">
        <f t="shared" si="0"/>
        <v>9.0000777261574605</v>
      </c>
      <c r="F32">
        <f t="shared" si="1"/>
        <v>9</v>
      </c>
      <c r="G32">
        <f t="shared" si="2"/>
        <v>2.6699999580159783E-4</v>
      </c>
      <c r="I32">
        <f>+G32</f>
        <v>2.6699999580159783E-4</v>
      </c>
      <c r="O32">
        <f t="shared" ca="1" si="3"/>
        <v>-2.7559219716585398E-3</v>
      </c>
      <c r="Q32" s="1">
        <f t="shared" si="4"/>
        <v>26631.824000000001</v>
      </c>
    </row>
    <row r="33" spans="1:18" x14ac:dyDescent="0.2">
      <c r="A33" t="s">
        <v>83</v>
      </c>
      <c r="B33" s="10"/>
      <c r="C33" s="11">
        <v>41660.629999999997</v>
      </c>
      <c r="D33" s="11"/>
      <c r="E33" s="9">
        <f t="shared" si="0"/>
        <v>12.000249189478096</v>
      </c>
      <c r="F33">
        <f t="shared" si="1"/>
        <v>12</v>
      </c>
      <c r="G33">
        <f t="shared" si="2"/>
        <v>8.5599999874830246E-4</v>
      </c>
      <c r="J33">
        <f>+G33</f>
        <v>8.5599999874830246E-4</v>
      </c>
      <c r="O33">
        <f t="shared" ca="1" si="3"/>
        <v>-2.7514887865908713E-3</v>
      </c>
      <c r="Q33" s="1">
        <f t="shared" si="4"/>
        <v>26642.129999999997</v>
      </c>
      <c r="R33" t="s">
        <v>93</v>
      </c>
    </row>
    <row r="34" spans="1:18" x14ac:dyDescent="0.2">
      <c r="A34" t="s">
        <v>83</v>
      </c>
      <c r="B34" s="10"/>
      <c r="C34" s="11">
        <v>41660.630700000002</v>
      </c>
      <c r="D34" s="11"/>
      <c r="E34" s="9">
        <f t="shared" si="0"/>
        <v>12.00045296592257</v>
      </c>
      <c r="F34">
        <f t="shared" si="1"/>
        <v>12</v>
      </c>
      <c r="G34">
        <f t="shared" si="2"/>
        <v>1.5560000028926879E-3</v>
      </c>
      <c r="J34">
        <f>+G34</f>
        <v>1.5560000028926879E-3</v>
      </c>
      <c r="O34">
        <f t="shared" ca="1" si="3"/>
        <v>-2.7514887865908713E-3</v>
      </c>
      <c r="Q34" s="1">
        <f t="shared" si="4"/>
        <v>26642.130700000002</v>
      </c>
      <c r="R34" t="s">
        <v>93</v>
      </c>
    </row>
    <row r="35" spans="1:18" x14ac:dyDescent="0.2">
      <c r="A35" t="s">
        <v>83</v>
      </c>
      <c r="B35" s="10" t="s">
        <v>65</v>
      </c>
      <c r="C35" s="11">
        <v>41662.345800000003</v>
      </c>
      <c r="D35" s="11"/>
      <c r="E35" s="9">
        <f t="shared" si="0"/>
        <v>12.499734362851211</v>
      </c>
      <c r="F35">
        <f t="shared" si="1"/>
        <v>12.5</v>
      </c>
      <c r="G35">
        <f t="shared" si="2"/>
        <v>-9.1249999968567863E-4</v>
      </c>
      <c r="J35">
        <f>+G35</f>
        <v>-9.1249999968567863E-4</v>
      </c>
      <c r="O35">
        <f t="shared" ca="1" si="3"/>
        <v>-2.7507499224129267E-3</v>
      </c>
      <c r="Q35" s="1">
        <f t="shared" si="4"/>
        <v>26643.845800000003</v>
      </c>
      <c r="R35" t="s">
        <v>93</v>
      </c>
    </row>
    <row r="36" spans="1:18" x14ac:dyDescent="0.2">
      <c r="A36" t="s">
        <v>83</v>
      </c>
      <c r="B36" s="10" t="s">
        <v>65</v>
      </c>
      <c r="C36" s="11">
        <v>41662.3462</v>
      </c>
      <c r="D36" s="11"/>
      <c r="E36" s="9">
        <f t="shared" si="0"/>
        <v>12.499850806532255</v>
      </c>
      <c r="F36">
        <f t="shared" si="1"/>
        <v>12.5</v>
      </c>
      <c r="G36">
        <f t="shared" si="2"/>
        <v>-5.1250000251457095E-4</v>
      </c>
      <c r="J36">
        <f>+G36</f>
        <v>-5.1250000251457095E-4</v>
      </c>
      <c r="O36">
        <f t="shared" ca="1" si="3"/>
        <v>-2.7507499224129267E-3</v>
      </c>
      <c r="Q36" s="1">
        <f t="shared" si="4"/>
        <v>26643.8462</v>
      </c>
      <c r="R36" t="s">
        <v>93</v>
      </c>
    </row>
    <row r="37" spans="1:18" x14ac:dyDescent="0.2">
      <c r="A37" s="9" t="s">
        <v>34</v>
      </c>
      <c r="B37" s="10" t="s">
        <v>65</v>
      </c>
      <c r="C37" s="11">
        <v>41662.347000000002</v>
      </c>
      <c r="D37" s="11"/>
      <c r="E37" s="9">
        <f t="shared" si="0"/>
        <v>12.50008369389646</v>
      </c>
      <c r="F37">
        <f t="shared" si="1"/>
        <v>12.5</v>
      </c>
      <c r="G37">
        <f t="shared" si="2"/>
        <v>2.8749999910360202E-4</v>
      </c>
      <c r="I37">
        <f>+G37</f>
        <v>2.8749999910360202E-4</v>
      </c>
      <c r="O37">
        <f t="shared" ca="1" si="3"/>
        <v>-2.7507499224129267E-3</v>
      </c>
      <c r="Q37" s="1">
        <f t="shared" si="4"/>
        <v>26643.847000000002</v>
      </c>
    </row>
    <row r="38" spans="1:18" x14ac:dyDescent="0.2">
      <c r="A38" t="s">
        <v>83</v>
      </c>
      <c r="B38" s="10"/>
      <c r="C38" s="11">
        <v>41674.373</v>
      </c>
      <c r="D38" s="11"/>
      <c r="E38" s="9">
        <f t="shared" si="0"/>
        <v>16.000962989248588</v>
      </c>
      <c r="F38">
        <f t="shared" si="1"/>
        <v>16</v>
      </c>
      <c r="G38">
        <f t="shared" si="2"/>
        <v>3.3079999993788078E-3</v>
      </c>
      <c r="J38">
        <f>+G38</f>
        <v>3.3079999993788078E-3</v>
      </c>
      <c r="O38">
        <f t="shared" ca="1" si="3"/>
        <v>-2.7455778731673135E-3</v>
      </c>
      <c r="Q38" s="1">
        <f t="shared" si="4"/>
        <v>26655.873</v>
      </c>
      <c r="R38" t="s">
        <v>93</v>
      </c>
    </row>
    <row r="39" spans="1:18" x14ac:dyDescent="0.2">
      <c r="A39" s="9" t="s">
        <v>35</v>
      </c>
      <c r="B39" s="10"/>
      <c r="C39" s="11">
        <v>41753.360000000001</v>
      </c>
      <c r="D39" s="11"/>
      <c r="E39" s="9">
        <f t="shared" si="0"/>
        <v>38.994805738460919</v>
      </c>
      <c r="F39">
        <f t="shared" si="1"/>
        <v>39</v>
      </c>
      <c r="G39">
        <f t="shared" si="2"/>
        <v>-1.7843000001448672E-2</v>
      </c>
      <c r="I39">
        <f t="shared" ref="I39:I50" si="5">+G39</f>
        <v>-1.7843000001448672E-2</v>
      </c>
      <c r="O39">
        <f t="shared" ca="1" si="3"/>
        <v>-2.7115901209818554E-3</v>
      </c>
      <c r="Q39" s="1">
        <f t="shared" si="4"/>
        <v>26734.86</v>
      </c>
    </row>
    <row r="40" spans="1:18" x14ac:dyDescent="0.2">
      <c r="A40" s="9" t="s">
        <v>36</v>
      </c>
      <c r="B40" s="10" t="s">
        <v>65</v>
      </c>
      <c r="C40" s="11">
        <v>42428.345999999998</v>
      </c>
      <c r="D40" s="11"/>
      <c r="E40" s="9">
        <f t="shared" si="0"/>
        <v>235.48944336135546</v>
      </c>
      <c r="F40">
        <f t="shared" si="1"/>
        <v>235.5</v>
      </c>
      <c r="G40">
        <f t="shared" si="2"/>
        <v>-3.6263500005588867E-2</v>
      </c>
      <c r="I40">
        <f t="shared" si="5"/>
        <v>-3.6263500005588867E-2</v>
      </c>
      <c r="O40">
        <f t="shared" ca="1" si="3"/>
        <v>-2.4212164990495707E-3</v>
      </c>
      <c r="Q40" s="1">
        <f t="shared" si="4"/>
        <v>27409.845999999998</v>
      </c>
    </row>
    <row r="41" spans="1:18" x14ac:dyDescent="0.2">
      <c r="A41" s="9" t="s">
        <v>37</v>
      </c>
      <c r="B41" s="10" t="s">
        <v>65</v>
      </c>
      <c r="C41" s="11">
        <v>42452.402999999998</v>
      </c>
      <c r="D41" s="11"/>
      <c r="E41" s="9">
        <f t="shared" si="0"/>
        <v>242.49265749808441</v>
      </c>
      <c r="F41">
        <f t="shared" si="1"/>
        <v>242.5</v>
      </c>
      <c r="G41">
        <f t="shared" si="2"/>
        <v>-2.5222500000381842E-2</v>
      </c>
      <c r="I41">
        <f t="shared" si="5"/>
        <v>-2.5222500000381842E-2</v>
      </c>
      <c r="O41">
        <f t="shared" ca="1" si="3"/>
        <v>-2.410872400558344E-3</v>
      </c>
      <c r="Q41" s="1">
        <f t="shared" si="4"/>
        <v>27433.902999999998</v>
      </c>
    </row>
    <row r="42" spans="1:18" x14ac:dyDescent="0.2">
      <c r="A42" s="9" t="s">
        <v>38</v>
      </c>
      <c r="B42" s="10"/>
      <c r="C42" s="11">
        <v>42842.337</v>
      </c>
      <c r="D42" s="11"/>
      <c r="E42" s="9">
        <f t="shared" si="0"/>
        <v>356.00603411159392</v>
      </c>
      <c r="F42">
        <f t="shared" si="1"/>
        <v>356</v>
      </c>
      <c r="G42">
        <f t="shared" si="2"/>
        <v>2.072799999587005E-2</v>
      </c>
      <c r="I42">
        <f t="shared" si="5"/>
        <v>2.072799999587005E-2</v>
      </c>
      <c r="O42">
        <f t="shared" ca="1" si="3"/>
        <v>-2.2431502321648869E-3</v>
      </c>
      <c r="Q42" s="1">
        <f t="shared" si="4"/>
        <v>27823.837</v>
      </c>
    </row>
    <row r="43" spans="1:18" x14ac:dyDescent="0.2">
      <c r="A43" s="9" t="s">
        <v>39</v>
      </c>
      <c r="B43" s="10"/>
      <c r="C43" s="11">
        <v>42866.358999999997</v>
      </c>
      <c r="D43" s="11"/>
      <c r="E43" s="9">
        <f t="shared" si="0"/>
        <v>362.9990594261584</v>
      </c>
      <c r="F43">
        <f t="shared" si="1"/>
        <v>363</v>
      </c>
      <c r="G43">
        <f t="shared" si="2"/>
        <v>-3.2310000024153851E-3</v>
      </c>
      <c r="I43">
        <f t="shared" si="5"/>
        <v>-3.2310000024153851E-3</v>
      </c>
      <c r="O43">
        <f t="shared" ca="1" si="3"/>
        <v>-2.2328061336736606E-3</v>
      </c>
      <c r="Q43" s="1">
        <f t="shared" si="4"/>
        <v>27847.858999999997</v>
      </c>
    </row>
    <row r="44" spans="1:18" x14ac:dyDescent="0.2">
      <c r="A44" s="9" t="s">
        <v>40</v>
      </c>
      <c r="B44" s="10" t="s">
        <v>65</v>
      </c>
      <c r="C44" s="11">
        <v>43146.338000000003</v>
      </c>
      <c r="D44" s="11"/>
      <c r="E44" s="9">
        <f t="shared" si="0"/>
        <v>444.50352344025936</v>
      </c>
      <c r="F44">
        <f t="shared" si="1"/>
        <v>444.5</v>
      </c>
      <c r="G44">
        <f t="shared" si="2"/>
        <v>1.2103500004741363E-2</v>
      </c>
      <c r="I44">
        <f t="shared" si="5"/>
        <v>1.2103500004741363E-2</v>
      </c>
      <c r="O44">
        <f t="shared" ca="1" si="3"/>
        <v>-2.1123712726686672E-3</v>
      </c>
      <c r="Q44" s="1">
        <f t="shared" si="4"/>
        <v>28127.838000000003</v>
      </c>
    </row>
    <row r="45" spans="1:18" x14ac:dyDescent="0.2">
      <c r="A45" s="9" t="s">
        <v>40</v>
      </c>
      <c r="B45" s="10"/>
      <c r="C45" s="11">
        <v>43151.476000000002</v>
      </c>
      <c r="D45" s="11"/>
      <c r="E45" s="9">
        <f t="shared" si="0"/>
        <v>445.99924253384978</v>
      </c>
      <c r="F45">
        <f t="shared" si="1"/>
        <v>446</v>
      </c>
      <c r="G45">
        <f t="shared" si="2"/>
        <v>-2.6020000004791655E-3</v>
      </c>
      <c r="I45">
        <f t="shared" si="5"/>
        <v>-2.6020000004791655E-3</v>
      </c>
      <c r="O45">
        <f t="shared" ca="1" si="3"/>
        <v>-2.1101546801348329E-3</v>
      </c>
      <c r="Q45" s="1">
        <f t="shared" si="4"/>
        <v>28132.976000000002</v>
      </c>
    </row>
    <row r="46" spans="1:18" x14ac:dyDescent="0.2">
      <c r="A46" s="9" t="s">
        <v>39</v>
      </c>
      <c r="B46" s="10"/>
      <c r="C46" s="11">
        <v>43151.478999999999</v>
      </c>
      <c r="D46" s="11"/>
      <c r="E46" s="9">
        <f t="shared" si="0"/>
        <v>446.00011586146292</v>
      </c>
      <c r="F46">
        <f t="shared" si="1"/>
        <v>446</v>
      </c>
      <c r="G46">
        <f t="shared" si="2"/>
        <v>3.9799999649403617E-4</v>
      </c>
      <c r="I46">
        <f t="shared" si="5"/>
        <v>3.9799999649403617E-4</v>
      </c>
      <c r="O46">
        <f t="shared" ca="1" si="3"/>
        <v>-2.1101546801348329E-3</v>
      </c>
      <c r="Q46" s="1">
        <f t="shared" si="4"/>
        <v>28132.978999999999</v>
      </c>
    </row>
    <row r="47" spans="1:18" x14ac:dyDescent="0.2">
      <c r="A47" s="9" t="s">
        <v>41</v>
      </c>
      <c r="B47" s="10" t="s">
        <v>65</v>
      </c>
      <c r="C47" s="11">
        <v>43510.463000000003</v>
      </c>
      <c r="D47" s="11"/>
      <c r="E47" s="9">
        <f t="shared" si="0"/>
        <v>550.50366259045916</v>
      </c>
      <c r="F47">
        <f t="shared" si="1"/>
        <v>550.5</v>
      </c>
      <c r="G47">
        <f t="shared" si="2"/>
        <v>1.2581499999214429E-2</v>
      </c>
      <c r="I47">
        <f t="shared" si="5"/>
        <v>1.2581499999214429E-2</v>
      </c>
      <c r="O47">
        <f t="shared" ca="1" si="3"/>
        <v>-1.9557320669443814E-3</v>
      </c>
      <c r="Q47" s="1">
        <f t="shared" si="4"/>
        <v>28491.963000000003</v>
      </c>
    </row>
    <row r="48" spans="1:18" x14ac:dyDescent="0.2">
      <c r="A48" s="9" t="s">
        <v>41</v>
      </c>
      <c r="B48" s="10" t="s">
        <v>65</v>
      </c>
      <c r="C48" s="11">
        <v>43596.324000000001</v>
      </c>
      <c r="D48" s="11"/>
      <c r="E48" s="9">
        <f t="shared" si="0"/>
        <v>575.49859001256698</v>
      </c>
      <c r="F48">
        <f t="shared" si="1"/>
        <v>575.5</v>
      </c>
      <c r="G48">
        <f t="shared" si="2"/>
        <v>-4.8434999989694916E-3</v>
      </c>
      <c r="I48">
        <f t="shared" si="5"/>
        <v>-4.8434999989694916E-3</v>
      </c>
      <c r="O48">
        <f t="shared" ca="1" si="3"/>
        <v>-1.918788858047144E-3</v>
      </c>
      <c r="Q48" s="1">
        <f t="shared" si="4"/>
        <v>28577.824000000001</v>
      </c>
    </row>
    <row r="49" spans="1:21" x14ac:dyDescent="0.2">
      <c r="A49" s="9" t="s">
        <v>42</v>
      </c>
      <c r="B49" s="10"/>
      <c r="C49" s="11">
        <v>43876.286</v>
      </c>
      <c r="D49" s="11"/>
      <c r="E49" s="9">
        <f t="shared" si="0"/>
        <v>656.99810517018648</v>
      </c>
      <c r="F49">
        <f t="shared" si="1"/>
        <v>657</v>
      </c>
      <c r="G49">
        <f t="shared" si="2"/>
        <v>-6.5089999989140779E-3</v>
      </c>
      <c r="I49">
        <f t="shared" si="5"/>
        <v>-6.5089999989140779E-3</v>
      </c>
      <c r="O49">
        <f t="shared" ca="1" si="3"/>
        <v>-1.7983539970421506E-3</v>
      </c>
      <c r="Q49" s="1">
        <f t="shared" si="4"/>
        <v>28857.786</v>
      </c>
    </row>
    <row r="50" spans="1:21" x14ac:dyDescent="0.2">
      <c r="A50" s="9" t="s">
        <v>43</v>
      </c>
      <c r="B50" s="10"/>
      <c r="C50" s="11">
        <v>43876.294000000002</v>
      </c>
      <c r="D50" s="11"/>
      <c r="E50" s="9">
        <f t="shared" si="0"/>
        <v>657.00043404382427</v>
      </c>
      <c r="F50">
        <f t="shared" si="1"/>
        <v>657</v>
      </c>
      <c r="G50">
        <f t="shared" si="2"/>
        <v>1.4910000027157366E-3</v>
      </c>
      <c r="I50">
        <f t="shared" si="5"/>
        <v>1.4910000027157366E-3</v>
      </c>
      <c r="O50">
        <f t="shared" ca="1" si="3"/>
        <v>-1.7983539970421506E-3</v>
      </c>
      <c r="Q50" s="1">
        <f t="shared" si="4"/>
        <v>28857.794000000002</v>
      </c>
    </row>
    <row r="51" spans="1:21" x14ac:dyDescent="0.2">
      <c r="A51" s="9" t="s">
        <v>44</v>
      </c>
      <c r="B51" s="10"/>
      <c r="C51" s="11">
        <v>43886.311999999998</v>
      </c>
      <c r="D51" s="11" t="s">
        <v>66</v>
      </c>
      <c r="E51" s="9">
        <f t="shared" si="0"/>
        <v>659.9167660562</v>
      </c>
      <c r="F51">
        <f t="shared" si="1"/>
        <v>660</v>
      </c>
      <c r="O51">
        <f t="shared" ca="1" si="3"/>
        <v>-1.7939208119744821E-3</v>
      </c>
      <c r="Q51" s="1">
        <f t="shared" si="4"/>
        <v>28867.811999999998</v>
      </c>
      <c r="U51" s="3">
        <v>-0.28592000000207918</v>
      </c>
    </row>
    <row r="52" spans="1:21" x14ac:dyDescent="0.2">
      <c r="A52" s="9" t="s">
        <v>42</v>
      </c>
      <c r="B52" s="10" t="s">
        <v>65</v>
      </c>
      <c r="C52" s="11">
        <v>43888.296999999999</v>
      </c>
      <c r="D52" s="11"/>
      <c r="E52" s="9">
        <f t="shared" si="0"/>
        <v>660.49461782746869</v>
      </c>
      <c r="F52">
        <f t="shared" si="1"/>
        <v>660.5</v>
      </c>
      <c r="G52">
        <f t="shared" ref="G52:G99" si="6">+C52-(C$7+F52*C$8)</f>
        <v>-1.8488500005332753E-2</v>
      </c>
      <c r="I52">
        <f t="shared" ref="I52:I72" si="7">+G52</f>
        <v>-1.8488500005332753E-2</v>
      </c>
      <c r="O52">
        <f t="shared" ca="1" si="3"/>
        <v>-1.7931819477965372E-3</v>
      </c>
      <c r="Q52" s="1">
        <f t="shared" si="4"/>
        <v>28869.796999999999</v>
      </c>
    </row>
    <row r="53" spans="1:21" x14ac:dyDescent="0.2">
      <c r="A53" s="9" t="s">
        <v>45</v>
      </c>
      <c r="B53" s="10" t="s">
        <v>65</v>
      </c>
      <c r="C53" s="11">
        <v>43888.311999999998</v>
      </c>
      <c r="D53" s="11"/>
      <c r="E53" s="9">
        <f t="shared" ref="E53:E72" si="8">+(C53-C$7)/C$8</f>
        <v>660.49898446553857</v>
      </c>
      <c r="F53">
        <f t="shared" ref="F53:F72" si="9">ROUND(2*E53,0)/2</f>
        <v>660.5</v>
      </c>
      <c r="G53">
        <f t="shared" si="6"/>
        <v>-3.4885000059148297E-3</v>
      </c>
      <c r="I53">
        <f t="shared" si="7"/>
        <v>-3.4885000059148297E-3</v>
      </c>
      <c r="O53">
        <f t="shared" ref="O53:O72" ca="1" si="10">+C$11+C$12*$F53</f>
        <v>-1.7931819477965372E-3</v>
      </c>
      <c r="Q53" s="1">
        <f t="shared" ref="Q53:Q72" si="11">+C53-15018.5</f>
        <v>28869.811999999998</v>
      </c>
    </row>
    <row r="54" spans="1:21" x14ac:dyDescent="0.2">
      <c r="A54" s="9" t="s">
        <v>43</v>
      </c>
      <c r="B54" s="10"/>
      <c r="C54" s="11">
        <v>43900.345000000001</v>
      </c>
      <c r="D54" s="11"/>
      <c r="E54" s="9">
        <f t="shared" si="8"/>
        <v>664.00190152532491</v>
      </c>
      <c r="F54">
        <f t="shared" si="9"/>
        <v>664</v>
      </c>
      <c r="G54">
        <f t="shared" si="6"/>
        <v>6.5319999994244426E-3</v>
      </c>
      <c r="I54">
        <f t="shared" si="7"/>
        <v>6.5319999994244426E-3</v>
      </c>
      <c r="O54">
        <f t="shared" ca="1" si="10"/>
        <v>-1.7880098985509241E-3</v>
      </c>
      <c r="Q54" s="1">
        <f t="shared" si="11"/>
        <v>28881.845000000001</v>
      </c>
    </row>
    <row r="55" spans="1:21" x14ac:dyDescent="0.2">
      <c r="A55" s="9" t="s">
        <v>44</v>
      </c>
      <c r="B55" s="10"/>
      <c r="C55" s="11">
        <v>43955.290999999997</v>
      </c>
      <c r="D55" s="11"/>
      <c r="E55" s="9">
        <f t="shared" si="8"/>
        <v>679.99718788508176</v>
      </c>
      <c r="F55">
        <f t="shared" si="9"/>
        <v>680</v>
      </c>
      <c r="G55">
        <f t="shared" si="6"/>
        <v>-9.660000003350433E-3</v>
      </c>
      <c r="I55">
        <f t="shared" si="7"/>
        <v>-9.660000003350433E-3</v>
      </c>
      <c r="O55">
        <f t="shared" ca="1" si="10"/>
        <v>-1.7643662448566923E-3</v>
      </c>
      <c r="Q55" s="1">
        <f t="shared" si="11"/>
        <v>28936.790999999997</v>
      </c>
    </row>
    <row r="56" spans="1:21" x14ac:dyDescent="0.2">
      <c r="A56" s="9" t="s">
        <v>43</v>
      </c>
      <c r="B56" s="10"/>
      <c r="C56" s="11">
        <v>44130.546999999999</v>
      </c>
      <c r="D56" s="11"/>
      <c r="E56" s="9">
        <f t="shared" si="8"/>
        <v>731.01582265860065</v>
      </c>
      <c r="F56">
        <f t="shared" si="9"/>
        <v>731</v>
      </c>
      <c r="G56">
        <f t="shared" si="6"/>
        <v>5.4352999999537133E-2</v>
      </c>
      <c r="I56">
        <f t="shared" si="7"/>
        <v>5.4352999999537133E-2</v>
      </c>
      <c r="O56">
        <f t="shared" ca="1" si="10"/>
        <v>-1.6890020987063283E-3</v>
      </c>
      <c r="Q56" s="1">
        <f t="shared" si="11"/>
        <v>29112.046999999999</v>
      </c>
    </row>
    <row r="57" spans="1:21" x14ac:dyDescent="0.2">
      <c r="A57" s="9" t="s">
        <v>43</v>
      </c>
      <c r="B57" s="10" t="s">
        <v>65</v>
      </c>
      <c r="C57" s="11">
        <v>44166.601999999999</v>
      </c>
      <c r="D57" s="11"/>
      <c r="E57" s="9">
        <f t="shared" si="8"/>
        <v>741.51176503295142</v>
      </c>
      <c r="F57">
        <f t="shared" si="9"/>
        <v>741.5</v>
      </c>
      <c r="G57">
        <f t="shared" si="6"/>
        <v>4.0414499999315012E-2</v>
      </c>
      <c r="I57">
        <f t="shared" si="7"/>
        <v>4.0414499999315012E-2</v>
      </c>
      <c r="O57">
        <f t="shared" ca="1" si="10"/>
        <v>-1.6734859509694886E-3</v>
      </c>
      <c r="Q57" s="1">
        <f t="shared" si="11"/>
        <v>29148.101999999999</v>
      </c>
    </row>
    <row r="58" spans="1:21" x14ac:dyDescent="0.2">
      <c r="A58" s="9" t="s">
        <v>46</v>
      </c>
      <c r="B58" s="10" t="s">
        <v>65</v>
      </c>
      <c r="C58" s="11">
        <v>44295.375999999997</v>
      </c>
      <c r="D58" s="11"/>
      <c r="E58" s="9">
        <f t="shared" si="8"/>
        <v>778.99906175503202</v>
      </c>
      <c r="F58">
        <f t="shared" si="9"/>
        <v>779</v>
      </c>
      <c r="G58">
        <f t="shared" si="6"/>
        <v>-3.2230000069830567E-3</v>
      </c>
      <c r="I58">
        <f t="shared" si="7"/>
        <v>-3.2230000069830567E-3</v>
      </c>
      <c r="O58">
        <f t="shared" ca="1" si="10"/>
        <v>-1.6180711376236328E-3</v>
      </c>
      <c r="Q58" s="1">
        <f t="shared" si="11"/>
        <v>29276.875999999997</v>
      </c>
    </row>
    <row r="59" spans="1:21" x14ac:dyDescent="0.2">
      <c r="A59" s="9" t="s">
        <v>47</v>
      </c>
      <c r="B59" s="10"/>
      <c r="C59" s="11">
        <v>44566.7546</v>
      </c>
      <c r="D59" s="11"/>
      <c r="E59" s="9">
        <f t="shared" si="8"/>
        <v>857.9998701652944</v>
      </c>
      <c r="F59">
        <f t="shared" si="9"/>
        <v>858</v>
      </c>
      <c r="G59">
        <f t="shared" si="6"/>
        <v>-4.4599999819183722E-4</v>
      </c>
      <c r="I59">
        <f t="shared" si="7"/>
        <v>-4.4599999819183722E-4</v>
      </c>
      <c r="O59">
        <f t="shared" ca="1" si="10"/>
        <v>-1.501330597508363E-3</v>
      </c>
      <c r="Q59" s="1">
        <f t="shared" si="11"/>
        <v>29548.2546</v>
      </c>
    </row>
    <row r="60" spans="1:21" x14ac:dyDescent="0.2">
      <c r="A60" s="9" t="s">
        <v>48</v>
      </c>
      <c r="B60" s="10"/>
      <c r="C60" s="11">
        <v>44587.374000000003</v>
      </c>
      <c r="D60" s="11"/>
      <c r="E60" s="9">
        <f t="shared" si="8"/>
        <v>864.00236730005304</v>
      </c>
      <c r="F60">
        <f t="shared" si="9"/>
        <v>864</v>
      </c>
      <c r="G60">
        <f t="shared" si="6"/>
        <v>8.1320000026607886E-3</v>
      </c>
      <c r="I60">
        <f t="shared" si="7"/>
        <v>8.1320000026607886E-3</v>
      </c>
      <c r="O60">
        <f t="shared" ca="1" si="10"/>
        <v>-1.492464227373026E-3</v>
      </c>
      <c r="Q60" s="1">
        <f t="shared" si="11"/>
        <v>29568.874000000003</v>
      </c>
    </row>
    <row r="61" spans="1:21" x14ac:dyDescent="0.2">
      <c r="A61" s="9" t="s">
        <v>49</v>
      </c>
      <c r="B61" s="10" t="s">
        <v>65</v>
      </c>
      <c r="C61" s="11">
        <v>45001.264999999999</v>
      </c>
      <c r="D61" s="11"/>
      <c r="E61" s="9">
        <f t="shared" si="8"/>
        <v>984.48984712982281</v>
      </c>
      <c r="F61">
        <f t="shared" si="9"/>
        <v>984.5</v>
      </c>
      <c r="G61">
        <f t="shared" si="6"/>
        <v>-3.4876500001701061E-2</v>
      </c>
      <c r="I61">
        <f t="shared" si="7"/>
        <v>-3.4876500001701061E-2</v>
      </c>
      <c r="O61">
        <f t="shared" ca="1" si="10"/>
        <v>-1.3143979604883424E-3</v>
      </c>
      <c r="Q61" s="1">
        <f t="shared" si="11"/>
        <v>29982.764999999999</v>
      </c>
    </row>
    <row r="62" spans="1:21" x14ac:dyDescent="0.2">
      <c r="A62" s="9" t="s">
        <v>49</v>
      </c>
      <c r="B62" s="10" t="s">
        <v>65</v>
      </c>
      <c r="C62" s="11">
        <v>45001.277000000002</v>
      </c>
      <c r="D62" s="11"/>
      <c r="E62" s="9">
        <f t="shared" si="8"/>
        <v>984.49334044027955</v>
      </c>
      <c r="F62">
        <f t="shared" si="9"/>
        <v>984.5</v>
      </c>
      <c r="G62">
        <f t="shared" si="6"/>
        <v>-2.2876499999256339E-2</v>
      </c>
      <c r="I62">
        <f t="shared" si="7"/>
        <v>-2.2876499999256339E-2</v>
      </c>
      <c r="O62">
        <f t="shared" ca="1" si="10"/>
        <v>-1.3143979604883424E-3</v>
      </c>
      <c r="Q62" s="1">
        <f t="shared" si="11"/>
        <v>29982.777000000002</v>
      </c>
    </row>
    <row r="63" spans="1:21" x14ac:dyDescent="0.2">
      <c r="A63" s="9" t="s">
        <v>50</v>
      </c>
      <c r="B63" s="10"/>
      <c r="C63" s="11">
        <v>45037.358999999997</v>
      </c>
      <c r="D63" s="11"/>
      <c r="E63" s="9">
        <f t="shared" si="8"/>
        <v>994.9971427631549</v>
      </c>
      <c r="F63">
        <f t="shared" si="9"/>
        <v>995</v>
      </c>
      <c r="G63">
        <f t="shared" si="6"/>
        <v>-9.8150000048917718E-3</v>
      </c>
      <c r="I63">
        <f t="shared" si="7"/>
        <v>-9.8150000048917718E-3</v>
      </c>
      <c r="O63">
        <f t="shared" ca="1" si="10"/>
        <v>-1.2988818127515028E-3</v>
      </c>
      <c r="Q63" s="1">
        <f t="shared" si="11"/>
        <v>30018.858999999997</v>
      </c>
    </row>
    <row r="64" spans="1:21" x14ac:dyDescent="0.2">
      <c r="A64" s="9" t="s">
        <v>49</v>
      </c>
      <c r="B64" s="10"/>
      <c r="C64" s="11">
        <v>45037.370300000002</v>
      </c>
      <c r="D64" s="11"/>
      <c r="E64" s="9">
        <f t="shared" si="8"/>
        <v>995.00043229716925</v>
      </c>
      <c r="F64">
        <f t="shared" si="9"/>
        <v>995</v>
      </c>
      <c r="G64">
        <f t="shared" si="6"/>
        <v>1.4850000006845221E-3</v>
      </c>
      <c r="I64">
        <f t="shared" si="7"/>
        <v>1.4850000006845221E-3</v>
      </c>
      <c r="O64">
        <f t="shared" ca="1" si="10"/>
        <v>-1.2988818127515028E-3</v>
      </c>
      <c r="Q64" s="1">
        <f t="shared" si="11"/>
        <v>30018.870300000002</v>
      </c>
    </row>
    <row r="65" spans="1:17" x14ac:dyDescent="0.2">
      <c r="A65" s="9" t="s">
        <v>49</v>
      </c>
      <c r="B65" s="10"/>
      <c r="C65" s="11">
        <v>45037.371700000003</v>
      </c>
      <c r="D65" s="11"/>
      <c r="E65" s="9">
        <f t="shared" si="8"/>
        <v>995.00083985005608</v>
      </c>
      <c r="F65">
        <f t="shared" si="9"/>
        <v>995</v>
      </c>
      <c r="G65">
        <f t="shared" si="6"/>
        <v>2.8850000016973354E-3</v>
      </c>
      <c r="I65">
        <f t="shared" si="7"/>
        <v>2.8850000016973354E-3</v>
      </c>
      <c r="O65">
        <f t="shared" ca="1" si="10"/>
        <v>-1.2988818127515028E-3</v>
      </c>
      <c r="Q65" s="1">
        <f t="shared" si="11"/>
        <v>30018.871700000003</v>
      </c>
    </row>
    <row r="66" spans="1:17" x14ac:dyDescent="0.2">
      <c r="A66" s="9" t="s">
        <v>51</v>
      </c>
      <c r="B66" s="10" t="s">
        <v>65</v>
      </c>
      <c r="C66" s="11">
        <v>46107.413</v>
      </c>
      <c r="D66" s="11"/>
      <c r="E66" s="9">
        <f t="shared" si="8"/>
        <v>1306.4997116563325</v>
      </c>
      <c r="F66">
        <f t="shared" si="9"/>
        <v>1306.5</v>
      </c>
      <c r="G66">
        <f t="shared" si="6"/>
        <v>-9.9050000426359475E-4</v>
      </c>
      <c r="I66">
        <f t="shared" si="7"/>
        <v>-9.9050000426359475E-4</v>
      </c>
      <c r="O66">
        <f t="shared" ca="1" si="10"/>
        <v>-8.3856942989192669E-4</v>
      </c>
      <c r="Q66" s="1">
        <f t="shared" si="11"/>
        <v>31088.913</v>
      </c>
    </row>
    <row r="67" spans="1:17" x14ac:dyDescent="0.2">
      <c r="A67" s="9" t="s">
        <v>52</v>
      </c>
      <c r="B67" s="10"/>
      <c r="C67" s="11">
        <v>46758.375</v>
      </c>
      <c r="D67" s="11"/>
      <c r="E67" s="9">
        <f t="shared" si="8"/>
        <v>1496.0007417462532</v>
      </c>
      <c r="F67">
        <f t="shared" si="9"/>
        <v>1496</v>
      </c>
      <c r="G67">
        <f t="shared" si="6"/>
        <v>2.5479999967501499E-3</v>
      </c>
      <c r="I67">
        <f t="shared" si="7"/>
        <v>2.5479999967501499E-3</v>
      </c>
      <c r="O67">
        <f t="shared" ca="1" si="10"/>
        <v>-5.5853990645086862E-4</v>
      </c>
      <c r="Q67" s="1">
        <f t="shared" si="11"/>
        <v>31739.875</v>
      </c>
    </row>
    <row r="68" spans="1:17" x14ac:dyDescent="0.2">
      <c r="A68" s="9" t="s">
        <v>53</v>
      </c>
      <c r="B68" s="10" t="s">
        <v>65</v>
      </c>
      <c r="C68" s="11">
        <v>46818.474999999999</v>
      </c>
      <c r="D68" s="11"/>
      <c r="E68" s="9">
        <f t="shared" si="8"/>
        <v>1513.4964049468761</v>
      </c>
      <c r="F68">
        <f t="shared" si="9"/>
        <v>1513.5</v>
      </c>
      <c r="G68">
        <f t="shared" si="6"/>
        <v>-1.2349500000709668E-2</v>
      </c>
      <c r="I68">
        <f t="shared" si="7"/>
        <v>-1.2349500000709668E-2</v>
      </c>
      <c r="O68">
        <f t="shared" ca="1" si="10"/>
        <v>-5.3267966022280252E-4</v>
      </c>
      <c r="Q68" s="1">
        <f t="shared" si="11"/>
        <v>31799.974999999999</v>
      </c>
    </row>
    <row r="69" spans="1:17" x14ac:dyDescent="0.2">
      <c r="A69" s="9" t="s">
        <v>53</v>
      </c>
      <c r="B69" s="10" t="s">
        <v>65</v>
      </c>
      <c r="C69" s="11">
        <v>46825.355000000003</v>
      </c>
      <c r="D69" s="11"/>
      <c r="E69" s="9">
        <f t="shared" si="8"/>
        <v>1515.4992362750022</v>
      </c>
      <c r="F69">
        <f t="shared" si="9"/>
        <v>1515.5</v>
      </c>
      <c r="G69">
        <f t="shared" si="6"/>
        <v>-2.6234999968437478E-3</v>
      </c>
      <c r="I69">
        <f t="shared" si="7"/>
        <v>-2.6234999968437478E-3</v>
      </c>
      <c r="O69">
        <f t="shared" ca="1" si="10"/>
        <v>-5.2972420351102322E-4</v>
      </c>
      <c r="Q69" s="1">
        <f t="shared" si="11"/>
        <v>31806.855000000003</v>
      </c>
    </row>
    <row r="70" spans="1:17" x14ac:dyDescent="0.2">
      <c r="A70" s="9" t="s">
        <v>53</v>
      </c>
      <c r="B70" s="10" t="s">
        <v>65</v>
      </c>
      <c r="C70" s="11">
        <v>46825.357000000004</v>
      </c>
      <c r="D70" s="11"/>
      <c r="E70" s="9">
        <f t="shared" si="8"/>
        <v>1515.4998184934116</v>
      </c>
      <c r="F70">
        <f t="shared" si="9"/>
        <v>1515.5</v>
      </c>
      <c r="G70">
        <f t="shared" si="6"/>
        <v>-6.2349999643629417E-4</v>
      </c>
      <c r="I70">
        <f t="shared" si="7"/>
        <v>-6.2349999643629417E-4</v>
      </c>
      <c r="O70">
        <f t="shared" ca="1" si="10"/>
        <v>-5.2972420351102322E-4</v>
      </c>
      <c r="Q70" s="1">
        <f t="shared" si="11"/>
        <v>31806.857000000004</v>
      </c>
    </row>
    <row r="71" spans="1:17" x14ac:dyDescent="0.2">
      <c r="A71" s="9" t="s">
        <v>54</v>
      </c>
      <c r="B71" s="10"/>
      <c r="C71" s="11">
        <v>47153.396000000001</v>
      </c>
      <c r="D71" s="11"/>
      <c r="E71" s="9">
        <f t="shared" si="8"/>
        <v>1610.9949908839151</v>
      </c>
      <c r="F71">
        <f t="shared" si="9"/>
        <v>1611</v>
      </c>
      <c r="G71">
        <f t="shared" si="6"/>
        <v>-1.720700000441866E-2</v>
      </c>
      <c r="I71">
        <f t="shared" si="7"/>
        <v>-1.720700000441866E-2</v>
      </c>
      <c r="O71">
        <f t="shared" ca="1" si="10"/>
        <v>-3.8860114552357727E-4</v>
      </c>
      <c r="Q71" s="1">
        <f t="shared" si="11"/>
        <v>32134.896000000001</v>
      </c>
    </row>
    <row r="72" spans="1:17" x14ac:dyDescent="0.2">
      <c r="A72" s="9" t="s">
        <v>54</v>
      </c>
      <c r="B72" s="10"/>
      <c r="C72" s="11">
        <v>47153.415000000001</v>
      </c>
      <c r="D72" s="11"/>
      <c r="E72" s="9">
        <f t="shared" si="8"/>
        <v>1611.0005219588038</v>
      </c>
      <c r="F72">
        <f t="shared" si="9"/>
        <v>1611</v>
      </c>
      <c r="G72">
        <f t="shared" si="6"/>
        <v>1.7929999958141707E-3</v>
      </c>
      <c r="I72">
        <f t="shared" si="7"/>
        <v>1.7929999958141707E-3</v>
      </c>
      <c r="O72">
        <f t="shared" ca="1" si="10"/>
        <v>-3.8860114552357727E-4</v>
      </c>
      <c r="Q72" s="1">
        <f t="shared" si="11"/>
        <v>32134.915000000001</v>
      </c>
    </row>
    <row r="73" spans="1:17" x14ac:dyDescent="0.2">
      <c r="A73" s="9" t="s">
        <v>55</v>
      </c>
      <c r="B73" s="10"/>
      <c r="C73" s="11">
        <v>47555.322999999997</v>
      </c>
      <c r="D73" s="11"/>
      <c r="E73" s="9">
        <f t="shared" ref="E73:E99" si="12">+(C73-C$7)/C$8</f>
        <v>1727.9996401890216</v>
      </c>
      <c r="F73">
        <f t="shared" ref="F73:F99" si="13">ROUND(2*E73,0)/2</f>
        <v>1728</v>
      </c>
      <c r="G73">
        <f t="shared" si="6"/>
        <v>-1.2360000037006103E-3</v>
      </c>
      <c r="I73">
        <f>+G73</f>
        <v>-1.2360000037006103E-3</v>
      </c>
      <c r="O73">
        <f t="shared" ref="O73:O99" ca="1" si="14">+C$11+C$12*$F73</f>
        <v>-2.1570692788450661E-4</v>
      </c>
      <c r="Q73" s="1">
        <f t="shared" ref="Q73:Q99" si="15">+C73-15018.5</f>
        <v>32536.822999999997</v>
      </c>
    </row>
    <row r="74" spans="1:17" x14ac:dyDescent="0.2">
      <c r="A74" s="9" t="s">
        <v>56</v>
      </c>
      <c r="B74" s="10"/>
      <c r="C74" s="11">
        <v>47555.324999999997</v>
      </c>
      <c r="D74" s="11"/>
      <c r="E74" s="9">
        <f t="shared" si="12"/>
        <v>1728.0002224074312</v>
      </c>
      <c r="F74">
        <f t="shared" si="13"/>
        <v>1728</v>
      </c>
      <c r="G74">
        <f t="shared" si="6"/>
        <v>7.6399999670684338E-4</v>
      </c>
      <c r="I74">
        <f>+G74</f>
        <v>7.6399999670684338E-4</v>
      </c>
      <c r="O74">
        <f t="shared" ca="1" si="14"/>
        <v>-2.1570692788450661E-4</v>
      </c>
      <c r="Q74" s="1">
        <f t="shared" si="15"/>
        <v>32536.824999999997</v>
      </c>
    </row>
    <row r="75" spans="1:17" x14ac:dyDescent="0.2">
      <c r="A75" s="9" t="s">
        <v>57</v>
      </c>
      <c r="B75" s="10" t="s">
        <v>65</v>
      </c>
      <c r="C75" s="11">
        <v>47567.33</v>
      </c>
      <c r="D75" s="11"/>
      <c r="E75" s="9">
        <f t="shared" si="12"/>
        <v>1731.4949884094872</v>
      </c>
      <c r="F75">
        <f t="shared" si="13"/>
        <v>1731.5</v>
      </c>
      <c r="G75">
        <f t="shared" si="6"/>
        <v>-1.7215500003658235E-2</v>
      </c>
      <c r="I75">
        <f>+G75</f>
        <v>-1.7215500003658235E-2</v>
      </c>
      <c r="O75">
        <f t="shared" ca="1" si="14"/>
        <v>-2.1053487863889348E-4</v>
      </c>
      <c r="Q75" s="1">
        <f t="shared" si="15"/>
        <v>32548.83</v>
      </c>
    </row>
    <row r="76" spans="1:17" x14ac:dyDescent="0.2">
      <c r="A76" s="9" t="s">
        <v>58</v>
      </c>
      <c r="B76" s="10"/>
      <c r="C76" s="11">
        <v>48254.377</v>
      </c>
      <c r="D76" s="11"/>
      <c r="E76" s="9">
        <f t="shared" si="12"/>
        <v>1931.5006941498982</v>
      </c>
      <c r="F76">
        <f t="shared" si="13"/>
        <v>1931.5</v>
      </c>
      <c r="G76">
        <f t="shared" si="6"/>
        <v>2.3844999959692359E-3</v>
      </c>
      <c r="I76">
        <f>+G76</f>
        <v>2.3844999959692359E-3</v>
      </c>
      <c r="O76">
        <f t="shared" ca="1" si="14"/>
        <v>8.5010792539004423E-5</v>
      </c>
      <c r="Q76" s="1">
        <f t="shared" si="15"/>
        <v>33235.877</v>
      </c>
    </row>
    <row r="77" spans="1:17" x14ac:dyDescent="0.2">
      <c r="A77" s="9" t="s">
        <v>59</v>
      </c>
      <c r="B77" s="10"/>
      <c r="C77" s="11">
        <v>48290.406000000003</v>
      </c>
      <c r="D77" s="11"/>
      <c r="E77" s="9">
        <f t="shared" si="12"/>
        <v>1941.9890676849282</v>
      </c>
      <c r="F77">
        <f t="shared" si="13"/>
        <v>1942</v>
      </c>
      <c r="G77">
        <f t="shared" si="6"/>
        <v>-3.7553999994997866E-2</v>
      </c>
      <c r="N77">
        <f>+G77</f>
        <v>-3.7553999994997866E-2</v>
      </c>
      <c r="O77">
        <f t="shared" ca="1" si="14"/>
        <v>1.0052694027584425E-4</v>
      </c>
      <c r="Q77" s="1">
        <f t="shared" si="15"/>
        <v>33271.906000000003</v>
      </c>
    </row>
    <row r="78" spans="1:17" x14ac:dyDescent="0.2">
      <c r="A78" s="9" t="s">
        <v>58</v>
      </c>
      <c r="B78" s="10"/>
      <c r="C78" s="11">
        <v>48290.453999999998</v>
      </c>
      <c r="D78" s="11"/>
      <c r="E78" s="9">
        <f t="shared" si="12"/>
        <v>1942.0030409267511</v>
      </c>
      <c r="F78">
        <f t="shared" si="13"/>
        <v>1942</v>
      </c>
      <c r="G78">
        <f t="shared" si="6"/>
        <v>1.0446000000229105E-2</v>
      </c>
      <c r="I78">
        <f>+G78</f>
        <v>1.0446000000229105E-2</v>
      </c>
      <c r="O78">
        <f t="shared" ca="1" si="14"/>
        <v>1.0052694027584425E-4</v>
      </c>
      <c r="Q78" s="1">
        <f t="shared" si="15"/>
        <v>33271.953999999998</v>
      </c>
    </row>
    <row r="79" spans="1:17" x14ac:dyDescent="0.2">
      <c r="A79" s="9" t="s">
        <v>60</v>
      </c>
      <c r="B79" s="10" t="s">
        <v>65</v>
      </c>
      <c r="C79" s="11">
        <v>48625.374000000003</v>
      </c>
      <c r="D79" s="11">
        <v>3.0000000000000001E-3</v>
      </c>
      <c r="E79" s="9">
        <f t="shared" si="12"/>
        <v>2039.5013357545863</v>
      </c>
      <c r="F79">
        <f t="shared" si="13"/>
        <v>2039.5</v>
      </c>
      <c r="G79">
        <f t="shared" si="6"/>
        <v>4.5884999999543652E-3</v>
      </c>
      <c r="I79">
        <f>+G79</f>
        <v>4.5884999999543652E-3</v>
      </c>
      <c r="O79">
        <f t="shared" ca="1" si="14"/>
        <v>2.4460545497506951E-4</v>
      </c>
      <c r="Q79" s="1">
        <f t="shared" si="15"/>
        <v>33606.874000000003</v>
      </c>
    </row>
    <row r="80" spans="1:17" x14ac:dyDescent="0.2">
      <c r="A80" s="9" t="s">
        <v>60</v>
      </c>
      <c r="B80" s="10"/>
      <c r="C80" s="11">
        <v>48661.440699999999</v>
      </c>
      <c r="D80" s="11">
        <v>1.1000000000000001E-3</v>
      </c>
      <c r="E80" s="9">
        <f t="shared" si="12"/>
        <v>2050.0006841066302</v>
      </c>
      <c r="F80">
        <f t="shared" si="13"/>
        <v>2050</v>
      </c>
      <c r="G80">
        <f t="shared" si="6"/>
        <v>2.3499999952036887E-3</v>
      </c>
      <c r="J80">
        <f>+G80</f>
        <v>2.3499999952036887E-3</v>
      </c>
      <c r="O80">
        <f t="shared" ca="1" si="14"/>
        <v>2.601216027119089E-4</v>
      </c>
      <c r="Q80" s="1">
        <f t="shared" si="15"/>
        <v>33642.940699999999</v>
      </c>
    </row>
    <row r="81" spans="1:17" x14ac:dyDescent="0.2">
      <c r="A81" s="9" t="s">
        <v>61</v>
      </c>
      <c r="B81" s="10" t="s">
        <v>65</v>
      </c>
      <c r="C81" s="11">
        <v>49415.436999999998</v>
      </c>
      <c r="D81" s="11">
        <v>1.0999999999999999E-2</v>
      </c>
      <c r="E81" s="9">
        <f t="shared" si="12"/>
        <v>2269.4959473232061</v>
      </c>
      <c r="F81">
        <f t="shared" si="13"/>
        <v>2269.5</v>
      </c>
      <c r="G81">
        <f t="shared" si="6"/>
        <v>-1.392150000174297E-2</v>
      </c>
      <c r="I81">
        <f>+G81</f>
        <v>-1.392150000174297E-2</v>
      </c>
      <c r="O81">
        <f t="shared" ca="1" si="14"/>
        <v>5.8448297682965221E-4</v>
      </c>
      <c r="Q81" s="1">
        <f t="shared" si="15"/>
        <v>34396.936999999998</v>
      </c>
    </row>
    <row r="82" spans="1:17" x14ac:dyDescent="0.2">
      <c r="A82" s="9" t="s">
        <v>62</v>
      </c>
      <c r="B82" s="10" t="s">
        <v>65</v>
      </c>
      <c r="C82" s="11">
        <v>49769.275300000001</v>
      </c>
      <c r="D82" s="11">
        <v>6.9999999999999999E-4</v>
      </c>
      <c r="E82" s="9">
        <f t="shared" si="12"/>
        <v>2372.5015334177356</v>
      </c>
      <c r="F82">
        <f t="shared" si="13"/>
        <v>2372.5</v>
      </c>
      <c r="G82">
        <f t="shared" si="6"/>
        <v>5.2674999969894998E-3</v>
      </c>
      <c r="J82">
        <f>+G82</f>
        <v>5.2674999969894998E-3</v>
      </c>
      <c r="O82">
        <f t="shared" ca="1" si="14"/>
        <v>7.3668899748626946E-4</v>
      </c>
      <c r="Q82" s="1">
        <f t="shared" si="15"/>
        <v>34750.775300000001</v>
      </c>
    </row>
    <row r="83" spans="1:17" x14ac:dyDescent="0.2">
      <c r="A83" s="9" t="s">
        <v>63</v>
      </c>
      <c r="B83" s="10"/>
      <c r="C83" s="11">
        <v>50839.3194</v>
      </c>
      <c r="D83" s="11">
        <v>2.9999999999999997E-4</v>
      </c>
      <c r="E83" s="9">
        <f t="shared" si="12"/>
        <v>2684.0012203297856</v>
      </c>
      <c r="F83">
        <f t="shared" si="13"/>
        <v>2684</v>
      </c>
      <c r="G83">
        <f t="shared" si="6"/>
        <v>4.1920000003301539E-3</v>
      </c>
      <c r="I83">
        <f>+G83</f>
        <v>4.1920000003301539E-3</v>
      </c>
      <c r="O83">
        <f t="shared" ca="1" si="14"/>
        <v>1.1970013803458456E-3</v>
      </c>
      <c r="Q83" s="1">
        <f t="shared" si="15"/>
        <v>35820.8194</v>
      </c>
    </row>
    <row r="84" spans="1:17" x14ac:dyDescent="0.2">
      <c r="A84" s="9" t="s">
        <v>67</v>
      </c>
      <c r="B84" s="10" t="s">
        <v>68</v>
      </c>
      <c r="C84" s="11">
        <v>50839.3194</v>
      </c>
      <c r="D84" s="11">
        <v>2.9999999999999997E-4</v>
      </c>
      <c r="E84" s="9">
        <f t="shared" si="12"/>
        <v>2684.0012203297856</v>
      </c>
      <c r="F84">
        <f t="shared" si="13"/>
        <v>2684</v>
      </c>
      <c r="G84">
        <f t="shared" si="6"/>
        <v>4.1920000003301539E-3</v>
      </c>
      <c r="J84">
        <f>+G84</f>
        <v>4.1920000003301539E-3</v>
      </c>
      <c r="O84">
        <f t="shared" ca="1" si="14"/>
        <v>1.1970013803458456E-3</v>
      </c>
      <c r="Q84" s="1">
        <f t="shared" si="15"/>
        <v>35820.8194</v>
      </c>
    </row>
    <row r="85" spans="1:17" x14ac:dyDescent="0.2">
      <c r="A85" s="9" t="s">
        <v>64</v>
      </c>
      <c r="B85" s="10"/>
      <c r="C85" s="11">
        <v>50863.332999999999</v>
      </c>
      <c r="D85" s="11"/>
      <c r="E85" s="9">
        <f t="shared" si="12"/>
        <v>2690.9918003270313</v>
      </c>
      <c r="F85">
        <f t="shared" si="13"/>
        <v>2691</v>
      </c>
      <c r="G85">
        <f t="shared" si="6"/>
        <v>-2.8167000004032161E-2</v>
      </c>
      <c r="I85">
        <f>+G85</f>
        <v>-2.8167000004032161E-2</v>
      </c>
      <c r="O85">
        <f t="shared" ca="1" si="14"/>
        <v>1.2073454788370718E-3</v>
      </c>
      <c r="Q85" s="1">
        <f t="shared" si="15"/>
        <v>35844.832999999999</v>
      </c>
    </row>
    <row r="86" spans="1:17" x14ac:dyDescent="0.2">
      <c r="A86" s="12" t="s">
        <v>85</v>
      </c>
      <c r="B86" s="13" t="s">
        <v>68</v>
      </c>
      <c r="C86" s="12">
        <v>53295.440999999999</v>
      </c>
      <c r="D86" s="12" t="s">
        <v>86</v>
      </c>
      <c r="E86" s="9">
        <f t="shared" si="12"/>
        <v>3399.000825876813</v>
      </c>
      <c r="F86">
        <f t="shared" si="13"/>
        <v>3399</v>
      </c>
      <c r="G86">
        <f t="shared" si="6"/>
        <v>2.8369999999995343E-3</v>
      </c>
      <c r="I86">
        <f>+G86</f>
        <v>2.8369999999995343E-3</v>
      </c>
      <c r="O86">
        <f t="shared" ca="1" si="14"/>
        <v>2.2535771548068311E-3</v>
      </c>
      <c r="Q86" s="1">
        <f t="shared" si="15"/>
        <v>38276.940999999999</v>
      </c>
    </row>
    <row r="87" spans="1:17" x14ac:dyDescent="0.2">
      <c r="A87" s="14" t="s">
        <v>79</v>
      </c>
      <c r="B87" s="10" t="s">
        <v>65</v>
      </c>
      <c r="C87" s="11">
        <v>53348.688999999998</v>
      </c>
      <c r="D87" s="11">
        <v>4.0000000000000002E-4</v>
      </c>
      <c r="E87" s="9">
        <f t="shared" si="12"/>
        <v>3414.5018088070424</v>
      </c>
      <c r="F87">
        <f t="shared" si="13"/>
        <v>3414.5</v>
      </c>
      <c r="G87">
        <f t="shared" si="6"/>
        <v>6.2134999971021898E-3</v>
      </c>
      <c r="K87">
        <f>+G87</f>
        <v>6.2134999971021898E-3</v>
      </c>
      <c r="O87">
        <f t="shared" ca="1" si="14"/>
        <v>2.2764819443231183E-3</v>
      </c>
      <c r="Q87" s="1">
        <f t="shared" si="15"/>
        <v>38330.188999999998</v>
      </c>
    </row>
    <row r="88" spans="1:17" x14ac:dyDescent="0.2">
      <c r="A88" s="12" t="s">
        <v>85</v>
      </c>
      <c r="B88" s="13" t="s">
        <v>65</v>
      </c>
      <c r="C88" s="12">
        <v>53386.478999999999</v>
      </c>
      <c r="D88" s="12" t="s">
        <v>86</v>
      </c>
      <c r="E88" s="9">
        <f t="shared" si="12"/>
        <v>3425.5028256514943</v>
      </c>
      <c r="F88">
        <f t="shared" si="13"/>
        <v>3425.5</v>
      </c>
      <c r="G88">
        <f t="shared" si="6"/>
        <v>9.706499993626494E-3</v>
      </c>
      <c r="I88">
        <f>+G88</f>
        <v>9.706499993626494E-3</v>
      </c>
      <c r="O88">
        <f t="shared" ca="1" si="14"/>
        <v>2.2927369562379023E-3</v>
      </c>
      <c r="Q88" s="1">
        <f t="shared" si="15"/>
        <v>38367.978999999999</v>
      </c>
    </row>
    <row r="89" spans="1:17" x14ac:dyDescent="0.2">
      <c r="A89" s="36" t="s">
        <v>0</v>
      </c>
      <c r="B89" s="37" t="s">
        <v>68</v>
      </c>
      <c r="C89" s="36">
        <v>54133.616699999999</v>
      </c>
      <c r="D89" s="36">
        <v>1E-4</v>
      </c>
      <c r="E89" s="9">
        <f t="shared" si="12"/>
        <v>3643.0014872769257</v>
      </c>
      <c r="F89">
        <f t="shared" si="13"/>
        <v>3643</v>
      </c>
      <c r="G89">
        <f t="shared" si="6"/>
        <v>5.1089999979012646E-3</v>
      </c>
      <c r="K89">
        <f>+G89</f>
        <v>5.1089999979012646E-3</v>
      </c>
      <c r="O89">
        <f t="shared" ca="1" si="14"/>
        <v>2.6141428736438663E-3</v>
      </c>
      <c r="Q89" s="1">
        <f t="shared" si="15"/>
        <v>39115.116699999999</v>
      </c>
    </row>
    <row r="90" spans="1:17" x14ac:dyDescent="0.2">
      <c r="A90" s="11" t="s">
        <v>80</v>
      </c>
      <c r="B90" s="10" t="s">
        <v>68</v>
      </c>
      <c r="C90" s="11">
        <v>54494.305899999999</v>
      </c>
      <c r="D90" s="11">
        <v>2.7000000000000001E-3</v>
      </c>
      <c r="E90" s="9">
        <f t="shared" si="12"/>
        <v>3748.001433421723</v>
      </c>
      <c r="F90">
        <f t="shared" si="13"/>
        <v>3748</v>
      </c>
      <c r="G90">
        <f t="shared" si="6"/>
        <v>4.9240000007557683E-3</v>
      </c>
      <c r="K90">
        <f>+G90</f>
        <v>4.9240000007557683E-3</v>
      </c>
      <c r="O90">
        <f t="shared" ca="1" si="14"/>
        <v>2.7693043510122629E-3</v>
      </c>
      <c r="Q90" s="1">
        <f t="shared" si="15"/>
        <v>39475.805899999999</v>
      </c>
    </row>
    <row r="91" spans="1:17" x14ac:dyDescent="0.2">
      <c r="A91" s="11" t="s">
        <v>87</v>
      </c>
      <c r="B91" s="10" t="s">
        <v>68</v>
      </c>
      <c r="C91" s="11">
        <v>56201.568429999999</v>
      </c>
      <c r="D91" s="11">
        <v>2.2599999999999999E-3</v>
      </c>
      <c r="E91" s="9">
        <f t="shared" si="12"/>
        <v>4245.0012706916777</v>
      </c>
      <c r="F91">
        <f t="shared" si="13"/>
        <v>4245</v>
      </c>
      <c r="G91">
        <f t="shared" si="6"/>
        <v>4.3650000006891787E-3</v>
      </c>
      <c r="K91">
        <f>+G91</f>
        <v>4.3650000006891787E-3</v>
      </c>
      <c r="O91">
        <f t="shared" ca="1" si="14"/>
        <v>3.5037353438893398E-3</v>
      </c>
      <c r="Q91" s="1">
        <f t="shared" si="15"/>
        <v>41183.068429999999</v>
      </c>
    </row>
    <row r="92" spans="1:17" x14ac:dyDescent="0.2">
      <c r="A92" s="11" t="s">
        <v>87</v>
      </c>
      <c r="B92" s="10" t="s">
        <v>68</v>
      </c>
      <c r="C92" s="11">
        <v>56225.617299999998</v>
      </c>
      <c r="D92" s="11">
        <v>1.9000000000000001E-4</v>
      </c>
      <c r="E92" s="9">
        <f t="shared" si="12"/>
        <v>4252.0021181105722</v>
      </c>
      <c r="F92">
        <f t="shared" si="13"/>
        <v>4252</v>
      </c>
      <c r="G92">
        <f t="shared" si="6"/>
        <v>7.2759999966365285E-3</v>
      </c>
      <c r="K92">
        <f>+G92</f>
        <v>7.2759999966365285E-3</v>
      </c>
      <c r="O92">
        <f t="shared" ca="1" si="14"/>
        <v>3.514079442380566E-3</v>
      </c>
      <c r="Q92" s="1">
        <f t="shared" si="15"/>
        <v>41207.117299999998</v>
      </c>
    </row>
    <row r="93" spans="1:17" x14ac:dyDescent="0.2">
      <c r="A93" s="11" t="s">
        <v>87</v>
      </c>
      <c r="B93" s="10" t="s">
        <v>65</v>
      </c>
      <c r="C93" s="11">
        <v>56639.551520000001</v>
      </c>
      <c r="D93" s="11">
        <v>1.2E-4</v>
      </c>
      <c r="E93" s="9">
        <f t="shared" si="12"/>
        <v>4372.5021796801693</v>
      </c>
      <c r="F93">
        <f t="shared" si="13"/>
        <v>4372.5</v>
      </c>
      <c r="G93">
        <f t="shared" si="6"/>
        <v>7.4874999991152436E-3</v>
      </c>
      <c r="K93">
        <f>+G93</f>
        <v>7.4874999991152436E-3</v>
      </c>
      <c r="O93">
        <f t="shared" ca="1" si="14"/>
        <v>3.6921457092652498E-3</v>
      </c>
      <c r="Q93" s="1">
        <f t="shared" si="15"/>
        <v>41621.051520000001</v>
      </c>
    </row>
    <row r="94" spans="1:17" x14ac:dyDescent="0.2">
      <c r="A94" s="32" t="s">
        <v>88</v>
      </c>
      <c r="B94" s="33" t="s">
        <v>68</v>
      </c>
      <c r="C94" s="32">
        <v>56701.381800000003</v>
      </c>
      <c r="D94" s="32">
        <v>8.0999999999999996E-3</v>
      </c>
      <c r="E94" s="9">
        <f t="shared" si="12"/>
        <v>4390.5015433154485</v>
      </c>
      <c r="F94">
        <f t="shared" si="13"/>
        <v>4390.5</v>
      </c>
      <c r="G94">
        <f t="shared" si="6"/>
        <v>5.3015000012237579E-3</v>
      </c>
      <c r="K94">
        <f>+G94</f>
        <v>5.3015000012237579E-3</v>
      </c>
      <c r="O94">
        <f t="shared" ca="1" si="14"/>
        <v>3.7187448196712601E-3</v>
      </c>
      <c r="Q94" s="1">
        <f t="shared" si="15"/>
        <v>41682.881800000003</v>
      </c>
    </row>
    <row r="95" spans="1:17" x14ac:dyDescent="0.2">
      <c r="A95" s="32" t="s">
        <v>88</v>
      </c>
      <c r="B95" s="33" t="s">
        <v>68</v>
      </c>
      <c r="C95" s="32">
        <v>56713.405500000001</v>
      </c>
      <c r="D95" s="32">
        <v>4.4000000000000003E-3</v>
      </c>
      <c r="E95" s="9">
        <f t="shared" si="12"/>
        <v>4394.0017530596306</v>
      </c>
      <c r="F95">
        <f t="shared" si="13"/>
        <v>4394</v>
      </c>
      <c r="G95">
        <f t="shared" si="6"/>
        <v>6.0220000013941899E-3</v>
      </c>
      <c r="K95">
        <f>+G95</f>
        <v>6.0220000013941899E-3</v>
      </c>
      <c r="O95">
        <f t="shared" ca="1" si="14"/>
        <v>3.7239168689168732E-3</v>
      </c>
      <c r="Q95" s="1">
        <f t="shared" si="15"/>
        <v>41694.905500000001</v>
      </c>
    </row>
    <row r="96" spans="1:17" x14ac:dyDescent="0.2">
      <c r="A96" s="28" t="s">
        <v>514</v>
      </c>
      <c r="B96" s="29" t="s">
        <v>65</v>
      </c>
      <c r="C96" s="30">
        <v>56962.456299999998</v>
      </c>
      <c r="D96" s="31">
        <v>8.0000000000000002E-3</v>
      </c>
      <c r="E96" s="9">
        <f t="shared" si="12"/>
        <v>4466.5027333698763</v>
      </c>
      <c r="F96">
        <f t="shared" si="13"/>
        <v>4466.5</v>
      </c>
      <c r="G96">
        <f t="shared" si="6"/>
        <v>9.3894999954500236E-3</v>
      </c>
      <c r="K96">
        <f>+G96</f>
        <v>9.3894999954500236E-3</v>
      </c>
      <c r="O96">
        <f t="shared" ca="1" si="14"/>
        <v>3.8310521747188615E-3</v>
      </c>
      <c r="Q96" s="1">
        <f t="shared" si="15"/>
        <v>41943.956299999998</v>
      </c>
    </row>
    <row r="97" spans="1:17" x14ac:dyDescent="0.2">
      <c r="A97" s="38" t="s">
        <v>2</v>
      </c>
      <c r="B97" s="39" t="s">
        <v>68</v>
      </c>
      <c r="C97" s="38">
        <v>57019.131000000052</v>
      </c>
      <c r="D97" s="38" t="s">
        <v>86</v>
      </c>
      <c r="E97" s="9">
        <f t="shared" si="12"/>
        <v>4483.0012602117613</v>
      </c>
      <c r="F97">
        <f t="shared" si="13"/>
        <v>4483</v>
      </c>
      <c r="G97">
        <f t="shared" si="6"/>
        <v>4.3290000467095524E-3</v>
      </c>
      <c r="I97">
        <f>+G97</f>
        <v>4.3290000467095524E-3</v>
      </c>
      <c r="O97">
        <f t="shared" ca="1" si="14"/>
        <v>3.8554346925910379E-3</v>
      </c>
      <c r="Q97" s="1">
        <f t="shared" si="15"/>
        <v>42000.631000000052</v>
      </c>
    </row>
    <row r="98" spans="1:17" x14ac:dyDescent="0.2">
      <c r="A98" s="34" t="s">
        <v>515</v>
      </c>
      <c r="B98" s="35" t="s">
        <v>65</v>
      </c>
      <c r="C98" s="34">
        <v>57347.194000000003</v>
      </c>
      <c r="D98" s="34" t="s">
        <v>86</v>
      </c>
      <c r="E98" s="9">
        <f t="shared" si="12"/>
        <v>4578.5034192231642</v>
      </c>
      <c r="F98">
        <f t="shared" si="13"/>
        <v>4578.5</v>
      </c>
      <c r="G98">
        <f t="shared" si="6"/>
        <v>1.1745499999960884E-2</v>
      </c>
      <c r="I98">
        <f>+G98</f>
        <v>1.1745499999960884E-2</v>
      </c>
      <c r="O98">
        <f t="shared" ca="1" si="14"/>
        <v>3.9965577505784843E-3</v>
      </c>
      <c r="Q98" s="1">
        <f t="shared" si="15"/>
        <v>42328.694000000003</v>
      </c>
    </row>
    <row r="99" spans="1:17" x14ac:dyDescent="0.2">
      <c r="A99" s="38" t="s">
        <v>1</v>
      </c>
      <c r="B99" s="39" t="s">
        <v>68</v>
      </c>
      <c r="C99" s="38">
        <v>57390.124000000003</v>
      </c>
      <c r="D99" s="38" t="s">
        <v>86</v>
      </c>
      <c r="E99" s="9">
        <f t="shared" si="12"/>
        <v>4591.0007373796161</v>
      </c>
      <c r="F99">
        <f t="shared" si="13"/>
        <v>4591</v>
      </c>
      <c r="G99">
        <f t="shared" si="6"/>
        <v>2.5329999989480712E-3</v>
      </c>
      <c r="I99">
        <f>+G99</f>
        <v>2.5329999989480712E-3</v>
      </c>
      <c r="O99">
        <f t="shared" ca="1" si="14"/>
        <v>4.015029355027103E-3</v>
      </c>
      <c r="Q99" s="1">
        <f t="shared" si="15"/>
        <v>42371.624000000003</v>
      </c>
    </row>
    <row r="100" spans="1:17" x14ac:dyDescent="0.2">
      <c r="A100" s="9"/>
      <c r="B100" s="9"/>
      <c r="C100" s="11"/>
      <c r="D100" s="11"/>
      <c r="E100" s="9"/>
    </row>
    <row r="101" spans="1:17" x14ac:dyDescent="0.2">
      <c r="A101" s="9"/>
      <c r="B101" s="9"/>
      <c r="C101" s="11"/>
      <c r="D101" s="11"/>
      <c r="E101" s="9"/>
    </row>
    <row r="102" spans="1:17" x14ac:dyDescent="0.2">
      <c r="A102" s="9"/>
      <c r="B102" s="9"/>
      <c r="C102" s="11"/>
      <c r="D102" s="11"/>
      <c r="E102" s="9"/>
    </row>
    <row r="103" spans="1:17" x14ac:dyDescent="0.2">
      <c r="A103" s="9"/>
      <c r="B103" s="9"/>
      <c r="C103" s="11"/>
      <c r="D103" s="11"/>
      <c r="E103" s="9"/>
    </row>
    <row r="104" spans="1:17" x14ac:dyDescent="0.2">
      <c r="A104" s="9"/>
      <c r="B104" s="9"/>
      <c r="C104" s="11"/>
      <c r="D104" s="11"/>
      <c r="E104" s="9"/>
    </row>
    <row r="105" spans="1:17" x14ac:dyDescent="0.2">
      <c r="A105" s="9"/>
      <c r="B105" s="9"/>
      <c r="C105" s="11"/>
      <c r="D105" s="11"/>
      <c r="E105" s="9"/>
    </row>
    <row r="106" spans="1:17" x14ac:dyDescent="0.2">
      <c r="A106" s="9"/>
      <c r="B106" s="9"/>
      <c r="C106" s="11"/>
      <c r="D106" s="11"/>
      <c r="E106" s="9"/>
    </row>
    <row r="107" spans="1:17" x14ac:dyDescent="0.2">
      <c r="A107" s="9"/>
      <c r="B107" s="9"/>
      <c r="C107" s="11"/>
      <c r="D107" s="11"/>
      <c r="E107" s="9"/>
    </row>
    <row r="108" spans="1:17" x14ac:dyDescent="0.2">
      <c r="A108" s="9"/>
      <c r="B108" s="9"/>
      <c r="C108" s="11"/>
      <c r="D108" s="11"/>
      <c r="E108" s="9"/>
    </row>
    <row r="109" spans="1:17" x14ac:dyDescent="0.2">
      <c r="A109" s="9"/>
      <c r="B109" s="9"/>
      <c r="C109" s="11"/>
      <c r="D109" s="11"/>
      <c r="E109" s="9"/>
    </row>
    <row r="110" spans="1:17" x14ac:dyDescent="0.2">
      <c r="A110" s="9"/>
      <c r="B110" s="9"/>
      <c r="C110" s="11"/>
      <c r="D110" s="11"/>
      <c r="E110" s="9"/>
    </row>
    <row r="111" spans="1:17" x14ac:dyDescent="0.2">
      <c r="A111" s="9"/>
      <c r="B111" s="9"/>
      <c r="C111" s="11"/>
      <c r="D111" s="11"/>
      <c r="E111" s="9"/>
    </row>
    <row r="112" spans="1:17" x14ac:dyDescent="0.2">
      <c r="A112" s="9"/>
      <c r="B112" s="9"/>
      <c r="C112" s="11"/>
      <c r="D112" s="11"/>
      <c r="E112" s="9"/>
    </row>
    <row r="113" spans="1:5" x14ac:dyDescent="0.2">
      <c r="A113" s="9"/>
      <c r="B113" s="9"/>
      <c r="C113" s="11"/>
      <c r="D113" s="11"/>
      <c r="E113" s="9"/>
    </row>
    <row r="114" spans="1:5" x14ac:dyDescent="0.2">
      <c r="A114" s="9"/>
      <c r="B114" s="9"/>
      <c r="C114" s="11"/>
      <c r="D114" s="11"/>
      <c r="E114" s="9"/>
    </row>
    <row r="115" spans="1:5" x14ac:dyDescent="0.2">
      <c r="A115" s="9"/>
      <c r="B115" s="9"/>
      <c r="C115" s="11"/>
      <c r="D115" s="11"/>
      <c r="E115" s="9"/>
    </row>
    <row r="116" spans="1:5" x14ac:dyDescent="0.2">
      <c r="A116" s="9"/>
      <c r="B116" s="9"/>
      <c r="C116" s="11"/>
      <c r="D116" s="11"/>
      <c r="E116" s="9"/>
    </row>
    <row r="117" spans="1:5" x14ac:dyDescent="0.2">
      <c r="A117" s="9"/>
      <c r="B117" s="9"/>
      <c r="C117" s="11"/>
      <c r="D117" s="11"/>
      <c r="E117" s="9"/>
    </row>
    <row r="118" spans="1:5" x14ac:dyDescent="0.2">
      <c r="A118" s="9"/>
      <c r="B118" s="9"/>
      <c r="C118" s="11"/>
      <c r="D118" s="11"/>
      <c r="E118" s="9"/>
    </row>
    <row r="119" spans="1:5" x14ac:dyDescent="0.2">
      <c r="A119" s="9"/>
      <c r="B119" s="9"/>
      <c r="C119" s="11"/>
      <c r="D119" s="11"/>
      <c r="E119" s="9"/>
    </row>
    <row r="120" spans="1:5" x14ac:dyDescent="0.2">
      <c r="A120" s="9"/>
      <c r="B120" s="9"/>
      <c r="C120" s="11"/>
      <c r="D120" s="11"/>
      <c r="E120" s="9"/>
    </row>
    <row r="121" spans="1:5" x14ac:dyDescent="0.2">
      <c r="A121" s="9"/>
      <c r="B121" s="9"/>
      <c r="C121" s="11"/>
      <c r="D121" s="11"/>
      <c r="E121" s="9"/>
    </row>
    <row r="122" spans="1:5" x14ac:dyDescent="0.2">
      <c r="A122" s="9"/>
      <c r="B122" s="9"/>
      <c r="C122" s="11"/>
      <c r="D122" s="11"/>
      <c r="E122" s="9"/>
    </row>
    <row r="123" spans="1:5" x14ac:dyDescent="0.2">
      <c r="A123" s="9"/>
      <c r="B123" s="9"/>
      <c r="C123" s="11"/>
      <c r="D123" s="11"/>
      <c r="E123" s="9"/>
    </row>
    <row r="124" spans="1:5" x14ac:dyDescent="0.2">
      <c r="A124" s="9"/>
      <c r="B124" s="9"/>
      <c r="C124" s="11"/>
      <c r="D124" s="11"/>
      <c r="E124" s="9"/>
    </row>
    <row r="125" spans="1:5" x14ac:dyDescent="0.2">
      <c r="A125" s="9"/>
      <c r="B125" s="9"/>
      <c r="C125" s="11"/>
      <c r="D125" s="11"/>
      <c r="E125" s="9"/>
    </row>
    <row r="126" spans="1:5" x14ac:dyDescent="0.2">
      <c r="A126" s="9"/>
      <c r="B126" s="9"/>
      <c r="C126" s="11"/>
      <c r="D126" s="11"/>
      <c r="E126" s="9"/>
    </row>
    <row r="127" spans="1:5" x14ac:dyDescent="0.2">
      <c r="A127" s="9"/>
      <c r="B127" s="9"/>
      <c r="C127" s="11"/>
      <c r="D127" s="11"/>
      <c r="E127" s="9"/>
    </row>
    <row r="128" spans="1:5" x14ac:dyDescent="0.2">
      <c r="A128" s="9"/>
      <c r="B128" s="9"/>
      <c r="C128" s="11"/>
      <c r="D128" s="11"/>
      <c r="E128" s="9"/>
    </row>
    <row r="129" spans="1:5" x14ac:dyDescent="0.2">
      <c r="A129" s="9"/>
      <c r="B129" s="9"/>
      <c r="C129" s="11"/>
      <c r="D129" s="11"/>
      <c r="E129" s="9"/>
    </row>
    <row r="130" spans="1:5" x14ac:dyDescent="0.2">
      <c r="A130" s="9"/>
      <c r="B130" s="9"/>
      <c r="C130" s="11"/>
      <c r="D130" s="11"/>
      <c r="E130" s="9"/>
    </row>
    <row r="131" spans="1:5" x14ac:dyDescent="0.2">
      <c r="A131" s="9"/>
      <c r="B131" s="9"/>
      <c r="C131" s="11"/>
      <c r="D131" s="11"/>
      <c r="E131" s="9"/>
    </row>
    <row r="132" spans="1:5" x14ac:dyDescent="0.2">
      <c r="A132" s="9"/>
      <c r="B132" s="9"/>
      <c r="C132" s="11"/>
      <c r="D132" s="11"/>
      <c r="E132" s="9"/>
    </row>
    <row r="133" spans="1:5" x14ac:dyDescent="0.2">
      <c r="A133" s="9"/>
      <c r="B133" s="9"/>
      <c r="C133" s="11"/>
      <c r="D133" s="11"/>
      <c r="E133" s="9"/>
    </row>
    <row r="134" spans="1:5" x14ac:dyDescent="0.2">
      <c r="A134" s="9"/>
      <c r="B134" s="9"/>
      <c r="C134" s="11"/>
      <c r="D134" s="11"/>
      <c r="E134" s="9"/>
    </row>
    <row r="135" spans="1:5" x14ac:dyDescent="0.2">
      <c r="A135" s="9"/>
      <c r="B135" s="9"/>
      <c r="C135" s="11"/>
      <c r="D135" s="11"/>
      <c r="E135" s="9"/>
    </row>
    <row r="136" spans="1:5" x14ac:dyDescent="0.2">
      <c r="A136" s="9"/>
      <c r="B136" s="9"/>
      <c r="C136" s="11"/>
      <c r="D136" s="11"/>
      <c r="E136" s="9"/>
    </row>
    <row r="137" spans="1:5" x14ac:dyDescent="0.2">
      <c r="A137" s="9"/>
      <c r="B137" s="9"/>
      <c r="C137" s="11"/>
      <c r="D137" s="11"/>
      <c r="E137" s="9"/>
    </row>
    <row r="138" spans="1:5" x14ac:dyDescent="0.2">
      <c r="A138" s="9"/>
      <c r="B138" s="9"/>
      <c r="C138" s="11"/>
      <c r="D138" s="11"/>
      <c r="E138" s="9"/>
    </row>
    <row r="139" spans="1:5" x14ac:dyDescent="0.2">
      <c r="A139" s="9"/>
      <c r="B139" s="9"/>
      <c r="C139" s="11"/>
      <c r="D139" s="11"/>
      <c r="E139" s="9"/>
    </row>
    <row r="140" spans="1:5" x14ac:dyDescent="0.2">
      <c r="A140" s="9"/>
      <c r="B140" s="9"/>
      <c r="C140" s="11"/>
      <c r="D140" s="11"/>
      <c r="E140" s="9"/>
    </row>
    <row r="141" spans="1:5" x14ac:dyDescent="0.2">
      <c r="A141" s="9"/>
      <c r="B141" s="9"/>
      <c r="C141" s="11"/>
      <c r="D141" s="11"/>
      <c r="E141" s="9"/>
    </row>
    <row r="142" spans="1:5" x14ac:dyDescent="0.2">
      <c r="A142" s="9"/>
      <c r="B142" s="9"/>
      <c r="C142" s="11"/>
      <c r="D142" s="11"/>
      <c r="E142" s="9"/>
    </row>
    <row r="143" spans="1:5" x14ac:dyDescent="0.2">
      <c r="A143" s="9"/>
      <c r="B143" s="9"/>
      <c r="C143" s="11"/>
      <c r="D143" s="11"/>
      <c r="E143" s="9"/>
    </row>
    <row r="144" spans="1:5" x14ac:dyDescent="0.2">
      <c r="A144" s="9"/>
      <c r="B144" s="9"/>
      <c r="C144" s="11"/>
      <c r="D144" s="11"/>
      <c r="E144" s="9"/>
    </row>
    <row r="145" spans="1:5" x14ac:dyDescent="0.2">
      <c r="A145" s="9"/>
      <c r="B145" s="9"/>
      <c r="C145" s="11"/>
      <c r="D145" s="11"/>
      <c r="E145" s="9"/>
    </row>
    <row r="146" spans="1:5" x14ac:dyDescent="0.2">
      <c r="A146" s="9"/>
      <c r="B146" s="9"/>
      <c r="C146" s="11"/>
      <c r="D146" s="11"/>
      <c r="E146" s="9"/>
    </row>
    <row r="147" spans="1:5" x14ac:dyDescent="0.2">
      <c r="A147" s="9"/>
      <c r="B147" s="9"/>
      <c r="C147" s="11"/>
      <c r="D147" s="11"/>
      <c r="E147" s="9"/>
    </row>
    <row r="148" spans="1:5" x14ac:dyDescent="0.2">
      <c r="A148" s="9"/>
      <c r="B148" s="9"/>
      <c r="C148" s="11"/>
      <c r="D148" s="11"/>
      <c r="E148" s="9"/>
    </row>
    <row r="149" spans="1:5" x14ac:dyDescent="0.2">
      <c r="A149" s="9"/>
      <c r="B149" s="9"/>
      <c r="C149" s="11"/>
      <c r="D149" s="11"/>
      <c r="E149" s="9"/>
    </row>
    <row r="150" spans="1:5" x14ac:dyDescent="0.2">
      <c r="A150" s="9"/>
      <c r="B150" s="9"/>
      <c r="C150" s="11"/>
      <c r="D150" s="11"/>
      <c r="E150" s="9"/>
    </row>
    <row r="151" spans="1:5" x14ac:dyDescent="0.2">
      <c r="A151" s="9"/>
      <c r="B151" s="9"/>
      <c r="C151" s="11"/>
      <c r="D151" s="11"/>
      <c r="E151" s="9"/>
    </row>
    <row r="152" spans="1:5" x14ac:dyDescent="0.2">
      <c r="A152" s="9"/>
      <c r="B152" s="9"/>
      <c r="C152" s="11"/>
      <c r="D152" s="11"/>
      <c r="E152" s="9"/>
    </row>
    <row r="153" spans="1:5" x14ac:dyDescent="0.2">
      <c r="A153" s="9"/>
      <c r="B153" s="9"/>
      <c r="C153" s="11"/>
      <c r="D153" s="11"/>
      <c r="E153" s="9"/>
    </row>
    <row r="154" spans="1:5" x14ac:dyDescent="0.2">
      <c r="A154" s="9"/>
      <c r="B154" s="9"/>
      <c r="C154" s="11"/>
      <c r="D154" s="11"/>
      <c r="E154" s="9"/>
    </row>
    <row r="155" spans="1:5" x14ac:dyDescent="0.2">
      <c r="A155" s="9"/>
      <c r="B155" s="9"/>
      <c r="C155" s="11"/>
      <c r="D155" s="11"/>
      <c r="E155" s="9"/>
    </row>
    <row r="156" spans="1:5" x14ac:dyDescent="0.2">
      <c r="A156" s="9"/>
      <c r="B156" s="9"/>
      <c r="C156" s="11"/>
      <c r="D156" s="11"/>
      <c r="E156" s="9"/>
    </row>
    <row r="157" spans="1:5" x14ac:dyDescent="0.2">
      <c r="A157" s="9"/>
      <c r="B157" s="9"/>
      <c r="C157" s="11"/>
      <c r="D157" s="11"/>
      <c r="E157" s="9"/>
    </row>
    <row r="158" spans="1:5" x14ac:dyDescent="0.2">
      <c r="A158" s="9"/>
      <c r="B158" s="9"/>
      <c r="C158" s="11"/>
      <c r="D158" s="11"/>
      <c r="E158" s="9"/>
    </row>
    <row r="159" spans="1:5" x14ac:dyDescent="0.2">
      <c r="A159" s="9"/>
      <c r="B159" s="9"/>
      <c r="C159" s="11"/>
      <c r="D159" s="11"/>
      <c r="E159" s="9"/>
    </row>
    <row r="160" spans="1:5" x14ac:dyDescent="0.2">
      <c r="A160" s="9"/>
      <c r="B160" s="9"/>
      <c r="C160" s="11"/>
      <c r="D160" s="11"/>
      <c r="E160" s="9"/>
    </row>
    <row r="161" spans="1:5" x14ac:dyDescent="0.2">
      <c r="A161" s="9"/>
      <c r="B161" s="9"/>
      <c r="C161" s="11"/>
      <c r="D161" s="11"/>
      <c r="E161" s="9"/>
    </row>
    <row r="162" spans="1:5" x14ac:dyDescent="0.2">
      <c r="A162" s="9"/>
      <c r="B162" s="9"/>
      <c r="C162" s="11"/>
      <c r="D162" s="11"/>
      <c r="E162" s="9"/>
    </row>
    <row r="163" spans="1:5" x14ac:dyDescent="0.2">
      <c r="A163" s="9"/>
      <c r="B163" s="9"/>
      <c r="C163" s="11"/>
      <c r="D163" s="11"/>
      <c r="E163" s="9"/>
    </row>
    <row r="164" spans="1:5" x14ac:dyDescent="0.2">
      <c r="A164" s="9"/>
      <c r="B164" s="9"/>
      <c r="C164" s="11"/>
      <c r="D164" s="11"/>
      <c r="E164" s="9"/>
    </row>
    <row r="165" spans="1:5" x14ac:dyDescent="0.2">
      <c r="A165" s="9"/>
      <c r="B165" s="9"/>
      <c r="C165" s="11"/>
      <c r="D165" s="11"/>
      <c r="E165" s="9"/>
    </row>
    <row r="166" spans="1:5" x14ac:dyDescent="0.2">
      <c r="A166" s="9"/>
      <c r="B166" s="9"/>
      <c r="C166" s="11"/>
      <c r="D166" s="11"/>
      <c r="E166" s="9"/>
    </row>
    <row r="167" spans="1:5" x14ac:dyDescent="0.2">
      <c r="A167" s="9"/>
      <c r="B167" s="9"/>
      <c r="C167" s="11"/>
      <c r="D167" s="11"/>
      <c r="E167" s="9"/>
    </row>
    <row r="168" spans="1:5" x14ac:dyDescent="0.2">
      <c r="A168" s="9"/>
      <c r="B168" s="9"/>
      <c r="C168" s="11"/>
      <c r="D168" s="11"/>
      <c r="E168" s="9"/>
    </row>
    <row r="169" spans="1:5" x14ac:dyDescent="0.2">
      <c r="A169" s="9"/>
      <c r="B169" s="9"/>
      <c r="C169" s="11"/>
      <c r="D169" s="11"/>
      <c r="E169" s="9"/>
    </row>
    <row r="170" spans="1:5" x14ac:dyDescent="0.2">
      <c r="A170" s="9"/>
      <c r="B170" s="9"/>
      <c r="C170" s="11"/>
      <c r="D170" s="11"/>
      <c r="E170" s="9"/>
    </row>
    <row r="171" spans="1:5" x14ac:dyDescent="0.2">
      <c r="A171" s="9"/>
      <c r="B171" s="9"/>
      <c r="C171" s="11"/>
      <c r="D171" s="11"/>
      <c r="E171" s="9"/>
    </row>
    <row r="172" spans="1:5" x14ac:dyDescent="0.2">
      <c r="A172" s="9"/>
      <c r="B172" s="9"/>
      <c r="C172" s="11"/>
      <c r="D172" s="11"/>
      <c r="E172" s="9"/>
    </row>
    <row r="173" spans="1:5" x14ac:dyDescent="0.2">
      <c r="A173" s="9"/>
      <c r="B173" s="9"/>
      <c r="C173" s="11"/>
      <c r="D173" s="11"/>
      <c r="E173" s="9"/>
    </row>
    <row r="174" spans="1:5" x14ac:dyDescent="0.2">
      <c r="A174" s="9"/>
      <c r="B174" s="9"/>
      <c r="C174" s="11"/>
      <c r="D174" s="11"/>
      <c r="E174" s="9"/>
    </row>
    <row r="175" spans="1:5" x14ac:dyDescent="0.2">
      <c r="A175" s="9"/>
      <c r="B175" s="9"/>
      <c r="C175" s="11"/>
      <c r="D175" s="11"/>
      <c r="E175" s="9"/>
    </row>
    <row r="176" spans="1:5" x14ac:dyDescent="0.2">
      <c r="A176" s="9"/>
      <c r="B176" s="9"/>
      <c r="C176" s="11"/>
      <c r="D176" s="11"/>
      <c r="E176" s="9"/>
    </row>
    <row r="177" spans="1:5" x14ac:dyDescent="0.2">
      <c r="A177" s="9"/>
      <c r="B177" s="9"/>
      <c r="C177" s="11"/>
      <c r="D177" s="11"/>
      <c r="E177" s="9"/>
    </row>
    <row r="178" spans="1:5" x14ac:dyDescent="0.2">
      <c r="A178" s="9"/>
      <c r="B178" s="9"/>
      <c r="C178" s="11"/>
      <c r="D178" s="11"/>
      <c r="E178" s="9"/>
    </row>
    <row r="179" spans="1:5" x14ac:dyDescent="0.2">
      <c r="A179" s="9"/>
      <c r="B179" s="9"/>
      <c r="C179" s="11"/>
      <c r="D179" s="11"/>
      <c r="E179" s="9"/>
    </row>
    <row r="180" spans="1:5" x14ac:dyDescent="0.2">
      <c r="A180" s="9"/>
      <c r="B180" s="9"/>
      <c r="C180" s="11"/>
      <c r="D180" s="11"/>
      <c r="E180" s="9"/>
    </row>
    <row r="181" spans="1:5" x14ac:dyDescent="0.2">
      <c r="A181" s="9"/>
      <c r="B181" s="9"/>
      <c r="C181" s="11"/>
      <c r="D181" s="11"/>
      <c r="E181" s="9"/>
    </row>
    <row r="182" spans="1:5" x14ac:dyDescent="0.2">
      <c r="A182" s="9"/>
      <c r="B182" s="9"/>
      <c r="C182" s="11"/>
      <c r="D182" s="11"/>
      <c r="E182" s="9"/>
    </row>
    <row r="183" spans="1:5" x14ac:dyDescent="0.2">
      <c r="A183" s="9"/>
      <c r="B183" s="9"/>
      <c r="C183" s="11"/>
      <c r="D183" s="11"/>
      <c r="E183" s="9"/>
    </row>
    <row r="184" spans="1:5" x14ac:dyDescent="0.2">
      <c r="A184" s="9"/>
      <c r="B184" s="9"/>
      <c r="C184" s="11"/>
      <c r="D184" s="11"/>
      <c r="E184" s="9"/>
    </row>
    <row r="185" spans="1:5" x14ac:dyDescent="0.2">
      <c r="A185" s="9"/>
      <c r="B185" s="9"/>
      <c r="C185" s="11"/>
      <c r="D185" s="11"/>
      <c r="E185" s="9"/>
    </row>
    <row r="186" spans="1:5" x14ac:dyDescent="0.2">
      <c r="A186" s="9"/>
      <c r="B186" s="9"/>
      <c r="C186" s="11"/>
      <c r="D186" s="11"/>
      <c r="E186" s="9"/>
    </row>
    <row r="187" spans="1:5" x14ac:dyDescent="0.2">
      <c r="A187" s="9"/>
      <c r="B187" s="9"/>
      <c r="C187" s="11"/>
      <c r="D187" s="11"/>
      <c r="E187" s="9"/>
    </row>
    <row r="188" spans="1:5" x14ac:dyDescent="0.2">
      <c r="A188" s="9"/>
      <c r="B188" s="9"/>
      <c r="C188" s="11"/>
      <c r="D188" s="11"/>
      <c r="E188" s="9"/>
    </row>
    <row r="189" spans="1:5" x14ac:dyDescent="0.2">
      <c r="A189" s="9"/>
      <c r="B189" s="9"/>
      <c r="C189" s="11"/>
      <c r="D189" s="11"/>
      <c r="E189" s="9"/>
    </row>
    <row r="190" spans="1:5" x14ac:dyDescent="0.2">
      <c r="A190" s="9"/>
      <c r="B190" s="9"/>
      <c r="C190" s="11"/>
      <c r="D190" s="11"/>
      <c r="E190" s="9"/>
    </row>
    <row r="191" spans="1:5" x14ac:dyDescent="0.2">
      <c r="A191" s="9"/>
      <c r="B191" s="9"/>
      <c r="C191" s="11"/>
      <c r="D191" s="11"/>
      <c r="E191" s="9"/>
    </row>
    <row r="192" spans="1:5" x14ac:dyDescent="0.2">
      <c r="A192" s="9"/>
      <c r="B192" s="9"/>
      <c r="C192" s="11"/>
      <c r="D192" s="11"/>
      <c r="E192" s="9"/>
    </row>
    <row r="193" spans="1:5" x14ac:dyDescent="0.2">
      <c r="A193" s="9"/>
      <c r="B193" s="9"/>
      <c r="C193" s="11"/>
      <c r="D193" s="11"/>
      <c r="E193" s="9"/>
    </row>
    <row r="194" spans="1:5" x14ac:dyDescent="0.2">
      <c r="A194" s="9"/>
      <c r="B194" s="9"/>
      <c r="C194" s="11"/>
      <c r="D194" s="11"/>
      <c r="E194" s="9"/>
    </row>
    <row r="195" spans="1:5" x14ac:dyDescent="0.2">
      <c r="A195" s="9"/>
      <c r="B195" s="9"/>
      <c r="C195" s="11"/>
      <c r="D195" s="11"/>
      <c r="E195" s="9"/>
    </row>
    <row r="196" spans="1:5" x14ac:dyDescent="0.2">
      <c r="A196" s="9"/>
      <c r="B196" s="9"/>
      <c r="C196" s="11"/>
      <c r="D196" s="11"/>
      <c r="E196" s="9"/>
    </row>
    <row r="197" spans="1:5" x14ac:dyDescent="0.2">
      <c r="A197" s="9"/>
      <c r="B197" s="9"/>
      <c r="C197" s="11"/>
      <c r="D197" s="11"/>
      <c r="E197" s="9"/>
    </row>
    <row r="198" spans="1:5" x14ac:dyDescent="0.2">
      <c r="A198" s="9"/>
      <c r="B198" s="9"/>
      <c r="C198" s="11"/>
      <c r="D198" s="11"/>
      <c r="E198" s="9"/>
    </row>
    <row r="199" spans="1:5" x14ac:dyDescent="0.2">
      <c r="A199" s="9"/>
      <c r="B199" s="9"/>
      <c r="C199" s="11"/>
      <c r="D199" s="11"/>
      <c r="E199" s="9"/>
    </row>
    <row r="200" spans="1:5" x14ac:dyDescent="0.2">
      <c r="A200" s="9"/>
      <c r="B200" s="9"/>
      <c r="C200" s="11"/>
      <c r="D200" s="11"/>
      <c r="E200" s="9"/>
    </row>
    <row r="201" spans="1:5" x14ac:dyDescent="0.2">
      <c r="A201" s="9"/>
      <c r="B201" s="9"/>
      <c r="C201" s="11"/>
      <c r="D201" s="11"/>
      <c r="E201" s="9"/>
    </row>
    <row r="202" spans="1:5" x14ac:dyDescent="0.2">
      <c r="A202" s="9"/>
      <c r="B202" s="9"/>
      <c r="C202" s="11"/>
      <c r="D202" s="11"/>
      <c r="E202" s="9"/>
    </row>
    <row r="203" spans="1:5" x14ac:dyDescent="0.2">
      <c r="A203" s="9"/>
      <c r="B203" s="9"/>
      <c r="C203" s="11"/>
      <c r="D203" s="11"/>
      <c r="E203" s="9"/>
    </row>
    <row r="204" spans="1:5" x14ac:dyDescent="0.2">
      <c r="A204" s="9"/>
      <c r="B204" s="9"/>
      <c r="C204" s="11"/>
      <c r="D204" s="11"/>
      <c r="E204" s="9"/>
    </row>
    <row r="205" spans="1:5" x14ac:dyDescent="0.2">
      <c r="A205" s="9"/>
      <c r="B205" s="9"/>
      <c r="C205" s="11"/>
      <c r="D205" s="11"/>
      <c r="E205" s="9"/>
    </row>
    <row r="206" spans="1:5" x14ac:dyDescent="0.2">
      <c r="A206" s="9"/>
      <c r="B206" s="9"/>
      <c r="C206" s="11"/>
      <c r="D206" s="11"/>
      <c r="E206" s="9"/>
    </row>
    <row r="207" spans="1:5" x14ac:dyDescent="0.2">
      <c r="A207" s="9"/>
      <c r="B207" s="9"/>
      <c r="C207" s="11"/>
      <c r="D207" s="11"/>
      <c r="E207" s="9"/>
    </row>
    <row r="208" spans="1:5" x14ac:dyDescent="0.2">
      <c r="A208" s="9"/>
      <c r="B208" s="9"/>
      <c r="C208" s="11"/>
      <c r="D208" s="11"/>
      <c r="E208" s="9"/>
    </row>
    <row r="209" spans="1:5" x14ac:dyDescent="0.2">
      <c r="A209" s="9"/>
      <c r="B209" s="9"/>
      <c r="C209" s="11"/>
      <c r="D209" s="11"/>
      <c r="E209" s="9"/>
    </row>
    <row r="210" spans="1:5" x14ac:dyDescent="0.2">
      <c r="A210" s="9"/>
      <c r="B210" s="9"/>
      <c r="C210" s="11"/>
      <c r="D210" s="11"/>
      <c r="E210" s="9"/>
    </row>
    <row r="211" spans="1:5" x14ac:dyDescent="0.2">
      <c r="C211" s="6"/>
      <c r="D211" s="6"/>
    </row>
    <row r="212" spans="1:5" x14ac:dyDescent="0.2">
      <c r="C212" s="6"/>
      <c r="D212" s="6"/>
    </row>
    <row r="213" spans="1:5" x14ac:dyDescent="0.2">
      <c r="C213" s="6"/>
      <c r="D213" s="6"/>
    </row>
    <row r="214" spans="1:5" x14ac:dyDescent="0.2">
      <c r="C214" s="6"/>
      <c r="D214" s="6"/>
    </row>
    <row r="215" spans="1:5" x14ac:dyDescent="0.2">
      <c r="C215" s="6"/>
      <c r="D215" s="6"/>
    </row>
    <row r="216" spans="1:5" x14ac:dyDescent="0.2">
      <c r="C216" s="6"/>
      <c r="D216" s="6"/>
    </row>
    <row r="217" spans="1:5" x14ac:dyDescent="0.2">
      <c r="C217" s="6"/>
      <c r="D217" s="6"/>
    </row>
    <row r="218" spans="1:5" x14ac:dyDescent="0.2">
      <c r="C218" s="6"/>
      <c r="D218" s="6"/>
    </row>
    <row r="219" spans="1:5" x14ac:dyDescent="0.2">
      <c r="C219" s="6"/>
      <c r="D219" s="6"/>
    </row>
    <row r="220" spans="1:5" x14ac:dyDescent="0.2">
      <c r="C220" s="6"/>
      <c r="D220" s="6"/>
    </row>
    <row r="221" spans="1:5" x14ac:dyDescent="0.2">
      <c r="C221" s="6"/>
      <c r="D221" s="6"/>
    </row>
    <row r="222" spans="1:5" x14ac:dyDescent="0.2">
      <c r="C222" s="6"/>
      <c r="D222" s="6"/>
    </row>
    <row r="223" spans="1:5" x14ac:dyDescent="0.2">
      <c r="C223" s="6"/>
      <c r="D223" s="6"/>
    </row>
    <row r="224" spans="1:5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</sheetData>
  <phoneticPr fontId="8" type="noConversion"/>
  <hyperlinks>
    <hyperlink ref="H62878" r:id="rId1" display="http://vsolj.cetus-net.org/bulletin.html"/>
    <hyperlink ref="H62871" r:id="rId2" display="https://www.aavso.org/ejaavso"/>
    <hyperlink ref="I62878" r:id="rId3" display="http://vsolj.cetus-net.org/bulletin.html"/>
    <hyperlink ref="AQ56529" r:id="rId4" display="http://cdsbib.u-strasbg.fr/cgi-bin/cdsbib?1990RMxAA..21..381G"/>
    <hyperlink ref="H62875" r:id="rId5" display="https://www.aavso.org/ejaavso"/>
    <hyperlink ref="AP3893" r:id="rId6" display="http://cdsbib.u-strasbg.fr/cgi-bin/cdsbib?1990RMxAA..21..381G"/>
    <hyperlink ref="AP3896" r:id="rId7" display="http://cdsbib.u-strasbg.fr/cgi-bin/cdsbib?1990RMxAA..21..381G"/>
    <hyperlink ref="AP3894" r:id="rId8" display="http://cdsbib.u-strasbg.fr/cgi-bin/cdsbib?1990RMxAA..21..381G"/>
    <hyperlink ref="AP3878" r:id="rId9" display="http://cdsbib.u-strasbg.fr/cgi-bin/cdsbib?1990RMxAA..21..381G"/>
    <hyperlink ref="AQ4107" r:id="rId10" display="http://cdsbib.u-strasbg.fr/cgi-bin/cdsbib?1990RMxAA..21..381G"/>
    <hyperlink ref="AQ4111" r:id="rId11" display="http://cdsbib.u-strasbg.fr/cgi-bin/cdsbib?1990RMxAA..21..381G"/>
    <hyperlink ref="AQ63791" r:id="rId12" display="http://cdsbib.u-strasbg.fr/cgi-bin/cdsbib?1990RMxAA..21..381G"/>
    <hyperlink ref="I999" r:id="rId13" display="http://vsolj.cetus-net.org/bulletin.html"/>
    <hyperlink ref="H999" r:id="rId14" display="http://vsolj.cetus-net.org/bulletin.html"/>
    <hyperlink ref="AQ64452" r:id="rId15" display="http://cdsbib.u-strasbg.fr/cgi-bin/cdsbib?1990RMxAA..21..381G"/>
    <hyperlink ref="AQ64451" r:id="rId16" display="http://cdsbib.u-strasbg.fr/cgi-bin/cdsbib?1990RMxAA..21..381G"/>
    <hyperlink ref="AP2169" r:id="rId17" display="http://cdsbib.u-strasbg.fr/cgi-bin/cdsbib?1990RMxAA..21..381G"/>
    <hyperlink ref="AP2187" r:id="rId18" display="http://cdsbib.u-strasbg.fr/cgi-bin/cdsbib?1990RMxAA..21..381G"/>
    <hyperlink ref="AP2188" r:id="rId19" display="http://cdsbib.u-strasbg.fr/cgi-bin/cdsbib?1990RMxAA..21..381G"/>
    <hyperlink ref="AP218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2"/>
  <sheetViews>
    <sheetView topLeftCell="A88" workbookViewId="0">
      <selection activeCell="A11" sqref="A11:IV448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5" t="s">
        <v>89</v>
      </c>
      <c r="I1" s="16" t="s">
        <v>90</v>
      </c>
      <c r="J1" s="17" t="s">
        <v>91</v>
      </c>
    </row>
    <row r="2" spans="1:16" x14ac:dyDescent="0.2">
      <c r="I2" s="18" t="s">
        <v>92</v>
      </c>
      <c r="J2" s="19" t="s">
        <v>93</v>
      </c>
    </row>
    <row r="3" spans="1:16" x14ac:dyDescent="0.2">
      <c r="A3" s="20" t="s">
        <v>94</v>
      </c>
      <c r="I3" s="18" t="s">
        <v>95</v>
      </c>
      <c r="J3" s="19" t="s">
        <v>96</v>
      </c>
    </row>
    <row r="4" spans="1:16" x14ac:dyDescent="0.2">
      <c r="I4" s="18" t="s">
        <v>97</v>
      </c>
      <c r="J4" s="19" t="s">
        <v>96</v>
      </c>
    </row>
    <row r="5" spans="1:16" ht="13.5" thickBot="1" x14ac:dyDescent="0.25">
      <c r="I5" s="21" t="s">
        <v>98</v>
      </c>
      <c r="J5" s="22" t="s">
        <v>86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ORI 106 </v>
      </c>
      <c r="B11" s="2" t="str">
        <f t="shared" ref="B11:B42" si="1">IF(H11=INT(H11),"I","II")</f>
        <v>I</v>
      </c>
      <c r="C11" s="6">
        <f t="shared" ref="C11:C42" si="2">1*G11</f>
        <v>39929.305999999997</v>
      </c>
      <c r="D11" s="8" t="str">
        <f t="shared" ref="D11:D42" si="3">VLOOKUP(F11,I$1:J$5,2,FALSE)</f>
        <v>vis</v>
      </c>
      <c r="E11" s="23">
        <f>VLOOKUP(C11,Active!C$21:E$971,3,FALSE)</f>
        <v>-492.00410347535023</v>
      </c>
      <c r="F11" s="2" t="s">
        <v>98</v>
      </c>
      <c r="G11" s="8" t="str">
        <f t="shared" ref="G11:G42" si="4">MID(I11,3,LEN(I11)-3)</f>
        <v>39929.306</v>
      </c>
      <c r="H11" s="6">
        <f t="shared" ref="H11:H42" si="5">1*K11</f>
        <v>-492</v>
      </c>
      <c r="I11" s="24" t="s">
        <v>144</v>
      </c>
      <c r="J11" s="25" t="s">
        <v>145</v>
      </c>
      <c r="K11" s="24">
        <v>-492</v>
      </c>
      <c r="L11" s="24" t="s">
        <v>146</v>
      </c>
      <c r="M11" s="25" t="s">
        <v>108</v>
      </c>
      <c r="N11" s="25"/>
      <c r="O11" s="26" t="s">
        <v>147</v>
      </c>
      <c r="P11" s="26" t="s">
        <v>148</v>
      </c>
    </row>
    <row r="12" spans="1:16" ht="12.75" customHeight="1" thickBot="1" x14ac:dyDescent="0.25">
      <c r="A12" s="6" t="str">
        <f t="shared" si="0"/>
        <v>IBVS 456 </v>
      </c>
      <c r="B12" s="2" t="str">
        <f t="shared" si="1"/>
        <v>I</v>
      </c>
      <c r="C12" s="6">
        <f t="shared" si="2"/>
        <v>40135.425000000003</v>
      </c>
      <c r="D12" s="8" t="str">
        <f t="shared" si="3"/>
        <v>vis</v>
      </c>
      <c r="E12" s="23">
        <f>VLOOKUP(C12,Active!C$21:E$971,3,FALSE)</f>
        <v>-432.00096531812216</v>
      </c>
      <c r="F12" s="2" t="s">
        <v>98</v>
      </c>
      <c r="G12" s="8" t="str">
        <f t="shared" si="4"/>
        <v>40135.425</v>
      </c>
      <c r="H12" s="6">
        <f t="shared" si="5"/>
        <v>-432</v>
      </c>
      <c r="I12" s="24" t="s">
        <v>149</v>
      </c>
      <c r="J12" s="25" t="s">
        <v>150</v>
      </c>
      <c r="K12" s="24">
        <v>-432</v>
      </c>
      <c r="L12" s="24" t="s">
        <v>99</v>
      </c>
      <c r="M12" s="25" t="s">
        <v>121</v>
      </c>
      <c r="N12" s="25" t="s">
        <v>122</v>
      </c>
      <c r="O12" s="26" t="s">
        <v>151</v>
      </c>
      <c r="P12" s="27" t="s">
        <v>152</v>
      </c>
    </row>
    <row r="13" spans="1:16" ht="12.75" customHeight="1" thickBot="1" x14ac:dyDescent="0.25">
      <c r="A13" s="6" t="str">
        <f t="shared" si="0"/>
        <v>BAVM 26 </v>
      </c>
      <c r="B13" s="2" t="str">
        <f t="shared" si="1"/>
        <v>II</v>
      </c>
      <c r="C13" s="6">
        <f t="shared" si="2"/>
        <v>41370.358</v>
      </c>
      <c r="D13" s="8" t="str">
        <f t="shared" si="3"/>
        <v>vis</v>
      </c>
      <c r="E13" s="23">
        <f>VLOOKUP(C13,Active!C$21:E$971,3,FALSE)</f>
        <v>-72.500601868280938</v>
      </c>
      <c r="F13" s="2" t="s">
        <v>98</v>
      </c>
      <c r="G13" s="8" t="str">
        <f t="shared" si="4"/>
        <v>41370.358</v>
      </c>
      <c r="H13" s="6">
        <f t="shared" si="5"/>
        <v>-72.5</v>
      </c>
      <c r="I13" s="24" t="s">
        <v>153</v>
      </c>
      <c r="J13" s="25" t="s">
        <v>154</v>
      </c>
      <c r="K13" s="24">
        <v>-72.5</v>
      </c>
      <c r="L13" s="24" t="s">
        <v>155</v>
      </c>
      <c r="M13" s="25" t="s">
        <v>108</v>
      </c>
      <c r="N13" s="25"/>
      <c r="O13" s="26" t="s">
        <v>156</v>
      </c>
      <c r="P13" s="27" t="s">
        <v>157</v>
      </c>
    </row>
    <row r="14" spans="1:16" ht="12.75" customHeight="1" thickBot="1" x14ac:dyDescent="0.25">
      <c r="A14" s="6" t="str">
        <f t="shared" si="0"/>
        <v>BAVM 26 </v>
      </c>
      <c r="B14" s="2" t="str">
        <f t="shared" si="1"/>
        <v>II</v>
      </c>
      <c r="C14" s="6">
        <f t="shared" si="2"/>
        <v>41394.410000000003</v>
      </c>
      <c r="D14" s="8" t="str">
        <f t="shared" si="3"/>
        <v>vis</v>
      </c>
      <c r="E14" s="23">
        <f>VLOOKUP(C14,Active!C$21:E$971,3,FALSE)</f>
        <v>-65.498843277574565</v>
      </c>
      <c r="F14" s="2" t="s">
        <v>98</v>
      </c>
      <c r="G14" s="8" t="str">
        <f t="shared" si="4"/>
        <v>41394.410</v>
      </c>
      <c r="H14" s="6">
        <f t="shared" si="5"/>
        <v>-65.5</v>
      </c>
      <c r="I14" s="24" t="s">
        <v>158</v>
      </c>
      <c r="J14" s="25" t="s">
        <v>159</v>
      </c>
      <c r="K14" s="24">
        <v>-65.5</v>
      </c>
      <c r="L14" s="24" t="s">
        <v>113</v>
      </c>
      <c r="M14" s="25" t="s">
        <v>108</v>
      </c>
      <c r="N14" s="25"/>
      <c r="O14" s="26" t="s">
        <v>156</v>
      </c>
      <c r="P14" s="27" t="s">
        <v>157</v>
      </c>
    </row>
    <row r="15" spans="1:16" ht="12.75" customHeight="1" thickBot="1" x14ac:dyDescent="0.25">
      <c r="A15" s="6" t="str">
        <f t="shared" si="0"/>
        <v> ASS 40.15 </v>
      </c>
      <c r="B15" s="2" t="str">
        <f t="shared" si="1"/>
        <v>II</v>
      </c>
      <c r="C15" s="6">
        <f t="shared" si="2"/>
        <v>41631.430999999997</v>
      </c>
      <c r="D15" s="8" t="str">
        <f t="shared" si="3"/>
        <v>vis</v>
      </c>
      <c r="E15" s="23">
        <f>VLOOKUP(C15,Active!C$21:E$971,3,FALSE)</f>
        <v>3.5001515223397766</v>
      </c>
      <c r="F15" s="2" t="s">
        <v>98</v>
      </c>
      <c r="G15" s="8" t="str">
        <f t="shared" si="4"/>
        <v>41631.431</v>
      </c>
      <c r="H15" s="6">
        <f t="shared" si="5"/>
        <v>3.5</v>
      </c>
      <c r="I15" s="24" t="s">
        <v>174</v>
      </c>
      <c r="J15" s="25" t="s">
        <v>175</v>
      </c>
      <c r="K15" s="24">
        <v>3.5</v>
      </c>
      <c r="L15" s="24" t="s">
        <v>176</v>
      </c>
      <c r="M15" s="25" t="s">
        <v>121</v>
      </c>
      <c r="N15" s="25" t="s">
        <v>122</v>
      </c>
      <c r="O15" s="26" t="s">
        <v>177</v>
      </c>
      <c r="P15" s="26" t="s">
        <v>178</v>
      </c>
    </row>
    <row r="16" spans="1:16" ht="12.75" customHeight="1" thickBot="1" x14ac:dyDescent="0.25">
      <c r="A16" s="6" t="str">
        <f t="shared" si="0"/>
        <v> ASS 40.15 </v>
      </c>
      <c r="B16" s="2" t="str">
        <f t="shared" si="1"/>
        <v>I</v>
      </c>
      <c r="C16" s="6">
        <f t="shared" si="2"/>
        <v>41650.324000000001</v>
      </c>
      <c r="D16" s="8" t="str">
        <f t="shared" si="3"/>
        <v>vis</v>
      </c>
      <c r="E16" s="23">
        <f>VLOOKUP(C16,Active!C$21:E$971,3,FALSE)</f>
        <v>9.0000777261574605</v>
      </c>
      <c r="F16" s="2" t="s">
        <v>98</v>
      </c>
      <c r="G16" s="8" t="str">
        <f t="shared" si="4"/>
        <v>41650.324</v>
      </c>
      <c r="H16" s="6">
        <f t="shared" si="5"/>
        <v>9</v>
      </c>
      <c r="I16" s="24" t="s">
        <v>179</v>
      </c>
      <c r="J16" s="25" t="s">
        <v>180</v>
      </c>
      <c r="K16" s="24">
        <v>9</v>
      </c>
      <c r="L16" s="24" t="s">
        <v>137</v>
      </c>
      <c r="M16" s="25" t="s">
        <v>121</v>
      </c>
      <c r="N16" s="25" t="s">
        <v>122</v>
      </c>
      <c r="O16" s="26" t="s">
        <v>177</v>
      </c>
      <c r="P16" s="26" t="s">
        <v>178</v>
      </c>
    </row>
    <row r="17" spans="1:16" ht="12.75" customHeight="1" thickBot="1" x14ac:dyDescent="0.25">
      <c r="A17" s="6" t="str">
        <f t="shared" si="0"/>
        <v> ASS 40.15 </v>
      </c>
      <c r="B17" s="2" t="str">
        <f t="shared" si="1"/>
        <v>II</v>
      </c>
      <c r="C17" s="6">
        <f t="shared" si="2"/>
        <v>41662.347000000002</v>
      </c>
      <c r="D17" s="8" t="str">
        <f t="shared" si="3"/>
        <v>vis</v>
      </c>
      <c r="E17" s="23">
        <f>VLOOKUP(C17,Active!C$21:E$971,3,FALSE)</f>
        <v>12.50008369389646</v>
      </c>
      <c r="F17" s="2" t="s">
        <v>98</v>
      </c>
      <c r="G17" s="8" t="str">
        <f t="shared" si="4"/>
        <v>41662.347</v>
      </c>
      <c r="H17" s="6">
        <f t="shared" si="5"/>
        <v>12.5</v>
      </c>
      <c r="I17" s="24" t="s">
        <v>189</v>
      </c>
      <c r="J17" s="25" t="s">
        <v>190</v>
      </c>
      <c r="K17" s="24">
        <v>12.5</v>
      </c>
      <c r="L17" s="24" t="s">
        <v>137</v>
      </c>
      <c r="M17" s="25" t="s">
        <v>121</v>
      </c>
      <c r="N17" s="25" t="s">
        <v>122</v>
      </c>
      <c r="O17" s="26" t="s">
        <v>177</v>
      </c>
      <c r="P17" s="26" t="s">
        <v>178</v>
      </c>
    </row>
    <row r="18" spans="1:16" ht="12.75" customHeight="1" thickBot="1" x14ac:dyDescent="0.25">
      <c r="A18" s="6" t="str">
        <f t="shared" si="0"/>
        <v>IBVS 937 </v>
      </c>
      <c r="B18" s="2" t="str">
        <f t="shared" si="1"/>
        <v>I</v>
      </c>
      <c r="C18" s="6">
        <f t="shared" si="2"/>
        <v>41674.373</v>
      </c>
      <c r="D18" s="8" t="str">
        <f t="shared" si="3"/>
        <v>vis</v>
      </c>
      <c r="E18" s="23">
        <f>VLOOKUP(C18,Active!C$21:E$971,3,FALSE)</f>
        <v>16.000962989248588</v>
      </c>
      <c r="F18" s="2" t="s">
        <v>98</v>
      </c>
      <c r="G18" s="8" t="str">
        <f t="shared" si="4"/>
        <v>41674.373</v>
      </c>
      <c r="H18" s="6">
        <f t="shared" si="5"/>
        <v>16</v>
      </c>
      <c r="I18" s="24" t="s">
        <v>191</v>
      </c>
      <c r="J18" s="25" t="s">
        <v>192</v>
      </c>
      <c r="K18" s="24">
        <v>16</v>
      </c>
      <c r="L18" s="24" t="s">
        <v>193</v>
      </c>
      <c r="M18" s="25" t="s">
        <v>121</v>
      </c>
      <c r="N18" s="25" t="s">
        <v>122</v>
      </c>
      <c r="O18" s="26" t="s">
        <v>194</v>
      </c>
      <c r="P18" s="27" t="s">
        <v>164</v>
      </c>
    </row>
    <row r="19" spans="1:16" ht="12.75" customHeight="1" thickBot="1" x14ac:dyDescent="0.25">
      <c r="A19" s="6" t="str">
        <f t="shared" si="0"/>
        <v> BBS 8 </v>
      </c>
      <c r="B19" s="2" t="str">
        <f t="shared" si="1"/>
        <v>I</v>
      </c>
      <c r="C19" s="6">
        <f t="shared" si="2"/>
        <v>41753.360000000001</v>
      </c>
      <c r="D19" s="8" t="str">
        <f t="shared" si="3"/>
        <v>vis</v>
      </c>
      <c r="E19" s="23">
        <f>VLOOKUP(C19,Active!C$21:E$971,3,FALSE)</f>
        <v>38.994805738460919</v>
      </c>
      <c r="F19" s="2" t="s">
        <v>98</v>
      </c>
      <c r="G19" s="8" t="str">
        <f t="shared" si="4"/>
        <v>41753.360</v>
      </c>
      <c r="H19" s="6">
        <f t="shared" si="5"/>
        <v>39</v>
      </c>
      <c r="I19" s="24" t="s">
        <v>195</v>
      </c>
      <c r="J19" s="25" t="s">
        <v>196</v>
      </c>
      <c r="K19" s="24">
        <v>39</v>
      </c>
      <c r="L19" s="24" t="s">
        <v>197</v>
      </c>
      <c r="M19" s="25" t="s">
        <v>108</v>
      </c>
      <c r="N19" s="25"/>
      <c r="O19" s="26" t="s">
        <v>198</v>
      </c>
      <c r="P19" s="26" t="s">
        <v>199</v>
      </c>
    </row>
    <row r="20" spans="1:16" ht="12.75" customHeight="1" thickBot="1" x14ac:dyDescent="0.25">
      <c r="A20" s="6" t="str">
        <f t="shared" si="0"/>
        <v> BBS 20 </v>
      </c>
      <c r="B20" s="2" t="str">
        <f t="shared" si="1"/>
        <v>II</v>
      </c>
      <c r="C20" s="6">
        <f t="shared" si="2"/>
        <v>42428.345999999998</v>
      </c>
      <c r="D20" s="8" t="str">
        <f t="shared" si="3"/>
        <v>vis</v>
      </c>
      <c r="E20" s="23">
        <f>VLOOKUP(C20,Active!C$21:E$971,3,FALSE)</f>
        <v>235.48944336135546</v>
      </c>
      <c r="F20" s="2" t="s">
        <v>98</v>
      </c>
      <c r="G20" s="8" t="str">
        <f t="shared" si="4"/>
        <v>42428.346</v>
      </c>
      <c r="H20" s="6">
        <f t="shared" si="5"/>
        <v>235.5</v>
      </c>
      <c r="I20" s="24" t="s">
        <v>211</v>
      </c>
      <c r="J20" s="25" t="s">
        <v>212</v>
      </c>
      <c r="K20" s="24">
        <v>235.5</v>
      </c>
      <c r="L20" s="24" t="s">
        <v>213</v>
      </c>
      <c r="M20" s="25" t="s">
        <v>108</v>
      </c>
      <c r="N20" s="25"/>
      <c r="O20" s="26" t="s">
        <v>198</v>
      </c>
      <c r="P20" s="26" t="s">
        <v>214</v>
      </c>
    </row>
    <row r="21" spans="1:16" ht="12.75" customHeight="1" thickBot="1" x14ac:dyDescent="0.25">
      <c r="A21" s="6" t="str">
        <f t="shared" si="0"/>
        <v> BBS 21 </v>
      </c>
      <c r="B21" s="2" t="str">
        <f t="shared" si="1"/>
        <v>II</v>
      </c>
      <c r="C21" s="6">
        <f t="shared" si="2"/>
        <v>42452.402999999998</v>
      </c>
      <c r="D21" s="8" t="str">
        <f t="shared" si="3"/>
        <v>vis</v>
      </c>
      <c r="E21" s="23">
        <f>VLOOKUP(C21,Active!C$21:E$971,3,FALSE)</f>
        <v>242.49265749808441</v>
      </c>
      <c r="F21" s="2" t="s">
        <v>98</v>
      </c>
      <c r="G21" s="8" t="str">
        <f t="shared" si="4"/>
        <v>42452.403</v>
      </c>
      <c r="H21" s="6">
        <f t="shared" si="5"/>
        <v>242.5</v>
      </c>
      <c r="I21" s="24" t="s">
        <v>215</v>
      </c>
      <c r="J21" s="25" t="s">
        <v>216</v>
      </c>
      <c r="K21" s="24">
        <v>242.5</v>
      </c>
      <c r="L21" s="24" t="s">
        <v>217</v>
      </c>
      <c r="M21" s="25" t="s">
        <v>108</v>
      </c>
      <c r="N21" s="25"/>
      <c r="O21" s="26" t="s">
        <v>198</v>
      </c>
      <c r="P21" s="26" t="s">
        <v>218</v>
      </c>
    </row>
    <row r="22" spans="1:16" ht="12.75" customHeight="1" thickBot="1" x14ac:dyDescent="0.25">
      <c r="A22" s="6" t="str">
        <f t="shared" si="0"/>
        <v>BAVM 29 </v>
      </c>
      <c r="B22" s="2" t="str">
        <f t="shared" si="1"/>
        <v>I</v>
      </c>
      <c r="C22" s="6">
        <f t="shared" si="2"/>
        <v>42842.337</v>
      </c>
      <c r="D22" s="8" t="str">
        <f t="shared" si="3"/>
        <v>vis</v>
      </c>
      <c r="E22" s="23">
        <f>VLOOKUP(C22,Active!C$21:E$971,3,FALSE)</f>
        <v>356.00603411159392</v>
      </c>
      <c r="F22" s="2" t="s">
        <v>98</v>
      </c>
      <c r="G22" s="8" t="str">
        <f t="shared" si="4"/>
        <v>42842.337</v>
      </c>
      <c r="H22" s="6">
        <f t="shared" si="5"/>
        <v>356</v>
      </c>
      <c r="I22" s="24" t="s">
        <v>224</v>
      </c>
      <c r="J22" s="25" t="s">
        <v>225</v>
      </c>
      <c r="K22" s="24">
        <v>356</v>
      </c>
      <c r="L22" s="24" t="s">
        <v>226</v>
      </c>
      <c r="M22" s="25" t="s">
        <v>108</v>
      </c>
      <c r="N22" s="25"/>
      <c r="O22" s="26" t="s">
        <v>227</v>
      </c>
      <c r="P22" s="27" t="s">
        <v>228</v>
      </c>
    </row>
    <row r="23" spans="1:16" ht="12.75" customHeight="1" thickBot="1" x14ac:dyDescent="0.25">
      <c r="A23" s="6" t="str">
        <f t="shared" si="0"/>
        <v> VSSC 58.19 </v>
      </c>
      <c r="B23" s="2" t="str">
        <f t="shared" si="1"/>
        <v>I</v>
      </c>
      <c r="C23" s="6">
        <f t="shared" si="2"/>
        <v>42866.358999999997</v>
      </c>
      <c r="D23" s="8" t="str">
        <f t="shared" si="3"/>
        <v>vis</v>
      </c>
      <c r="E23" s="23">
        <f>VLOOKUP(C23,Active!C$21:E$971,3,FALSE)</f>
        <v>362.9990594261584</v>
      </c>
      <c r="F23" s="2" t="s">
        <v>98</v>
      </c>
      <c r="G23" s="8" t="str">
        <f t="shared" si="4"/>
        <v>42866.359</v>
      </c>
      <c r="H23" s="6">
        <f t="shared" si="5"/>
        <v>363</v>
      </c>
      <c r="I23" s="24" t="s">
        <v>229</v>
      </c>
      <c r="J23" s="25" t="s">
        <v>230</v>
      </c>
      <c r="K23" s="24">
        <v>363</v>
      </c>
      <c r="L23" s="24" t="s">
        <v>99</v>
      </c>
      <c r="M23" s="25" t="s">
        <v>108</v>
      </c>
      <c r="N23" s="25"/>
      <c r="O23" s="26" t="s">
        <v>231</v>
      </c>
      <c r="P23" s="26" t="s">
        <v>232</v>
      </c>
    </row>
    <row r="24" spans="1:16" ht="12.75" customHeight="1" thickBot="1" x14ac:dyDescent="0.25">
      <c r="A24" s="6" t="str">
        <f t="shared" si="0"/>
        <v> VSSC 58.19 </v>
      </c>
      <c r="B24" s="2" t="str">
        <f t="shared" si="1"/>
        <v>II</v>
      </c>
      <c r="C24" s="6">
        <f t="shared" si="2"/>
        <v>43146.338000000003</v>
      </c>
      <c r="D24" s="8" t="str">
        <f t="shared" si="3"/>
        <v>vis</v>
      </c>
      <c r="E24" s="23">
        <f>VLOOKUP(C24,Active!C$21:E$971,3,FALSE)</f>
        <v>444.50352344025936</v>
      </c>
      <c r="F24" s="2" t="s">
        <v>98</v>
      </c>
      <c r="G24" s="8" t="str">
        <f t="shared" si="4"/>
        <v>43146.338</v>
      </c>
      <c r="H24" s="6">
        <f t="shared" si="5"/>
        <v>444.5</v>
      </c>
      <c r="I24" s="24" t="s">
        <v>233</v>
      </c>
      <c r="J24" s="25" t="s">
        <v>234</v>
      </c>
      <c r="K24" s="24">
        <v>444.5</v>
      </c>
      <c r="L24" s="24" t="s">
        <v>235</v>
      </c>
      <c r="M24" s="25" t="s">
        <v>108</v>
      </c>
      <c r="N24" s="25"/>
      <c r="O24" s="26" t="s">
        <v>231</v>
      </c>
      <c r="P24" s="26" t="s">
        <v>232</v>
      </c>
    </row>
    <row r="25" spans="1:16" ht="12.75" customHeight="1" thickBot="1" x14ac:dyDescent="0.25">
      <c r="A25" s="6" t="str">
        <f t="shared" si="0"/>
        <v> VSSC 58.19 </v>
      </c>
      <c r="B25" s="2" t="str">
        <f t="shared" si="1"/>
        <v>I</v>
      </c>
      <c r="C25" s="6">
        <f t="shared" si="2"/>
        <v>43151.476000000002</v>
      </c>
      <c r="D25" s="8" t="str">
        <f t="shared" si="3"/>
        <v>vis</v>
      </c>
      <c r="E25" s="23">
        <f>VLOOKUP(C25,Active!C$21:E$971,3,FALSE)</f>
        <v>445.99924253384978</v>
      </c>
      <c r="F25" s="2" t="s">
        <v>98</v>
      </c>
      <c r="G25" s="8" t="str">
        <f t="shared" si="4"/>
        <v>43151.476</v>
      </c>
      <c r="H25" s="6">
        <f t="shared" si="5"/>
        <v>446</v>
      </c>
      <c r="I25" s="24" t="s">
        <v>236</v>
      </c>
      <c r="J25" s="25" t="s">
        <v>237</v>
      </c>
      <c r="K25" s="24">
        <v>446</v>
      </c>
      <c r="L25" s="24" t="s">
        <v>99</v>
      </c>
      <c r="M25" s="25" t="s">
        <v>108</v>
      </c>
      <c r="N25" s="25"/>
      <c r="O25" s="26" t="s">
        <v>238</v>
      </c>
      <c r="P25" s="26" t="s">
        <v>232</v>
      </c>
    </row>
    <row r="26" spans="1:16" ht="12.75" customHeight="1" thickBot="1" x14ac:dyDescent="0.25">
      <c r="A26" s="6" t="str">
        <f t="shared" si="0"/>
        <v> VSSC 58.19 </v>
      </c>
      <c r="B26" s="2" t="str">
        <f t="shared" si="1"/>
        <v>I</v>
      </c>
      <c r="C26" s="6">
        <f t="shared" si="2"/>
        <v>43151.478999999999</v>
      </c>
      <c r="D26" s="8" t="str">
        <f t="shared" si="3"/>
        <v>vis</v>
      </c>
      <c r="E26" s="23">
        <f>VLOOKUP(C26,Active!C$21:E$971,3,FALSE)</f>
        <v>446.00011586146292</v>
      </c>
      <c r="F26" s="2" t="s">
        <v>98</v>
      </c>
      <c r="G26" s="8" t="str">
        <f t="shared" si="4"/>
        <v>43151.479</v>
      </c>
      <c r="H26" s="6">
        <f t="shared" si="5"/>
        <v>446</v>
      </c>
      <c r="I26" s="24" t="s">
        <v>239</v>
      </c>
      <c r="J26" s="25" t="s">
        <v>240</v>
      </c>
      <c r="K26" s="24">
        <v>446</v>
      </c>
      <c r="L26" s="24" t="s">
        <v>137</v>
      </c>
      <c r="M26" s="25" t="s">
        <v>108</v>
      </c>
      <c r="N26" s="25"/>
      <c r="O26" s="26" t="s">
        <v>231</v>
      </c>
      <c r="P26" s="26" t="s">
        <v>232</v>
      </c>
    </row>
    <row r="27" spans="1:16" ht="12.75" customHeight="1" thickBot="1" x14ac:dyDescent="0.25">
      <c r="A27" s="6" t="str">
        <f t="shared" si="0"/>
        <v> BBS 37 </v>
      </c>
      <c r="B27" s="2" t="str">
        <f t="shared" si="1"/>
        <v>II</v>
      </c>
      <c r="C27" s="6">
        <f t="shared" si="2"/>
        <v>43510.463000000003</v>
      </c>
      <c r="D27" s="8" t="str">
        <f t="shared" si="3"/>
        <v>vis</v>
      </c>
      <c r="E27" s="23">
        <f>VLOOKUP(C27,Active!C$21:E$971,3,FALSE)</f>
        <v>550.50366259045916</v>
      </c>
      <c r="F27" s="2" t="s">
        <v>98</v>
      </c>
      <c r="G27" s="8" t="str">
        <f t="shared" si="4"/>
        <v>43510.463</v>
      </c>
      <c r="H27" s="6">
        <f t="shared" si="5"/>
        <v>550.5</v>
      </c>
      <c r="I27" s="24" t="s">
        <v>241</v>
      </c>
      <c r="J27" s="25" t="s">
        <v>242</v>
      </c>
      <c r="K27" s="24">
        <v>550.5</v>
      </c>
      <c r="L27" s="24" t="s">
        <v>117</v>
      </c>
      <c r="M27" s="25" t="s">
        <v>108</v>
      </c>
      <c r="N27" s="25"/>
      <c r="O27" s="26" t="s">
        <v>243</v>
      </c>
      <c r="P27" s="26" t="s">
        <v>244</v>
      </c>
    </row>
    <row r="28" spans="1:16" ht="12.75" customHeight="1" thickBot="1" x14ac:dyDescent="0.25">
      <c r="A28" s="6" t="str">
        <f t="shared" si="0"/>
        <v> BBS 37 </v>
      </c>
      <c r="B28" s="2" t="str">
        <f t="shared" si="1"/>
        <v>II</v>
      </c>
      <c r="C28" s="6">
        <f t="shared" si="2"/>
        <v>43596.324000000001</v>
      </c>
      <c r="D28" s="8" t="str">
        <f t="shared" si="3"/>
        <v>vis</v>
      </c>
      <c r="E28" s="23">
        <f>VLOOKUP(C28,Active!C$21:E$971,3,FALSE)</f>
        <v>575.49859001256698</v>
      </c>
      <c r="F28" s="2" t="s">
        <v>98</v>
      </c>
      <c r="G28" s="8" t="str">
        <f t="shared" si="4"/>
        <v>43596.324</v>
      </c>
      <c r="H28" s="6">
        <f t="shared" si="5"/>
        <v>575.5</v>
      </c>
      <c r="I28" s="24" t="s">
        <v>245</v>
      </c>
      <c r="J28" s="25" t="s">
        <v>246</v>
      </c>
      <c r="K28" s="24">
        <v>575.5</v>
      </c>
      <c r="L28" s="24" t="s">
        <v>247</v>
      </c>
      <c r="M28" s="25" t="s">
        <v>108</v>
      </c>
      <c r="N28" s="25"/>
      <c r="O28" s="26" t="s">
        <v>243</v>
      </c>
      <c r="P28" s="26" t="s">
        <v>244</v>
      </c>
    </row>
    <row r="29" spans="1:16" ht="12.75" customHeight="1" thickBot="1" x14ac:dyDescent="0.25">
      <c r="A29" s="6" t="str">
        <f t="shared" si="0"/>
        <v> BBS 41 </v>
      </c>
      <c r="B29" s="2" t="str">
        <f t="shared" si="1"/>
        <v>I</v>
      </c>
      <c r="C29" s="6">
        <f t="shared" si="2"/>
        <v>43876.286</v>
      </c>
      <c r="D29" s="8" t="str">
        <f t="shared" si="3"/>
        <v>vis</v>
      </c>
      <c r="E29" s="23">
        <f>VLOOKUP(C29,Active!C$21:E$971,3,FALSE)</f>
        <v>656.99810517018648</v>
      </c>
      <c r="F29" s="2" t="s">
        <v>98</v>
      </c>
      <c r="G29" s="8" t="str">
        <f t="shared" si="4"/>
        <v>43876.286</v>
      </c>
      <c r="H29" s="6">
        <f t="shared" si="5"/>
        <v>657</v>
      </c>
      <c r="I29" s="24" t="s">
        <v>248</v>
      </c>
      <c r="J29" s="25" t="s">
        <v>249</v>
      </c>
      <c r="K29" s="24">
        <v>657</v>
      </c>
      <c r="L29" s="24" t="s">
        <v>132</v>
      </c>
      <c r="M29" s="25" t="s">
        <v>108</v>
      </c>
      <c r="N29" s="25"/>
      <c r="O29" s="26" t="s">
        <v>243</v>
      </c>
      <c r="P29" s="26" t="s">
        <v>250</v>
      </c>
    </row>
    <row r="30" spans="1:16" ht="12.75" customHeight="1" thickBot="1" x14ac:dyDescent="0.25">
      <c r="A30" s="6" t="str">
        <f t="shared" si="0"/>
        <v> VSSC 59.19 </v>
      </c>
      <c r="B30" s="2" t="str">
        <f t="shared" si="1"/>
        <v>I</v>
      </c>
      <c r="C30" s="6">
        <f t="shared" si="2"/>
        <v>43876.294000000002</v>
      </c>
      <c r="D30" s="8" t="str">
        <f t="shared" si="3"/>
        <v>vis</v>
      </c>
      <c r="E30" s="23">
        <f>VLOOKUP(C30,Active!C$21:E$971,3,FALSE)</f>
        <v>657.00043404382427</v>
      </c>
      <c r="F30" s="2" t="s">
        <v>98</v>
      </c>
      <c r="G30" s="8" t="str">
        <f t="shared" si="4"/>
        <v>43876.294</v>
      </c>
      <c r="H30" s="6">
        <f t="shared" si="5"/>
        <v>657</v>
      </c>
      <c r="I30" s="24" t="s">
        <v>251</v>
      </c>
      <c r="J30" s="25" t="s">
        <v>252</v>
      </c>
      <c r="K30" s="24">
        <v>657</v>
      </c>
      <c r="L30" s="24" t="s">
        <v>176</v>
      </c>
      <c r="M30" s="25" t="s">
        <v>108</v>
      </c>
      <c r="N30" s="25"/>
      <c r="O30" s="26" t="s">
        <v>231</v>
      </c>
      <c r="P30" s="26" t="s">
        <v>253</v>
      </c>
    </row>
    <row r="31" spans="1:16" ht="12.75" customHeight="1" thickBot="1" x14ac:dyDescent="0.25">
      <c r="A31" s="6" t="str">
        <f t="shared" si="0"/>
        <v> BBS 41 </v>
      </c>
      <c r="B31" s="2" t="str">
        <f t="shared" si="1"/>
        <v>II</v>
      </c>
      <c r="C31" s="6">
        <f t="shared" si="2"/>
        <v>43888.296999999999</v>
      </c>
      <c r="D31" s="8" t="str">
        <f t="shared" si="3"/>
        <v>vis</v>
      </c>
      <c r="E31" s="23">
        <f>VLOOKUP(C31,Active!C$21:E$971,3,FALSE)</f>
        <v>660.49461782746869</v>
      </c>
      <c r="F31" s="2" t="s">
        <v>98</v>
      </c>
      <c r="G31" s="8" t="str">
        <f t="shared" si="4"/>
        <v>43888.297</v>
      </c>
      <c r="H31" s="6">
        <f t="shared" si="5"/>
        <v>660.5</v>
      </c>
      <c r="I31" s="24" t="s">
        <v>254</v>
      </c>
      <c r="J31" s="25" t="s">
        <v>255</v>
      </c>
      <c r="K31" s="24">
        <v>660.5</v>
      </c>
      <c r="L31" s="24" t="s">
        <v>197</v>
      </c>
      <c r="M31" s="25" t="s">
        <v>108</v>
      </c>
      <c r="N31" s="25"/>
      <c r="O31" s="26" t="s">
        <v>243</v>
      </c>
      <c r="P31" s="26" t="s">
        <v>250</v>
      </c>
    </row>
    <row r="32" spans="1:16" ht="12.75" customHeight="1" thickBot="1" x14ac:dyDescent="0.25">
      <c r="A32" s="6" t="str">
        <f t="shared" si="0"/>
        <v> BBS 42 </v>
      </c>
      <c r="B32" s="2" t="str">
        <f t="shared" si="1"/>
        <v>II</v>
      </c>
      <c r="C32" s="6">
        <f t="shared" si="2"/>
        <v>43888.311999999998</v>
      </c>
      <c r="D32" s="8" t="str">
        <f t="shared" si="3"/>
        <v>vis</v>
      </c>
      <c r="E32" s="23">
        <f>VLOOKUP(C32,Active!C$21:E$971,3,FALSE)</f>
        <v>660.49898446553857</v>
      </c>
      <c r="F32" s="2" t="s">
        <v>98</v>
      </c>
      <c r="G32" s="8" t="str">
        <f t="shared" si="4"/>
        <v>43888.312</v>
      </c>
      <c r="H32" s="6">
        <f t="shared" si="5"/>
        <v>660.5</v>
      </c>
      <c r="I32" s="24" t="s">
        <v>256</v>
      </c>
      <c r="J32" s="25" t="s">
        <v>257</v>
      </c>
      <c r="K32" s="24">
        <v>660.5</v>
      </c>
      <c r="L32" s="24" t="s">
        <v>99</v>
      </c>
      <c r="M32" s="25" t="s">
        <v>108</v>
      </c>
      <c r="N32" s="25"/>
      <c r="O32" s="26" t="s">
        <v>258</v>
      </c>
      <c r="P32" s="26" t="s">
        <v>259</v>
      </c>
    </row>
    <row r="33" spans="1:16" ht="12.75" customHeight="1" thickBot="1" x14ac:dyDescent="0.25">
      <c r="A33" s="6" t="str">
        <f t="shared" si="0"/>
        <v> VSSC 59.19 </v>
      </c>
      <c r="B33" s="2" t="str">
        <f t="shared" si="1"/>
        <v>I</v>
      </c>
      <c r="C33" s="6">
        <f t="shared" si="2"/>
        <v>43900.345000000001</v>
      </c>
      <c r="D33" s="8" t="str">
        <f t="shared" si="3"/>
        <v>vis</v>
      </c>
      <c r="E33" s="23">
        <f>VLOOKUP(C33,Active!C$21:E$971,3,FALSE)</f>
        <v>664.00190152532491</v>
      </c>
      <c r="F33" s="2" t="s">
        <v>98</v>
      </c>
      <c r="G33" s="8" t="str">
        <f t="shared" si="4"/>
        <v>43900.345</v>
      </c>
      <c r="H33" s="6">
        <f t="shared" si="5"/>
        <v>664</v>
      </c>
      <c r="I33" s="24" t="s">
        <v>260</v>
      </c>
      <c r="J33" s="25" t="s">
        <v>261</v>
      </c>
      <c r="K33" s="24">
        <v>664</v>
      </c>
      <c r="L33" s="24" t="s">
        <v>262</v>
      </c>
      <c r="M33" s="25" t="s">
        <v>108</v>
      </c>
      <c r="N33" s="25"/>
      <c r="O33" s="26" t="s">
        <v>263</v>
      </c>
      <c r="P33" s="26" t="s">
        <v>253</v>
      </c>
    </row>
    <row r="34" spans="1:16" ht="12.75" customHeight="1" thickBot="1" x14ac:dyDescent="0.25">
      <c r="A34" s="6" t="str">
        <f t="shared" si="0"/>
        <v> BBS 42 </v>
      </c>
      <c r="B34" s="2" t="str">
        <f t="shared" si="1"/>
        <v>I</v>
      </c>
      <c r="C34" s="6">
        <f t="shared" si="2"/>
        <v>43955.290999999997</v>
      </c>
      <c r="D34" s="8" t="str">
        <f t="shared" si="3"/>
        <v>vis</v>
      </c>
      <c r="E34" s="23">
        <f>VLOOKUP(C34,Active!C$21:E$971,3,FALSE)</f>
        <v>679.99718788508176</v>
      </c>
      <c r="F34" s="2" t="s">
        <v>98</v>
      </c>
      <c r="G34" s="8" t="str">
        <f t="shared" si="4"/>
        <v>43955.291</v>
      </c>
      <c r="H34" s="6">
        <f t="shared" si="5"/>
        <v>680</v>
      </c>
      <c r="I34" s="24" t="s">
        <v>264</v>
      </c>
      <c r="J34" s="25" t="s">
        <v>265</v>
      </c>
      <c r="K34" s="24">
        <v>680</v>
      </c>
      <c r="L34" s="24" t="s">
        <v>266</v>
      </c>
      <c r="M34" s="25" t="s">
        <v>108</v>
      </c>
      <c r="N34" s="25"/>
      <c r="O34" s="26" t="s">
        <v>243</v>
      </c>
      <c r="P34" s="26" t="s">
        <v>259</v>
      </c>
    </row>
    <row r="35" spans="1:16" ht="12.75" customHeight="1" thickBot="1" x14ac:dyDescent="0.25">
      <c r="A35" s="6" t="str">
        <f t="shared" si="0"/>
        <v> VSSC 59.19 </v>
      </c>
      <c r="B35" s="2" t="str">
        <f t="shared" si="1"/>
        <v>I</v>
      </c>
      <c r="C35" s="6">
        <f t="shared" si="2"/>
        <v>44130.546999999999</v>
      </c>
      <c r="D35" s="8" t="str">
        <f t="shared" si="3"/>
        <v>vis</v>
      </c>
      <c r="E35" s="23">
        <f>VLOOKUP(C35,Active!C$21:E$971,3,FALSE)</f>
        <v>731.01582265860065</v>
      </c>
      <c r="F35" s="2" t="s">
        <v>98</v>
      </c>
      <c r="G35" s="8" t="str">
        <f t="shared" si="4"/>
        <v>44130.547</v>
      </c>
      <c r="H35" s="6">
        <f t="shared" si="5"/>
        <v>731</v>
      </c>
      <c r="I35" s="24" t="s">
        <v>267</v>
      </c>
      <c r="J35" s="25" t="s">
        <v>268</v>
      </c>
      <c r="K35" s="24">
        <v>731</v>
      </c>
      <c r="L35" s="24" t="s">
        <v>269</v>
      </c>
      <c r="M35" s="25" t="s">
        <v>108</v>
      </c>
      <c r="N35" s="25"/>
      <c r="O35" s="26" t="s">
        <v>231</v>
      </c>
      <c r="P35" s="26" t="s">
        <v>253</v>
      </c>
    </row>
    <row r="36" spans="1:16" ht="12.75" customHeight="1" thickBot="1" x14ac:dyDescent="0.25">
      <c r="A36" s="6" t="str">
        <f t="shared" si="0"/>
        <v> VSSC 59.19 </v>
      </c>
      <c r="B36" s="2" t="str">
        <f t="shared" si="1"/>
        <v>II</v>
      </c>
      <c r="C36" s="6">
        <f t="shared" si="2"/>
        <v>44166.601999999999</v>
      </c>
      <c r="D36" s="8" t="str">
        <f t="shared" si="3"/>
        <v>vis</v>
      </c>
      <c r="E36" s="23">
        <f>VLOOKUP(C36,Active!C$21:E$971,3,FALSE)</f>
        <v>741.51176503295142</v>
      </c>
      <c r="F36" s="2" t="s">
        <v>98</v>
      </c>
      <c r="G36" s="8" t="str">
        <f t="shared" si="4"/>
        <v>44166.602</v>
      </c>
      <c r="H36" s="6">
        <f t="shared" si="5"/>
        <v>741.5</v>
      </c>
      <c r="I36" s="24" t="s">
        <v>270</v>
      </c>
      <c r="J36" s="25" t="s">
        <v>271</v>
      </c>
      <c r="K36" s="24">
        <v>741.5</v>
      </c>
      <c r="L36" s="24" t="s">
        <v>272</v>
      </c>
      <c r="M36" s="25" t="s">
        <v>108</v>
      </c>
      <c r="N36" s="25"/>
      <c r="O36" s="26" t="s">
        <v>231</v>
      </c>
      <c r="P36" s="26" t="s">
        <v>253</v>
      </c>
    </row>
    <row r="37" spans="1:16" ht="12.75" customHeight="1" thickBot="1" x14ac:dyDescent="0.25">
      <c r="A37" s="6" t="str">
        <f t="shared" si="0"/>
        <v> BBS 47 </v>
      </c>
      <c r="B37" s="2" t="str">
        <f t="shared" si="1"/>
        <v>I</v>
      </c>
      <c r="C37" s="6">
        <f t="shared" si="2"/>
        <v>44295.375999999997</v>
      </c>
      <c r="D37" s="8" t="str">
        <f t="shared" si="3"/>
        <v>vis</v>
      </c>
      <c r="E37" s="23">
        <f>VLOOKUP(C37,Active!C$21:E$971,3,FALSE)</f>
        <v>778.99906175503202</v>
      </c>
      <c r="F37" s="2" t="s">
        <v>98</v>
      </c>
      <c r="G37" s="8" t="str">
        <f t="shared" si="4"/>
        <v>44295.376</v>
      </c>
      <c r="H37" s="6">
        <f t="shared" si="5"/>
        <v>779</v>
      </c>
      <c r="I37" s="24" t="s">
        <v>273</v>
      </c>
      <c r="J37" s="25" t="s">
        <v>274</v>
      </c>
      <c r="K37" s="24">
        <v>779</v>
      </c>
      <c r="L37" s="24" t="s">
        <v>99</v>
      </c>
      <c r="M37" s="25" t="s">
        <v>108</v>
      </c>
      <c r="N37" s="25"/>
      <c r="O37" s="26" t="s">
        <v>275</v>
      </c>
      <c r="P37" s="26" t="s">
        <v>276</v>
      </c>
    </row>
    <row r="38" spans="1:16" ht="12.75" customHeight="1" thickBot="1" x14ac:dyDescent="0.25">
      <c r="A38" s="6" t="str">
        <f t="shared" si="0"/>
        <v> AVSJ 11.60 </v>
      </c>
      <c r="B38" s="2" t="str">
        <f t="shared" si="1"/>
        <v>I</v>
      </c>
      <c r="C38" s="6">
        <f t="shared" si="2"/>
        <v>44566.7546</v>
      </c>
      <c r="D38" s="8" t="str">
        <f t="shared" si="3"/>
        <v>vis</v>
      </c>
      <c r="E38" s="23">
        <f>VLOOKUP(C38,Active!C$21:E$971,3,FALSE)</f>
        <v>857.9998701652944</v>
      </c>
      <c r="F38" s="2" t="s">
        <v>98</v>
      </c>
      <c r="G38" s="8" t="str">
        <f t="shared" si="4"/>
        <v>44566.7546</v>
      </c>
      <c r="H38" s="6">
        <f t="shared" si="5"/>
        <v>858</v>
      </c>
      <c r="I38" s="24" t="s">
        <v>277</v>
      </c>
      <c r="J38" s="25" t="s">
        <v>278</v>
      </c>
      <c r="K38" s="24">
        <v>858</v>
      </c>
      <c r="L38" s="24" t="s">
        <v>279</v>
      </c>
      <c r="M38" s="25" t="s">
        <v>121</v>
      </c>
      <c r="N38" s="25" t="s">
        <v>122</v>
      </c>
      <c r="O38" s="26" t="s">
        <v>280</v>
      </c>
      <c r="P38" s="26" t="s">
        <v>281</v>
      </c>
    </row>
    <row r="39" spans="1:16" ht="12.75" customHeight="1" thickBot="1" x14ac:dyDescent="0.25">
      <c r="A39" s="6" t="str">
        <f t="shared" si="0"/>
        <v> BBS 52 </v>
      </c>
      <c r="B39" s="2" t="str">
        <f t="shared" si="1"/>
        <v>I</v>
      </c>
      <c r="C39" s="6">
        <f t="shared" si="2"/>
        <v>44587.374000000003</v>
      </c>
      <c r="D39" s="8" t="str">
        <f t="shared" si="3"/>
        <v>vis</v>
      </c>
      <c r="E39" s="23">
        <f>VLOOKUP(C39,Active!C$21:E$971,3,FALSE)</f>
        <v>864.00236730005304</v>
      </c>
      <c r="F39" s="2" t="s">
        <v>98</v>
      </c>
      <c r="G39" s="8" t="str">
        <f t="shared" si="4"/>
        <v>44587.374</v>
      </c>
      <c r="H39" s="6">
        <f t="shared" si="5"/>
        <v>864</v>
      </c>
      <c r="I39" s="24" t="s">
        <v>282</v>
      </c>
      <c r="J39" s="25" t="s">
        <v>283</v>
      </c>
      <c r="K39" s="24">
        <v>864</v>
      </c>
      <c r="L39" s="24" t="s">
        <v>284</v>
      </c>
      <c r="M39" s="25" t="s">
        <v>108</v>
      </c>
      <c r="N39" s="25"/>
      <c r="O39" s="26" t="s">
        <v>285</v>
      </c>
      <c r="P39" s="26" t="s">
        <v>286</v>
      </c>
    </row>
    <row r="40" spans="1:16" ht="12.75" customHeight="1" thickBot="1" x14ac:dyDescent="0.25">
      <c r="A40" s="6" t="str">
        <f t="shared" si="0"/>
        <v>BAVM 34 </v>
      </c>
      <c r="B40" s="2" t="str">
        <f t="shared" si="1"/>
        <v>II</v>
      </c>
      <c r="C40" s="6">
        <f t="shared" si="2"/>
        <v>45001.264999999999</v>
      </c>
      <c r="D40" s="8" t="str">
        <f t="shared" si="3"/>
        <v>vis</v>
      </c>
      <c r="E40" s="23">
        <f>VLOOKUP(C40,Active!C$21:E$971,3,FALSE)</f>
        <v>984.48984712982281</v>
      </c>
      <c r="F40" s="2" t="s">
        <v>98</v>
      </c>
      <c r="G40" s="8" t="str">
        <f t="shared" si="4"/>
        <v>45001.265</v>
      </c>
      <c r="H40" s="6">
        <f t="shared" si="5"/>
        <v>984.5</v>
      </c>
      <c r="I40" s="24" t="s">
        <v>287</v>
      </c>
      <c r="J40" s="25" t="s">
        <v>288</v>
      </c>
      <c r="K40" s="24">
        <v>984.5</v>
      </c>
      <c r="L40" s="24" t="s">
        <v>289</v>
      </c>
      <c r="M40" s="25" t="s">
        <v>108</v>
      </c>
      <c r="N40" s="25"/>
      <c r="O40" s="26" t="s">
        <v>290</v>
      </c>
      <c r="P40" s="27" t="s">
        <v>291</v>
      </c>
    </row>
    <row r="41" spans="1:16" ht="12.75" customHeight="1" thickBot="1" x14ac:dyDescent="0.25">
      <c r="A41" s="6" t="str">
        <f t="shared" si="0"/>
        <v>BAVM 34 </v>
      </c>
      <c r="B41" s="2" t="str">
        <f t="shared" si="1"/>
        <v>II</v>
      </c>
      <c r="C41" s="6">
        <f t="shared" si="2"/>
        <v>45001.277000000002</v>
      </c>
      <c r="D41" s="8" t="str">
        <f t="shared" si="3"/>
        <v>vis</v>
      </c>
      <c r="E41" s="23">
        <f>VLOOKUP(C41,Active!C$21:E$971,3,FALSE)</f>
        <v>984.49334044027955</v>
      </c>
      <c r="F41" s="2" t="s">
        <v>98</v>
      </c>
      <c r="G41" s="8" t="str">
        <f t="shared" si="4"/>
        <v>45001.277</v>
      </c>
      <c r="H41" s="6">
        <f t="shared" si="5"/>
        <v>984.5</v>
      </c>
      <c r="I41" s="24" t="s">
        <v>292</v>
      </c>
      <c r="J41" s="25" t="s">
        <v>293</v>
      </c>
      <c r="K41" s="24">
        <v>984.5</v>
      </c>
      <c r="L41" s="24" t="s">
        <v>294</v>
      </c>
      <c r="M41" s="25" t="s">
        <v>108</v>
      </c>
      <c r="N41" s="25"/>
      <c r="O41" s="26" t="s">
        <v>295</v>
      </c>
      <c r="P41" s="27" t="s">
        <v>291</v>
      </c>
    </row>
    <row r="42" spans="1:16" ht="12.75" customHeight="1" thickBot="1" x14ac:dyDescent="0.25">
      <c r="A42" s="6" t="str">
        <f t="shared" si="0"/>
        <v> VSSC 60.23 </v>
      </c>
      <c r="B42" s="2" t="str">
        <f t="shared" si="1"/>
        <v>I</v>
      </c>
      <c r="C42" s="6">
        <f t="shared" si="2"/>
        <v>45037.358999999997</v>
      </c>
      <c r="D42" s="8" t="str">
        <f t="shared" si="3"/>
        <v>vis</v>
      </c>
      <c r="E42" s="23">
        <f>VLOOKUP(C42,Active!C$21:E$971,3,FALSE)</f>
        <v>994.9971427631549</v>
      </c>
      <c r="F42" s="2" t="s">
        <v>98</v>
      </c>
      <c r="G42" s="8" t="str">
        <f t="shared" si="4"/>
        <v>45037.359</v>
      </c>
      <c r="H42" s="6">
        <f t="shared" si="5"/>
        <v>995</v>
      </c>
      <c r="I42" s="24" t="s">
        <v>296</v>
      </c>
      <c r="J42" s="25" t="s">
        <v>297</v>
      </c>
      <c r="K42" s="24">
        <v>995</v>
      </c>
      <c r="L42" s="24" t="s">
        <v>266</v>
      </c>
      <c r="M42" s="25" t="s">
        <v>108</v>
      </c>
      <c r="N42" s="25"/>
      <c r="O42" s="26" t="s">
        <v>231</v>
      </c>
      <c r="P42" s="26" t="s">
        <v>298</v>
      </c>
    </row>
    <row r="43" spans="1:16" ht="12.75" customHeight="1" thickBot="1" x14ac:dyDescent="0.25">
      <c r="A43" s="6" t="str">
        <f t="shared" ref="A43:A74" si="6">P43</f>
        <v>BAVM 34 </v>
      </c>
      <c r="B43" s="2" t="str">
        <f t="shared" ref="B43:B74" si="7">IF(H43=INT(H43),"I","II")</f>
        <v>I</v>
      </c>
      <c r="C43" s="6">
        <f t="shared" ref="C43:C74" si="8">1*G43</f>
        <v>45037.370300000002</v>
      </c>
      <c r="D43" s="8" t="str">
        <f t="shared" ref="D43:D74" si="9">VLOOKUP(F43,I$1:J$5,2,FALSE)</f>
        <v>vis</v>
      </c>
      <c r="E43" s="23">
        <f>VLOOKUP(C43,Active!C$21:E$971,3,FALSE)</f>
        <v>995.00043229716925</v>
      </c>
      <c r="F43" s="2" t="s">
        <v>98</v>
      </c>
      <c r="G43" s="8" t="str">
        <f t="shared" ref="G43:G74" si="10">MID(I43,3,LEN(I43)-3)</f>
        <v>45037.3703</v>
      </c>
      <c r="H43" s="6">
        <f t="shared" ref="H43:H74" si="11">1*K43</f>
        <v>995</v>
      </c>
      <c r="I43" s="24" t="s">
        <v>299</v>
      </c>
      <c r="J43" s="25" t="s">
        <v>300</v>
      </c>
      <c r="K43" s="24">
        <v>995</v>
      </c>
      <c r="L43" s="24" t="s">
        <v>301</v>
      </c>
      <c r="M43" s="25" t="s">
        <v>121</v>
      </c>
      <c r="N43" s="25" t="s">
        <v>98</v>
      </c>
      <c r="O43" s="26" t="s">
        <v>128</v>
      </c>
      <c r="P43" s="27" t="s">
        <v>291</v>
      </c>
    </row>
    <row r="44" spans="1:16" ht="12.75" customHeight="1" thickBot="1" x14ac:dyDescent="0.25">
      <c r="A44" s="6" t="str">
        <f t="shared" si="6"/>
        <v>BAVM 34 </v>
      </c>
      <c r="B44" s="2" t="str">
        <f t="shared" si="7"/>
        <v>I</v>
      </c>
      <c r="C44" s="6">
        <f t="shared" si="8"/>
        <v>45037.371700000003</v>
      </c>
      <c r="D44" s="8" t="str">
        <f t="shared" si="9"/>
        <v>vis</v>
      </c>
      <c r="E44" s="23">
        <f>VLOOKUP(C44,Active!C$21:E$971,3,FALSE)</f>
        <v>995.00083985005608</v>
      </c>
      <c r="F44" s="2" t="s">
        <v>98</v>
      </c>
      <c r="G44" s="8" t="str">
        <f t="shared" si="10"/>
        <v>45037.3717</v>
      </c>
      <c r="H44" s="6">
        <f t="shared" si="11"/>
        <v>995</v>
      </c>
      <c r="I44" s="24" t="s">
        <v>302</v>
      </c>
      <c r="J44" s="25" t="s">
        <v>303</v>
      </c>
      <c r="K44" s="24">
        <v>995</v>
      </c>
      <c r="L44" s="24" t="s">
        <v>304</v>
      </c>
      <c r="M44" s="25" t="s">
        <v>121</v>
      </c>
      <c r="N44" s="25" t="s">
        <v>98</v>
      </c>
      <c r="O44" s="26" t="s">
        <v>305</v>
      </c>
      <c r="P44" s="27" t="s">
        <v>291</v>
      </c>
    </row>
    <row r="45" spans="1:16" ht="12.75" customHeight="1" thickBot="1" x14ac:dyDescent="0.25">
      <c r="A45" s="6" t="str">
        <f t="shared" si="6"/>
        <v>BAVM 39 </v>
      </c>
      <c r="B45" s="2" t="str">
        <f t="shared" si="7"/>
        <v>II</v>
      </c>
      <c r="C45" s="6">
        <f t="shared" si="8"/>
        <v>46107.413</v>
      </c>
      <c r="D45" s="8" t="str">
        <f t="shared" si="9"/>
        <v>vis</v>
      </c>
      <c r="E45" s="23">
        <f>VLOOKUP(C45,Active!C$21:E$971,3,FALSE)</f>
        <v>1306.4997116563325</v>
      </c>
      <c r="F45" s="2" t="s">
        <v>98</v>
      </c>
      <c r="G45" s="8" t="str">
        <f t="shared" si="10"/>
        <v>46107.413</v>
      </c>
      <c r="H45" s="6">
        <f t="shared" si="11"/>
        <v>1306.5</v>
      </c>
      <c r="I45" s="24" t="s">
        <v>306</v>
      </c>
      <c r="J45" s="25" t="s">
        <v>307</v>
      </c>
      <c r="K45" s="24">
        <v>1306.5</v>
      </c>
      <c r="L45" s="24" t="s">
        <v>308</v>
      </c>
      <c r="M45" s="25" t="s">
        <v>108</v>
      </c>
      <c r="N45" s="25"/>
      <c r="O45" s="26" t="s">
        <v>309</v>
      </c>
      <c r="P45" s="27" t="s">
        <v>310</v>
      </c>
    </row>
    <row r="46" spans="1:16" ht="12.75" customHeight="1" thickBot="1" x14ac:dyDescent="0.25">
      <c r="A46" s="6" t="str">
        <f t="shared" si="6"/>
        <v> MVS 11.156 </v>
      </c>
      <c r="B46" s="2" t="str">
        <f t="shared" si="7"/>
        <v>I</v>
      </c>
      <c r="C46" s="6">
        <f t="shared" si="8"/>
        <v>46758.375</v>
      </c>
      <c r="D46" s="8" t="str">
        <f t="shared" si="9"/>
        <v>vis</v>
      </c>
      <c r="E46" s="23">
        <f>VLOOKUP(C46,Active!C$21:E$971,3,FALSE)</f>
        <v>1496.0007417462532</v>
      </c>
      <c r="F46" s="2" t="s">
        <v>98</v>
      </c>
      <c r="G46" s="8" t="str">
        <f t="shared" si="10"/>
        <v>46758.375</v>
      </c>
      <c r="H46" s="6">
        <f t="shared" si="11"/>
        <v>1496</v>
      </c>
      <c r="I46" s="24" t="s">
        <v>316</v>
      </c>
      <c r="J46" s="25" t="s">
        <v>317</v>
      </c>
      <c r="K46" s="24">
        <v>1496</v>
      </c>
      <c r="L46" s="24" t="s">
        <v>193</v>
      </c>
      <c r="M46" s="25" t="s">
        <v>108</v>
      </c>
      <c r="N46" s="25"/>
      <c r="O46" s="26" t="s">
        <v>318</v>
      </c>
      <c r="P46" s="26" t="s">
        <v>319</v>
      </c>
    </row>
    <row r="47" spans="1:16" ht="12.75" customHeight="1" thickBot="1" x14ac:dyDescent="0.25">
      <c r="A47" s="6" t="str">
        <f t="shared" si="6"/>
        <v>BAVM 46 </v>
      </c>
      <c r="B47" s="2" t="str">
        <f t="shared" si="7"/>
        <v>II</v>
      </c>
      <c r="C47" s="6">
        <f t="shared" si="8"/>
        <v>46818.474999999999</v>
      </c>
      <c r="D47" s="8" t="str">
        <f t="shared" si="9"/>
        <v>vis</v>
      </c>
      <c r="E47" s="23">
        <f>VLOOKUP(C47,Active!C$21:E$971,3,FALSE)</f>
        <v>1513.4964049468761</v>
      </c>
      <c r="F47" s="2" t="s">
        <v>98</v>
      </c>
      <c r="G47" s="8" t="str">
        <f t="shared" si="10"/>
        <v>46818.475</v>
      </c>
      <c r="H47" s="6">
        <f t="shared" si="11"/>
        <v>1513.5</v>
      </c>
      <c r="I47" s="24" t="s">
        <v>320</v>
      </c>
      <c r="J47" s="25" t="s">
        <v>321</v>
      </c>
      <c r="K47" s="24">
        <v>1513.5</v>
      </c>
      <c r="L47" s="24" t="s">
        <v>322</v>
      </c>
      <c r="M47" s="25" t="s">
        <v>108</v>
      </c>
      <c r="N47" s="25"/>
      <c r="O47" s="26" t="s">
        <v>323</v>
      </c>
      <c r="P47" s="27" t="s">
        <v>324</v>
      </c>
    </row>
    <row r="48" spans="1:16" ht="12.75" customHeight="1" thickBot="1" x14ac:dyDescent="0.25">
      <c r="A48" s="6" t="str">
        <f t="shared" si="6"/>
        <v>BAVM 46 </v>
      </c>
      <c r="B48" s="2" t="str">
        <f t="shared" si="7"/>
        <v>II</v>
      </c>
      <c r="C48" s="6">
        <f t="shared" si="8"/>
        <v>46825.355000000003</v>
      </c>
      <c r="D48" s="8" t="str">
        <f t="shared" si="9"/>
        <v>vis</v>
      </c>
      <c r="E48" s="23">
        <f>VLOOKUP(C48,Active!C$21:E$971,3,FALSE)</f>
        <v>1515.4992362750022</v>
      </c>
      <c r="F48" s="2" t="s">
        <v>98</v>
      </c>
      <c r="G48" s="8" t="str">
        <f t="shared" si="10"/>
        <v>46825.355</v>
      </c>
      <c r="H48" s="6">
        <f t="shared" si="11"/>
        <v>1515.5</v>
      </c>
      <c r="I48" s="24" t="s">
        <v>325</v>
      </c>
      <c r="J48" s="25" t="s">
        <v>326</v>
      </c>
      <c r="K48" s="24">
        <v>1515.5</v>
      </c>
      <c r="L48" s="24" t="s">
        <v>99</v>
      </c>
      <c r="M48" s="25" t="s">
        <v>108</v>
      </c>
      <c r="N48" s="25"/>
      <c r="O48" s="26" t="s">
        <v>327</v>
      </c>
      <c r="P48" s="27" t="s">
        <v>324</v>
      </c>
    </row>
    <row r="49" spans="1:16" ht="12.75" customHeight="1" thickBot="1" x14ac:dyDescent="0.25">
      <c r="A49" s="6" t="str">
        <f t="shared" si="6"/>
        <v>BAVM 46 </v>
      </c>
      <c r="B49" s="2" t="str">
        <f t="shared" si="7"/>
        <v>II</v>
      </c>
      <c r="C49" s="6">
        <f t="shared" si="8"/>
        <v>46825.357000000004</v>
      </c>
      <c r="D49" s="8" t="str">
        <f t="shared" si="9"/>
        <v>vis</v>
      </c>
      <c r="E49" s="23">
        <f>VLOOKUP(C49,Active!C$21:E$971,3,FALSE)</f>
        <v>1515.4998184934116</v>
      </c>
      <c r="F49" s="2" t="s">
        <v>98</v>
      </c>
      <c r="G49" s="8" t="str">
        <f t="shared" si="10"/>
        <v>46825.357</v>
      </c>
      <c r="H49" s="6">
        <f t="shared" si="11"/>
        <v>1515.5</v>
      </c>
      <c r="I49" s="24" t="s">
        <v>328</v>
      </c>
      <c r="J49" s="25" t="s">
        <v>329</v>
      </c>
      <c r="K49" s="24">
        <v>1515.5</v>
      </c>
      <c r="L49" s="24" t="s">
        <v>308</v>
      </c>
      <c r="M49" s="25" t="s">
        <v>108</v>
      </c>
      <c r="N49" s="25"/>
      <c r="O49" s="26" t="s">
        <v>330</v>
      </c>
      <c r="P49" s="27" t="s">
        <v>324</v>
      </c>
    </row>
    <row r="50" spans="1:16" ht="12.75" customHeight="1" thickBot="1" x14ac:dyDescent="0.25">
      <c r="A50" s="6" t="str">
        <f t="shared" si="6"/>
        <v>BAVM 50 </v>
      </c>
      <c r="B50" s="2" t="str">
        <f t="shared" si="7"/>
        <v>I</v>
      </c>
      <c r="C50" s="6">
        <f t="shared" si="8"/>
        <v>47153.396000000001</v>
      </c>
      <c r="D50" s="8" t="str">
        <f t="shared" si="9"/>
        <v>vis</v>
      </c>
      <c r="E50" s="23">
        <f>VLOOKUP(C50,Active!C$21:E$971,3,FALSE)</f>
        <v>1610.9949908839151</v>
      </c>
      <c r="F50" s="2" t="s">
        <v>98</v>
      </c>
      <c r="G50" s="8" t="str">
        <f t="shared" si="10"/>
        <v>47153.396</v>
      </c>
      <c r="H50" s="6">
        <f t="shared" si="11"/>
        <v>1611</v>
      </c>
      <c r="I50" s="24" t="s">
        <v>335</v>
      </c>
      <c r="J50" s="25" t="s">
        <v>336</v>
      </c>
      <c r="K50" s="24">
        <v>1611</v>
      </c>
      <c r="L50" s="24" t="s">
        <v>337</v>
      </c>
      <c r="M50" s="25" t="s">
        <v>108</v>
      </c>
      <c r="N50" s="25"/>
      <c r="O50" s="26" t="s">
        <v>338</v>
      </c>
      <c r="P50" s="27" t="s">
        <v>339</v>
      </c>
    </row>
    <row r="51" spans="1:16" ht="12.75" customHeight="1" thickBot="1" x14ac:dyDescent="0.25">
      <c r="A51" s="6" t="str">
        <f t="shared" si="6"/>
        <v>BAVM 50 </v>
      </c>
      <c r="B51" s="2" t="str">
        <f t="shared" si="7"/>
        <v>I</v>
      </c>
      <c r="C51" s="6">
        <f t="shared" si="8"/>
        <v>47153.415000000001</v>
      </c>
      <c r="D51" s="8" t="str">
        <f t="shared" si="9"/>
        <v>vis</v>
      </c>
      <c r="E51" s="23">
        <f>VLOOKUP(C51,Active!C$21:E$971,3,FALSE)</f>
        <v>1611.0005219588038</v>
      </c>
      <c r="F51" s="2" t="s">
        <v>98</v>
      </c>
      <c r="G51" s="8" t="str">
        <f t="shared" si="10"/>
        <v>47153.415</v>
      </c>
      <c r="H51" s="6">
        <f t="shared" si="11"/>
        <v>1611</v>
      </c>
      <c r="I51" s="24" t="s">
        <v>340</v>
      </c>
      <c r="J51" s="25" t="s">
        <v>341</v>
      </c>
      <c r="K51" s="24">
        <v>1611</v>
      </c>
      <c r="L51" s="24" t="s">
        <v>342</v>
      </c>
      <c r="M51" s="25" t="s">
        <v>108</v>
      </c>
      <c r="N51" s="25"/>
      <c r="O51" s="26" t="s">
        <v>343</v>
      </c>
      <c r="P51" s="27" t="s">
        <v>339</v>
      </c>
    </row>
    <row r="52" spans="1:16" ht="12.75" customHeight="1" thickBot="1" x14ac:dyDescent="0.25">
      <c r="A52" s="6" t="str">
        <f t="shared" si="6"/>
        <v> BBS 91 </v>
      </c>
      <c r="B52" s="2" t="str">
        <f t="shared" si="7"/>
        <v>I</v>
      </c>
      <c r="C52" s="6">
        <f t="shared" si="8"/>
        <v>47555.322999999997</v>
      </c>
      <c r="D52" s="8" t="str">
        <f t="shared" si="9"/>
        <v>vis</v>
      </c>
      <c r="E52" s="23">
        <f>VLOOKUP(C52,Active!C$21:E$971,3,FALSE)</f>
        <v>1727.9996401890216</v>
      </c>
      <c r="F52" s="2" t="s">
        <v>98</v>
      </c>
      <c r="G52" s="8" t="str">
        <f t="shared" si="10"/>
        <v>47555.323</v>
      </c>
      <c r="H52" s="6">
        <f t="shared" si="11"/>
        <v>1728</v>
      </c>
      <c r="I52" s="24" t="s">
        <v>344</v>
      </c>
      <c r="J52" s="25" t="s">
        <v>345</v>
      </c>
      <c r="K52" s="24">
        <v>1728</v>
      </c>
      <c r="L52" s="24" t="s">
        <v>308</v>
      </c>
      <c r="M52" s="25" t="s">
        <v>121</v>
      </c>
      <c r="N52" s="25" t="s">
        <v>122</v>
      </c>
      <c r="O52" s="26" t="s">
        <v>346</v>
      </c>
      <c r="P52" s="26" t="s">
        <v>347</v>
      </c>
    </row>
    <row r="53" spans="1:16" ht="12.75" customHeight="1" thickBot="1" x14ac:dyDescent="0.25">
      <c r="A53" s="6" t="str">
        <f t="shared" si="6"/>
        <v>BAVM 56 </v>
      </c>
      <c r="B53" s="2" t="str">
        <f t="shared" si="7"/>
        <v>I</v>
      </c>
      <c r="C53" s="6">
        <f t="shared" si="8"/>
        <v>47555.324999999997</v>
      </c>
      <c r="D53" s="8" t="str">
        <f t="shared" si="9"/>
        <v>vis</v>
      </c>
      <c r="E53" s="23">
        <f>VLOOKUP(C53,Active!C$21:E$971,3,FALSE)</f>
        <v>1728.0002224074312</v>
      </c>
      <c r="F53" s="2" t="s">
        <v>98</v>
      </c>
      <c r="G53" s="8" t="str">
        <f t="shared" si="10"/>
        <v>47555.325</v>
      </c>
      <c r="H53" s="6">
        <f t="shared" si="11"/>
        <v>1728</v>
      </c>
      <c r="I53" s="24" t="s">
        <v>348</v>
      </c>
      <c r="J53" s="25" t="s">
        <v>349</v>
      </c>
      <c r="K53" s="24">
        <v>1728</v>
      </c>
      <c r="L53" s="24" t="s">
        <v>176</v>
      </c>
      <c r="M53" s="25" t="s">
        <v>108</v>
      </c>
      <c r="N53" s="25"/>
      <c r="O53" s="26" t="s">
        <v>350</v>
      </c>
      <c r="P53" s="27" t="s">
        <v>351</v>
      </c>
    </row>
    <row r="54" spans="1:16" ht="12.75" customHeight="1" thickBot="1" x14ac:dyDescent="0.25">
      <c r="A54" s="6" t="str">
        <f t="shared" si="6"/>
        <v>BAVM 52 </v>
      </c>
      <c r="B54" s="2" t="str">
        <f t="shared" si="7"/>
        <v>II</v>
      </c>
      <c r="C54" s="6">
        <f t="shared" si="8"/>
        <v>47567.33</v>
      </c>
      <c r="D54" s="8" t="str">
        <f t="shared" si="9"/>
        <v>vis</v>
      </c>
      <c r="E54" s="23">
        <f>VLOOKUP(C54,Active!C$21:E$971,3,FALSE)</f>
        <v>1731.4949884094872</v>
      </c>
      <c r="F54" s="2" t="s">
        <v>98</v>
      </c>
      <c r="G54" s="8" t="str">
        <f t="shared" si="10"/>
        <v>47567.330</v>
      </c>
      <c r="H54" s="6">
        <f t="shared" si="11"/>
        <v>1731.5</v>
      </c>
      <c r="I54" s="24" t="s">
        <v>352</v>
      </c>
      <c r="J54" s="25" t="s">
        <v>353</v>
      </c>
      <c r="K54" s="24">
        <v>1731.5</v>
      </c>
      <c r="L54" s="24" t="s">
        <v>337</v>
      </c>
      <c r="M54" s="25" t="s">
        <v>108</v>
      </c>
      <c r="N54" s="25"/>
      <c r="O54" s="26" t="s">
        <v>354</v>
      </c>
      <c r="P54" s="27" t="s">
        <v>355</v>
      </c>
    </row>
    <row r="55" spans="1:16" ht="12.75" customHeight="1" thickBot="1" x14ac:dyDescent="0.25">
      <c r="A55" s="6" t="str">
        <f t="shared" si="6"/>
        <v>BAVM 59 </v>
      </c>
      <c r="B55" s="2" t="str">
        <f t="shared" si="7"/>
        <v>II</v>
      </c>
      <c r="C55" s="6">
        <f t="shared" si="8"/>
        <v>48254.377</v>
      </c>
      <c r="D55" s="8" t="str">
        <f t="shared" si="9"/>
        <v>vis</v>
      </c>
      <c r="E55" s="23">
        <f>VLOOKUP(C55,Active!C$21:E$971,3,FALSE)</f>
        <v>1931.5006941498982</v>
      </c>
      <c r="F55" s="2" t="s">
        <v>98</v>
      </c>
      <c r="G55" s="8" t="str">
        <f t="shared" si="10"/>
        <v>48254.377</v>
      </c>
      <c r="H55" s="6">
        <f t="shared" si="11"/>
        <v>1931.5</v>
      </c>
      <c r="I55" s="24" t="s">
        <v>356</v>
      </c>
      <c r="J55" s="25" t="s">
        <v>357</v>
      </c>
      <c r="K55" s="24">
        <v>1931.5</v>
      </c>
      <c r="L55" s="24" t="s">
        <v>342</v>
      </c>
      <c r="M55" s="25" t="s">
        <v>108</v>
      </c>
      <c r="N55" s="25"/>
      <c r="O55" s="26" t="s">
        <v>358</v>
      </c>
      <c r="P55" s="27" t="s">
        <v>359</v>
      </c>
    </row>
    <row r="56" spans="1:16" ht="12.75" customHeight="1" thickBot="1" x14ac:dyDescent="0.25">
      <c r="A56" s="6" t="str">
        <f t="shared" si="6"/>
        <v> BRNO 31 </v>
      </c>
      <c r="B56" s="2" t="str">
        <f t="shared" si="7"/>
        <v>I</v>
      </c>
      <c r="C56" s="6">
        <f t="shared" si="8"/>
        <v>48290.406000000003</v>
      </c>
      <c r="D56" s="8" t="str">
        <f t="shared" si="9"/>
        <v>vis</v>
      </c>
      <c r="E56" s="23">
        <f>VLOOKUP(C56,Active!C$21:E$971,3,FALSE)</f>
        <v>1941.9890676849282</v>
      </c>
      <c r="F56" s="2" t="s">
        <v>98</v>
      </c>
      <c r="G56" s="8" t="str">
        <f t="shared" si="10"/>
        <v>48290.406</v>
      </c>
      <c r="H56" s="6">
        <f t="shared" si="11"/>
        <v>1942</v>
      </c>
      <c r="I56" s="24" t="s">
        <v>360</v>
      </c>
      <c r="J56" s="25" t="s">
        <v>361</v>
      </c>
      <c r="K56" s="24">
        <v>1942</v>
      </c>
      <c r="L56" s="24" t="s">
        <v>362</v>
      </c>
      <c r="M56" s="25" t="s">
        <v>108</v>
      </c>
      <c r="N56" s="25"/>
      <c r="O56" s="26" t="s">
        <v>363</v>
      </c>
      <c r="P56" s="26" t="s">
        <v>364</v>
      </c>
    </row>
    <row r="57" spans="1:16" ht="12.75" customHeight="1" thickBot="1" x14ac:dyDescent="0.25">
      <c r="A57" s="6" t="str">
        <f t="shared" si="6"/>
        <v>BAVM 59 </v>
      </c>
      <c r="B57" s="2" t="str">
        <f t="shared" si="7"/>
        <v>I</v>
      </c>
      <c r="C57" s="6">
        <f t="shared" si="8"/>
        <v>48290.453999999998</v>
      </c>
      <c r="D57" s="8" t="str">
        <f t="shared" si="9"/>
        <v>vis</v>
      </c>
      <c r="E57" s="23">
        <f>VLOOKUP(C57,Active!C$21:E$971,3,FALSE)</f>
        <v>1942.0030409267511</v>
      </c>
      <c r="F57" s="2" t="s">
        <v>98</v>
      </c>
      <c r="G57" s="8" t="str">
        <f t="shared" si="10"/>
        <v>48290.454</v>
      </c>
      <c r="H57" s="6">
        <f t="shared" si="11"/>
        <v>1942</v>
      </c>
      <c r="I57" s="24" t="s">
        <v>365</v>
      </c>
      <c r="J57" s="25" t="s">
        <v>366</v>
      </c>
      <c r="K57" s="24">
        <v>1942</v>
      </c>
      <c r="L57" s="24" t="s">
        <v>333</v>
      </c>
      <c r="M57" s="25" t="s">
        <v>108</v>
      </c>
      <c r="N57" s="25"/>
      <c r="O57" s="26" t="s">
        <v>367</v>
      </c>
      <c r="P57" s="27" t="s">
        <v>359</v>
      </c>
    </row>
    <row r="58" spans="1:16" ht="12.75" customHeight="1" thickBot="1" x14ac:dyDescent="0.25">
      <c r="A58" s="6" t="str">
        <f t="shared" si="6"/>
        <v> BBS 100 </v>
      </c>
      <c r="B58" s="2" t="str">
        <f t="shared" si="7"/>
        <v>II</v>
      </c>
      <c r="C58" s="6">
        <f t="shared" si="8"/>
        <v>48625.374000000003</v>
      </c>
      <c r="D58" s="8" t="str">
        <f t="shared" si="9"/>
        <v>PE</v>
      </c>
      <c r="E58" s="23">
        <f>VLOOKUP(C58,Active!C$21:E$971,3,FALSE)</f>
        <v>2039.5013357545863</v>
      </c>
      <c r="F58" s="2" t="str">
        <f>LEFT(M58,1)</f>
        <v>E</v>
      </c>
      <c r="G58" s="8" t="str">
        <f t="shared" si="10"/>
        <v>48625.374</v>
      </c>
      <c r="H58" s="6">
        <f t="shared" si="11"/>
        <v>2039.5</v>
      </c>
      <c r="I58" s="24" t="s">
        <v>368</v>
      </c>
      <c r="J58" s="25" t="s">
        <v>369</v>
      </c>
      <c r="K58" s="24">
        <v>2039.5</v>
      </c>
      <c r="L58" s="24" t="s">
        <v>370</v>
      </c>
      <c r="M58" s="25" t="s">
        <v>121</v>
      </c>
      <c r="N58" s="25" t="s">
        <v>122</v>
      </c>
      <c r="O58" s="26" t="s">
        <v>346</v>
      </c>
      <c r="P58" s="26" t="s">
        <v>371</v>
      </c>
    </row>
    <row r="59" spans="1:16" ht="12.75" customHeight="1" thickBot="1" x14ac:dyDescent="0.25">
      <c r="A59" s="6" t="str">
        <f t="shared" si="6"/>
        <v> BBS 100 </v>
      </c>
      <c r="B59" s="2" t="str">
        <f t="shared" si="7"/>
        <v>I</v>
      </c>
      <c r="C59" s="6">
        <f t="shared" si="8"/>
        <v>48661.440699999999</v>
      </c>
      <c r="D59" s="8" t="str">
        <f t="shared" si="9"/>
        <v>PE</v>
      </c>
      <c r="E59" s="23">
        <f>VLOOKUP(C59,Active!C$21:E$971,3,FALSE)</f>
        <v>2050.0006841066302</v>
      </c>
      <c r="F59" s="2" t="str">
        <f>LEFT(M59,1)</f>
        <v>E</v>
      </c>
      <c r="G59" s="8" t="str">
        <f t="shared" si="10"/>
        <v>48661.4407</v>
      </c>
      <c r="H59" s="6">
        <f t="shared" si="11"/>
        <v>2050</v>
      </c>
      <c r="I59" s="24" t="s">
        <v>372</v>
      </c>
      <c r="J59" s="25" t="s">
        <v>373</v>
      </c>
      <c r="K59" s="24">
        <v>2050</v>
      </c>
      <c r="L59" s="24" t="s">
        <v>374</v>
      </c>
      <c r="M59" s="25" t="s">
        <v>121</v>
      </c>
      <c r="N59" s="25" t="s">
        <v>122</v>
      </c>
      <c r="O59" s="26" t="s">
        <v>375</v>
      </c>
      <c r="P59" s="26" t="s">
        <v>371</v>
      </c>
    </row>
    <row r="60" spans="1:16" ht="12.75" customHeight="1" thickBot="1" x14ac:dyDescent="0.25">
      <c r="A60" s="6" t="str">
        <f t="shared" si="6"/>
        <v> BBS 107 </v>
      </c>
      <c r="B60" s="2" t="str">
        <f t="shared" si="7"/>
        <v>II</v>
      </c>
      <c r="C60" s="6">
        <f t="shared" si="8"/>
        <v>49415.436999999998</v>
      </c>
      <c r="D60" s="8" t="str">
        <f t="shared" si="9"/>
        <v>vis</v>
      </c>
      <c r="E60" s="23">
        <f>VLOOKUP(C60,Active!C$21:E$971,3,FALSE)</f>
        <v>2269.4959473232061</v>
      </c>
      <c r="F60" s="2" t="str">
        <f>LEFT(M60,1)</f>
        <v>V</v>
      </c>
      <c r="G60" s="8" t="str">
        <f t="shared" si="10"/>
        <v>49415.437</v>
      </c>
      <c r="H60" s="6">
        <f t="shared" si="11"/>
        <v>2269.5</v>
      </c>
      <c r="I60" s="24" t="s">
        <v>376</v>
      </c>
      <c r="J60" s="25" t="s">
        <v>377</v>
      </c>
      <c r="K60" s="24">
        <v>2269.5</v>
      </c>
      <c r="L60" s="24" t="s">
        <v>146</v>
      </c>
      <c r="M60" s="25" t="s">
        <v>108</v>
      </c>
      <c r="N60" s="25"/>
      <c r="O60" s="26" t="s">
        <v>378</v>
      </c>
      <c r="P60" s="26" t="s">
        <v>379</v>
      </c>
    </row>
    <row r="61" spans="1:16" ht="12.75" customHeight="1" thickBot="1" x14ac:dyDescent="0.25">
      <c r="A61" s="6" t="str">
        <f t="shared" si="6"/>
        <v> BBS 108 </v>
      </c>
      <c r="B61" s="2" t="str">
        <f t="shared" si="7"/>
        <v>II</v>
      </c>
      <c r="C61" s="6">
        <f t="shared" si="8"/>
        <v>49769.275300000001</v>
      </c>
      <c r="D61" s="8" t="str">
        <f t="shared" si="9"/>
        <v>PE</v>
      </c>
      <c r="E61" s="23">
        <f>VLOOKUP(C61,Active!C$21:E$971,3,FALSE)</f>
        <v>2372.5015334177356</v>
      </c>
      <c r="F61" s="2" t="str">
        <f>LEFT(M61,1)</f>
        <v>E</v>
      </c>
      <c r="G61" s="8" t="str">
        <f t="shared" si="10"/>
        <v>49769.2753</v>
      </c>
      <c r="H61" s="6">
        <f t="shared" si="11"/>
        <v>2372.5</v>
      </c>
      <c r="I61" s="24" t="s">
        <v>380</v>
      </c>
      <c r="J61" s="25" t="s">
        <v>381</v>
      </c>
      <c r="K61" s="24">
        <v>2372.5</v>
      </c>
      <c r="L61" s="24" t="s">
        <v>382</v>
      </c>
      <c r="M61" s="25" t="s">
        <v>121</v>
      </c>
      <c r="N61" s="25" t="s">
        <v>32</v>
      </c>
      <c r="O61" s="26" t="s">
        <v>375</v>
      </c>
      <c r="P61" s="26" t="s">
        <v>383</v>
      </c>
    </row>
    <row r="62" spans="1:16" ht="12.75" customHeight="1" thickBot="1" x14ac:dyDescent="0.25">
      <c r="A62" s="6" t="str">
        <f t="shared" si="6"/>
        <v>BAVM 111 </v>
      </c>
      <c r="B62" s="2" t="str">
        <f t="shared" si="7"/>
        <v>I</v>
      </c>
      <c r="C62" s="6">
        <f t="shared" si="8"/>
        <v>50839.3194</v>
      </c>
      <c r="D62" s="8" t="str">
        <f t="shared" si="9"/>
        <v>vis</v>
      </c>
      <c r="E62" s="23">
        <f>VLOOKUP(C62,Active!C$21:E$971,3,FALSE)</f>
        <v>2684.0012203297856</v>
      </c>
      <c r="F62" s="2" t="s">
        <v>98</v>
      </c>
      <c r="G62" s="8" t="str">
        <f t="shared" si="10"/>
        <v>50839.3194</v>
      </c>
      <c r="H62" s="6">
        <f t="shared" si="11"/>
        <v>2684</v>
      </c>
      <c r="I62" s="24" t="s">
        <v>387</v>
      </c>
      <c r="J62" s="25" t="s">
        <v>388</v>
      </c>
      <c r="K62" s="24">
        <v>2684</v>
      </c>
      <c r="L62" s="24" t="s">
        <v>389</v>
      </c>
      <c r="M62" s="25" t="s">
        <v>121</v>
      </c>
      <c r="N62" s="25" t="s">
        <v>390</v>
      </c>
      <c r="O62" s="26" t="s">
        <v>327</v>
      </c>
      <c r="P62" s="27" t="s">
        <v>391</v>
      </c>
    </row>
    <row r="63" spans="1:16" ht="12.75" customHeight="1" thickBot="1" x14ac:dyDescent="0.25">
      <c r="A63" s="6" t="str">
        <f t="shared" si="6"/>
        <v>BAVM 113 </v>
      </c>
      <c r="B63" s="2" t="str">
        <f t="shared" si="7"/>
        <v>I</v>
      </c>
      <c r="C63" s="6">
        <f t="shared" si="8"/>
        <v>50863.332999999999</v>
      </c>
      <c r="D63" s="8" t="str">
        <f t="shared" si="9"/>
        <v>vis</v>
      </c>
      <c r="E63" s="23">
        <f>VLOOKUP(C63,Active!C$21:E$971,3,FALSE)</f>
        <v>2690.9918003270313</v>
      </c>
      <c r="F63" s="2" t="s">
        <v>98</v>
      </c>
      <c r="G63" s="8" t="str">
        <f t="shared" si="10"/>
        <v>50863.333</v>
      </c>
      <c r="H63" s="6">
        <f t="shared" si="11"/>
        <v>2691</v>
      </c>
      <c r="I63" s="24" t="s">
        <v>392</v>
      </c>
      <c r="J63" s="25" t="s">
        <v>393</v>
      </c>
      <c r="K63" s="24">
        <v>2691</v>
      </c>
      <c r="L63" s="24" t="s">
        <v>394</v>
      </c>
      <c r="M63" s="25" t="s">
        <v>108</v>
      </c>
      <c r="N63" s="25"/>
      <c r="O63" s="26" t="s">
        <v>350</v>
      </c>
      <c r="P63" s="27" t="s">
        <v>395</v>
      </c>
    </row>
    <row r="64" spans="1:16" ht="12.75" customHeight="1" thickBot="1" x14ac:dyDescent="0.25">
      <c r="A64" s="6" t="str">
        <f t="shared" si="6"/>
        <v>BAVM 174 </v>
      </c>
      <c r="B64" s="2" t="str">
        <f t="shared" si="7"/>
        <v>I</v>
      </c>
      <c r="C64" s="6">
        <f t="shared" si="8"/>
        <v>53295.440999999999</v>
      </c>
      <c r="D64" s="8" t="str">
        <f t="shared" si="9"/>
        <v>vis</v>
      </c>
      <c r="E64" s="23">
        <f>VLOOKUP(C64,Active!C$21:E$971,3,FALSE)</f>
        <v>3399.000825876813</v>
      </c>
      <c r="F64" s="2" t="s">
        <v>98</v>
      </c>
      <c r="G64" s="8" t="str">
        <f t="shared" si="10"/>
        <v>53295.441</v>
      </c>
      <c r="H64" s="6">
        <f t="shared" si="11"/>
        <v>3399</v>
      </c>
      <c r="I64" s="24" t="s">
        <v>414</v>
      </c>
      <c r="J64" s="25" t="s">
        <v>415</v>
      </c>
      <c r="K64" s="24">
        <v>3399</v>
      </c>
      <c r="L64" s="24" t="s">
        <v>193</v>
      </c>
      <c r="M64" s="25" t="s">
        <v>108</v>
      </c>
      <c r="N64" s="25"/>
      <c r="O64" s="26" t="s">
        <v>398</v>
      </c>
      <c r="P64" s="27" t="s">
        <v>416</v>
      </c>
    </row>
    <row r="65" spans="1:16" ht="12.75" customHeight="1" thickBot="1" x14ac:dyDescent="0.25">
      <c r="A65" s="6" t="str">
        <f t="shared" si="6"/>
        <v>IBVS 5843 </v>
      </c>
      <c r="B65" s="2" t="str">
        <f t="shared" si="7"/>
        <v>II</v>
      </c>
      <c r="C65" s="6">
        <f t="shared" si="8"/>
        <v>53348.688999999998</v>
      </c>
      <c r="D65" s="8" t="str">
        <f t="shared" si="9"/>
        <v>vis</v>
      </c>
      <c r="E65" s="23">
        <f>VLOOKUP(C65,Active!C$21:E$971,3,FALSE)</f>
        <v>3414.5018088070424</v>
      </c>
      <c r="F65" s="2" t="s">
        <v>98</v>
      </c>
      <c r="G65" s="8" t="str">
        <f t="shared" si="10"/>
        <v>53348.6890</v>
      </c>
      <c r="H65" s="6">
        <f t="shared" si="11"/>
        <v>3414.5</v>
      </c>
      <c r="I65" s="24" t="s">
        <v>417</v>
      </c>
      <c r="J65" s="25" t="s">
        <v>418</v>
      </c>
      <c r="K65" s="24">
        <v>3414.5</v>
      </c>
      <c r="L65" s="24" t="s">
        <v>419</v>
      </c>
      <c r="M65" s="25" t="s">
        <v>420</v>
      </c>
      <c r="N65" s="25" t="s">
        <v>421</v>
      </c>
      <c r="O65" s="26" t="s">
        <v>422</v>
      </c>
      <c r="P65" s="27" t="s">
        <v>423</v>
      </c>
    </row>
    <row r="66" spans="1:16" ht="12.75" customHeight="1" thickBot="1" x14ac:dyDescent="0.25">
      <c r="A66" s="6" t="str">
        <f t="shared" si="6"/>
        <v>BAVM 174 </v>
      </c>
      <c r="B66" s="2" t="str">
        <f t="shared" si="7"/>
        <v>II</v>
      </c>
      <c r="C66" s="6">
        <f t="shared" si="8"/>
        <v>53386.478999999999</v>
      </c>
      <c r="D66" s="8" t="str">
        <f t="shared" si="9"/>
        <v>vis</v>
      </c>
      <c r="E66" s="23">
        <f>VLOOKUP(C66,Active!C$21:E$971,3,FALSE)</f>
        <v>3425.5028256514943</v>
      </c>
      <c r="F66" s="2" t="s">
        <v>98</v>
      </c>
      <c r="G66" s="8" t="str">
        <f t="shared" si="10"/>
        <v>53386.479</v>
      </c>
      <c r="H66" s="6">
        <f t="shared" si="11"/>
        <v>3425.5</v>
      </c>
      <c r="I66" s="24" t="s">
        <v>424</v>
      </c>
      <c r="J66" s="25" t="s">
        <v>425</v>
      </c>
      <c r="K66" s="24" t="s">
        <v>426</v>
      </c>
      <c r="L66" s="24" t="s">
        <v>333</v>
      </c>
      <c r="M66" s="25" t="s">
        <v>108</v>
      </c>
      <c r="N66" s="25"/>
      <c r="O66" s="26" t="s">
        <v>398</v>
      </c>
      <c r="P66" s="27" t="s">
        <v>416</v>
      </c>
    </row>
    <row r="67" spans="1:16" ht="12.75" customHeight="1" thickBot="1" x14ac:dyDescent="0.25">
      <c r="A67" s="6" t="str">
        <f t="shared" si="6"/>
        <v>BAVM 201 </v>
      </c>
      <c r="B67" s="2" t="str">
        <f t="shared" si="7"/>
        <v>I</v>
      </c>
      <c r="C67" s="6">
        <f t="shared" si="8"/>
        <v>54494.305899999999</v>
      </c>
      <c r="D67" s="8" t="str">
        <f t="shared" si="9"/>
        <v>vis</v>
      </c>
      <c r="E67" s="23">
        <f>VLOOKUP(C67,Active!C$21:E$971,3,FALSE)</f>
        <v>3748.001433421723</v>
      </c>
      <c r="F67" s="2" t="s">
        <v>98</v>
      </c>
      <c r="G67" s="8" t="str">
        <f t="shared" si="10"/>
        <v>54494.3059</v>
      </c>
      <c r="H67" s="6">
        <f t="shared" si="11"/>
        <v>3748</v>
      </c>
      <c r="I67" s="24" t="s">
        <v>442</v>
      </c>
      <c r="J67" s="25" t="s">
        <v>443</v>
      </c>
      <c r="K67" s="24" t="s">
        <v>444</v>
      </c>
      <c r="L67" s="24" t="s">
        <v>445</v>
      </c>
      <c r="M67" s="25" t="s">
        <v>420</v>
      </c>
      <c r="N67" s="25" t="s">
        <v>390</v>
      </c>
      <c r="O67" s="26" t="s">
        <v>446</v>
      </c>
      <c r="P67" s="27" t="s">
        <v>447</v>
      </c>
    </row>
    <row r="68" spans="1:16" ht="12.75" customHeight="1" thickBot="1" x14ac:dyDescent="0.25">
      <c r="A68" s="6" t="str">
        <f t="shared" si="6"/>
        <v>IBVS 6114 </v>
      </c>
      <c r="B68" s="2" t="str">
        <f t="shared" si="7"/>
        <v>I</v>
      </c>
      <c r="C68" s="6">
        <f t="shared" si="8"/>
        <v>56201.568429999999</v>
      </c>
      <c r="D68" s="8" t="str">
        <f t="shared" si="9"/>
        <v>vis</v>
      </c>
      <c r="E68" s="23">
        <f>VLOOKUP(C68,Active!C$21:E$971,3,FALSE)</f>
        <v>4245.0012706916777</v>
      </c>
      <c r="F68" s="2" t="s">
        <v>98</v>
      </c>
      <c r="G68" s="8" t="str">
        <f t="shared" si="10"/>
        <v>56201.56843</v>
      </c>
      <c r="H68" s="6">
        <f t="shared" si="11"/>
        <v>4245</v>
      </c>
      <c r="I68" s="24" t="s">
        <v>488</v>
      </c>
      <c r="J68" s="25" t="s">
        <v>489</v>
      </c>
      <c r="K68" s="24" t="s">
        <v>490</v>
      </c>
      <c r="L68" s="24" t="s">
        <v>491</v>
      </c>
      <c r="M68" s="25" t="s">
        <v>420</v>
      </c>
      <c r="N68" s="25" t="s">
        <v>90</v>
      </c>
      <c r="O68" s="26" t="s">
        <v>492</v>
      </c>
      <c r="P68" s="27" t="s">
        <v>493</v>
      </c>
    </row>
    <row r="69" spans="1:16" ht="12.75" customHeight="1" thickBot="1" x14ac:dyDescent="0.25">
      <c r="A69" s="6" t="str">
        <f t="shared" si="6"/>
        <v>IBVS 6114 </v>
      </c>
      <c r="B69" s="2" t="str">
        <f t="shared" si="7"/>
        <v>I</v>
      </c>
      <c r="C69" s="6">
        <f t="shared" si="8"/>
        <v>56225.617299999998</v>
      </c>
      <c r="D69" s="8" t="str">
        <f t="shared" si="9"/>
        <v>vis</v>
      </c>
      <c r="E69" s="23">
        <f>VLOOKUP(C69,Active!C$21:E$971,3,FALSE)</f>
        <v>4252.0021181105722</v>
      </c>
      <c r="F69" s="2" t="s">
        <v>98</v>
      </c>
      <c r="G69" s="8" t="str">
        <f t="shared" si="10"/>
        <v>56225.6173</v>
      </c>
      <c r="H69" s="6">
        <f t="shared" si="11"/>
        <v>4252</v>
      </c>
      <c r="I69" s="24" t="s">
        <v>494</v>
      </c>
      <c r="J69" s="25" t="s">
        <v>495</v>
      </c>
      <c r="K69" s="24" t="s">
        <v>496</v>
      </c>
      <c r="L69" s="24" t="s">
        <v>497</v>
      </c>
      <c r="M69" s="25" t="s">
        <v>420</v>
      </c>
      <c r="N69" s="25" t="s">
        <v>90</v>
      </c>
      <c r="O69" s="26" t="s">
        <v>492</v>
      </c>
      <c r="P69" s="27" t="s">
        <v>493</v>
      </c>
    </row>
    <row r="70" spans="1:16" ht="12.75" customHeight="1" thickBot="1" x14ac:dyDescent="0.25">
      <c r="A70" s="6" t="str">
        <f t="shared" si="6"/>
        <v>IBVS 6114 </v>
      </c>
      <c r="B70" s="2" t="str">
        <f t="shared" si="7"/>
        <v>II</v>
      </c>
      <c r="C70" s="6">
        <f t="shared" si="8"/>
        <v>56639.551520000001</v>
      </c>
      <c r="D70" s="8" t="str">
        <f t="shared" si="9"/>
        <v>vis</v>
      </c>
      <c r="E70" s="23">
        <f>VLOOKUP(C70,Active!C$21:E$971,3,FALSE)</f>
        <v>4372.5021796801693</v>
      </c>
      <c r="F70" s="2" t="s">
        <v>98</v>
      </c>
      <c r="G70" s="8" t="str">
        <f t="shared" si="10"/>
        <v>56639.55152</v>
      </c>
      <c r="H70" s="6">
        <f t="shared" si="11"/>
        <v>4372.5</v>
      </c>
      <c r="I70" s="24" t="s">
        <v>498</v>
      </c>
      <c r="J70" s="25" t="s">
        <v>499</v>
      </c>
      <c r="K70" s="24" t="s">
        <v>500</v>
      </c>
      <c r="L70" s="24" t="s">
        <v>501</v>
      </c>
      <c r="M70" s="25" t="s">
        <v>420</v>
      </c>
      <c r="N70" s="25" t="s">
        <v>90</v>
      </c>
      <c r="O70" s="26" t="s">
        <v>492</v>
      </c>
      <c r="P70" s="27" t="s">
        <v>493</v>
      </c>
    </row>
    <row r="71" spans="1:16" ht="12.75" customHeight="1" thickBot="1" x14ac:dyDescent="0.25">
      <c r="A71" s="6" t="str">
        <f t="shared" si="6"/>
        <v>BAVM 238 </v>
      </c>
      <c r="B71" s="2" t="str">
        <f t="shared" si="7"/>
        <v>II</v>
      </c>
      <c r="C71" s="6">
        <f t="shared" si="8"/>
        <v>56701.381800000003</v>
      </c>
      <c r="D71" s="8" t="str">
        <f t="shared" si="9"/>
        <v>vis</v>
      </c>
      <c r="E71" s="23">
        <f>VLOOKUP(C71,Active!C$21:E$971,3,FALSE)</f>
        <v>4390.5015433154485</v>
      </c>
      <c r="F71" s="2" t="s">
        <v>98</v>
      </c>
      <c r="G71" s="8" t="str">
        <f t="shared" si="10"/>
        <v>56701.3818</v>
      </c>
      <c r="H71" s="6">
        <f t="shared" si="11"/>
        <v>4390.5</v>
      </c>
      <c r="I71" s="24" t="s">
        <v>502</v>
      </c>
      <c r="J71" s="25" t="s">
        <v>503</v>
      </c>
      <c r="K71" s="24" t="s">
        <v>504</v>
      </c>
      <c r="L71" s="24" t="s">
        <v>382</v>
      </c>
      <c r="M71" s="25" t="s">
        <v>420</v>
      </c>
      <c r="N71" s="25" t="s">
        <v>421</v>
      </c>
      <c r="O71" s="26" t="s">
        <v>305</v>
      </c>
      <c r="P71" s="27" t="s">
        <v>505</v>
      </c>
    </row>
    <row r="72" spans="1:16" ht="12.75" customHeight="1" thickBot="1" x14ac:dyDescent="0.25">
      <c r="A72" s="6" t="str">
        <f t="shared" si="6"/>
        <v>BAVM 238 </v>
      </c>
      <c r="B72" s="2" t="str">
        <f t="shared" si="7"/>
        <v>I</v>
      </c>
      <c r="C72" s="6">
        <f t="shared" si="8"/>
        <v>56713.405500000001</v>
      </c>
      <c r="D72" s="8" t="str">
        <f t="shared" si="9"/>
        <v>vis</v>
      </c>
      <c r="E72" s="23">
        <f>VLOOKUP(C72,Active!C$21:E$971,3,FALSE)</f>
        <v>4394.0017530596306</v>
      </c>
      <c r="F72" s="2" t="s">
        <v>98</v>
      </c>
      <c r="G72" s="8" t="str">
        <f t="shared" si="10"/>
        <v>56713.4055</v>
      </c>
      <c r="H72" s="6">
        <f t="shared" si="11"/>
        <v>4394</v>
      </c>
      <c r="I72" s="24" t="s">
        <v>506</v>
      </c>
      <c r="J72" s="25" t="s">
        <v>507</v>
      </c>
      <c r="K72" s="24" t="s">
        <v>508</v>
      </c>
      <c r="L72" s="24" t="s">
        <v>509</v>
      </c>
      <c r="M72" s="25" t="s">
        <v>420</v>
      </c>
      <c r="N72" s="25" t="s">
        <v>421</v>
      </c>
      <c r="O72" s="26" t="s">
        <v>305</v>
      </c>
      <c r="P72" s="27" t="s">
        <v>505</v>
      </c>
    </row>
    <row r="73" spans="1:16" ht="12.75" customHeight="1" thickBot="1" x14ac:dyDescent="0.25">
      <c r="A73" s="6" t="str">
        <f t="shared" si="6"/>
        <v> GUL V/3 </v>
      </c>
      <c r="B73" s="2" t="str">
        <f t="shared" si="7"/>
        <v>I</v>
      </c>
      <c r="C73" s="6">
        <f t="shared" si="8"/>
        <v>26793.352999999999</v>
      </c>
      <c r="D73" s="8" t="str">
        <f t="shared" si="9"/>
        <v>vis</v>
      </c>
      <c r="E73" s="23" t="e">
        <f>VLOOKUP(C73,Active!C$21:E$971,3,FALSE)</f>
        <v>#N/A</v>
      </c>
      <c r="F73" s="2" t="s">
        <v>98</v>
      </c>
      <c r="G73" s="8" t="str">
        <f t="shared" si="10"/>
        <v>26793.353</v>
      </c>
      <c r="H73" s="6">
        <f t="shared" si="11"/>
        <v>-4316</v>
      </c>
      <c r="I73" s="24" t="s">
        <v>101</v>
      </c>
      <c r="J73" s="25" t="s">
        <v>102</v>
      </c>
      <c r="K73" s="24">
        <v>-4316</v>
      </c>
      <c r="L73" s="24" t="s">
        <v>99</v>
      </c>
      <c r="M73" s="25" t="s">
        <v>100</v>
      </c>
      <c r="N73" s="25"/>
      <c r="O73" s="26" t="s">
        <v>103</v>
      </c>
      <c r="P73" s="26" t="s">
        <v>104</v>
      </c>
    </row>
    <row r="74" spans="1:16" ht="12.75" customHeight="1" thickBot="1" x14ac:dyDescent="0.25">
      <c r="A74" s="6" t="str">
        <f t="shared" si="6"/>
        <v>BAVM 13 </v>
      </c>
      <c r="B74" s="2" t="str">
        <f t="shared" si="7"/>
        <v>II</v>
      </c>
      <c r="C74" s="6">
        <f t="shared" si="8"/>
        <v>36231.394999999997</v>
      </c>
      <c r="D74" s="8" t="str">
        <f t="shared" si="9"/>
        <v>vis</v>
      </c>
      <c r="E74" s="23" t="e">
        <f>VLOOKUP(C74,Active!C$21:E$971,3,FALSE)</f>
        <v>#N/A</v>
      </c>
      <c r="F74" s="2" t="s">
        <v>98</v>
      </c>
      <c r="G74" s="8" t="str">
        <f t="shared" si="10"/>
        <v>36231.395</v>
      </c>
      <c r="H74" s="6">
        <f t="shared" si="11"/>
        <v>-1568.5</v>
      </c>
      <c r="I74" s="24" t="s">
        <v>105</v>
      </c>
      <c r="J74" s="25" t="s">
        <v>106</v>
      </c>
      <c r="K74" s="24">
        <v>-1568.5</v>
      </c>
      <c r="L74" s="24" t="s">
        <v>107</v>
      </c>
      <c r="M74" s="25" t="s">
        <v>108</v>
      </c>
      <c r="N74" s="25"/>
      <c r="O74" s="26" t="s">
        <v>109</v>
      </c>
      <c r="P74" s="27" t="s">
        <v>110</v>
      </c>
    </row>
    <row r="75" spans="1:16" ht="12.75" customHeight="1" thickBot="1" x14ac:dyDescent="0.25">
      <c r="A75" s="6" t="str">
        <f t="shared" ref="A75:A106" si="12">P75</f>
        <v>BAVM 13 </v>
      </c>
      <c r="B75" s="2" t="str">
        <f t="shared" ref="B75:B106" si="13">IF(H75=INT(H75),"I","II")</f>
        <v>II</v>
      </c>
      <c r="C75" s="6">
        <f t="shared" ref="C75:C106" si="14">1*G75</f>
        <v>36231.398999999998</v>
      </c>
      <c r="D75" s="8" t="str">
        <f t="shared" ref="D75:D106" si="15">VLOOKUP(F75,I$1:J$5,2,FALSE)</f>
        <v>vis</v>
      </c>
      <c r="E75" s="23" t="e">
        <f>VLOOKUP(C75,Active!C$21:E$971,3,FALSE)</f>
        <v>#N/A</v>
      </c>
      <c r="F75" s="2" t="s">
        <v>98</v>
      </c>
      <c r="G75" s="8" t="str">
        <f t="shared" ref="G75:G106" si="16">MID(I75,3,LEN(I75)-3)</f>
        <v>36231.399</v>
      </c>
      <c r="H75" s="6">
        <f t="shared" ref="H75:H106" si="17">1*K75</f>
        <v>-1568.5</v>
      </c>
      <c r="I75" s="24" t="s">
        <v>111</v>
      </c>
      <c r="J75" s="25" t="s">
        <v>112</v>
      </c>
      <c r="K75" s="24">
        <v>-1568.5</v>
      </c>
      <c r="L75" s="24" t="s">
        <v>113</v>
      </c>
      <c r="M75" s="25" t="s">
        <v>108</v>
      </c>
      <c r="N75" s="25"/>
      <c r="O75" s="26" t="s">
        <v>114</v>
      </c>
      <c r="P75" s="27" t="s">
        <v>110</v>
      </c>
    </row>
    <row r="76" spans="1:16" ht="12.75" customHeight="1" thickBot="1" x14ac:dyDescent="0.25">
      <c r="A76" s="6" t="str">
        <f t="shared" si="12"/>
        <v>BAVM 13 </v>
      </c>
      <c r="B76" s="2" t="str">
        <f t="shared" si="13"/>
        <v>II</v>
      </c>
      <c r="C76" s="6">
        <f t="shared" si="14"/>
        <v>36231.408000000003</v>
      </c>
      <c r="D76" s="8" t="str">
        <f t="shared" si="15"/>
        <v>vis</v>
      </c>
      <c r="E76" s="23" t="e">
        <f>VLOOKUP(C76,Active!C$21:E$971,3,FALSE)</f>
        <v>#N/A</v>
      </c>
      <c r="F76" s="2" t="s">
        <v>98</v>
      </c>
      <c r="G76" s="8" t="str">
        <f t="shared" si="16"/>
        <v>36231.408</v>
      </c>
      <c r="H76" s="6">
        <f t="shared" si="17"/>
        <v>-1568.5</v>
      </c>
      <c r="I76" s="24" t="s">
        <v>115</v>
      </c>
      <c r="J76" s="25" t="s">
        <v>116</v>
      </c>
      <c r="K76" s="24">
        <v>-1568.5</v>
      </c>
      <c r="L76" s="24" t="s">
        <v>117</v>
      </c>
      <c r="M76" s="25" t="s">
        <v>108</v>
      </c>
      <c r="N76" s="25"/>
      <c r="O76" s="26" t="s">
        <v>118</v>
      </c>
      <c r="P76" s="27" t="s">
        <v>110</v>
      </c>
    </row>
    <row r="77" spans="1:16" ht="12.75" customHeight="1" thickBot="1" x14ac:dyDescent="0.25">
      <c r="A77" s="6" t="str">
        <f t="shared" si="12"/>
        <v> BAC 13.128 </v>
      </c>
      <c r="B77" s="2" t="str">
        <f t="shared" si="13"/>
        <v>I</v>
      </c>
      <c r="C77" s="6">
        <f t="shared" si="14"/>
        <v>37253.345000000001</v>
      </c>
      <c r="D77" s="8" t="str">
        <f t="shared" si="15"/>
        <v>vis</v>
      </c>
      <c r="E77" s="23" t="e">
        <f>VLOOKUP(C77,Active!C$21:E$971,3,FALSE)</f>
        <v>#N/A</v>
      </c>
      <c r="F77" s="2" t="s">
        <v>98</v>
      </c>
      <c r="G77" s="8" t="str">
        <f t="shared" si="16"/>
        <v>37253.345</v>
      </c>
      <c r="H77" s="6">
        <f t="shared" si="17"/>
        <v>-1271</v>
      </c>
      <c r="I77" s="24" t="s">
        <v>119</v>
      </c>
      <c r="J77" s="25" t="s">
        <v>120</v>
      </c>
      <c r="K77" s="24">
        <v>-1271</v>
      </c>
      <c r="L77" s="24" t="s">
        <v>99</v>
      </c>
      <c r="M77" s="25" t="s">
        <v>121</v>
      </c>
      <c r="N77" s="25" t="s">
        <v>122</v>
      </c>
      <c r="O77" s="26" t="s">
        <v>123</v>
      </c>
      <c r="P77" s="26" t="s">
        <v>124</v>
      </c>
    </row>
    <row r="78" spans="1:16" ht="12.75" customHeight="1" thickBot="1" x14ac:dyDescent="0.25">
      <c r="A78" s="6" t="str">
        <f t="shared" si="12"/>
        <v>BAVM 15 </v>
      </c>
      <c r="B78" s="2" t="str">
        <f t="shared" si="13"/>
        <v>I</v>
      </c>
      <c r="C78" s="6">
        <f t="shared" si="14"/>
        <v>37909.508999999998</v>
      </c>
      <c r="D78" s="8" t="str">
        <f t="shared" si="15"/>
        <v>vis</v>
      </c>
      <c r="E78" s="23" t="e">
        <f>VLOOKUP(C78,Active!C$21:E$971,3,FALSE)</f>
        <v>#N/A</v>
      </c>
      <c r="F78" s="2" t="s">
        <v>98</v>
      </c>
      <c r="G78" s="8" t="str">
        <f t="shared" si="16"/>
        <v>37909.509</v>
      </c>
      <c r="H78" s="6">
        <f t="shared" si="17"/>
        <v>-1080</v>
      </c>
      <c r="I78" s="24" t="s">
        <v>125</v>
      </c>
      <c r="J78" s="25" t="s">
        <v>126</v>
      </c>
      <c r="K78" s="24">
        <v>-1080</v>
      </c>
      <c r="L78" s="24" t="s">
        <v>127</v>
      </c>
      <c r="M78" s="25" t="s">
        <v>108</v>
      </c>
      <c r="N78" s="25"/>
      <c r="O78" s="26" t="s">
        <v>128</v>
      </c>
      <c r="P78" s="27" t="s">
        <v>129</v>
      </c>
    </row>
    <row r="79" spans="1:16" ht="12.75" customHeight="1" thickBot="1" x14ac:dyDescent="0.25">
      <c r="A79" s="6" t="str">
        <f t="shared" si="12"/>
        <v> AN 289.193 </v>
      </c>
      <c r="B79" s="2" t="str">
        <f t="shared" si="13"/>
        <v>I</v>
      </c>
      <c r="C79" s="6">
        <f t="shared" si="14"/>
        <v>38414.417999999998</v>
      </c>
      <c r="D79" s="8" t="str">
        <f t="shared" si="15"/>
        <v>vis</v>
      </c>
      <c r="E79" s="23" t="e">
        <f>VLOOKUP(C79,Active!C$21:E$971,3,FALSE)</f>
        <v>#N/A</v>
      </c>
      <c r="F79" s="2" t="s">
        <v>98</v>
      </c>
      <c r="G79" s="8" t="str">
        <f t="shared" si="16"/>
        <v>38414.418</v>
      </c>
      <c r="H79" s="6">
        <f t="shared" si="17"/>
        <v>-933</v>
      </c>
      <c r="I79" s="24" t="s">
        <v>130</v>
      </c>
      <c r="J79" s="25" t="s">
        <v>131</v>
      </c>
      <c r="K79" s="24">
        <v>-933</v>
      </c>
      <c r="L79" s="24" t="s">
        <v>132</v>
      </c>
      <c r="M79" s="25" t="s">
        <v>108</v>
      </c>
      <c r="N79" s="25"/>
      <c r="O79" s="26" t="s">
        <v>133</v>
      </c>
      <c r="P79" s="26" t="s">
        <v>134</v>
      </c>
    </row>
    <row r="80" spans="1:16" ht="12.75" customHeight="1" thickBot="1" x14ac:dyDescent="0.25">
      <c r="A80" s="6" t="str">
        <f t="shared" si="12"/>
        <v> AN 289.193 </v>
      </c>
      <c r="B80" s="2" t="str">
        <f t="shared" si="13"/>
        <v>I</v>
      </c>
      <c r="C80" s="6">
        <f t="shared" si="14"/>
        <v>38414.425000000003</v>
      </c>
      <c r="D80" s="8" t="str">
        <f t="shared" si="15"/>
        <v>vis</v>
      </c>
      <c r="E80" s="23" t="e">
        <f>VLOOKUP(C80,Active!C$21:E$971,3,FALSE)</f>
        <v>#N/A</v>
      </c>
      <c r="F80" s="2" t="s">
        <v>98</v>
      </c>
      <c r="G80" s="8" t="str">
        <f t="shared" si="16"/>
        <v>38414.425</v>
      </c>
      <c r="H80" s="6">
        <f t="shared" si="17"/>
        <v>-933</v>
      </c>
      <c r="I80" s="24" t="s">
        <v>135</v>
      </c>
      <c r="J80" s="25" t="s">
        <v>136</v>
      </c>
      <c r="K80" s="24">
        <v>-933</v>
      </c>
      <c r="L80" s="24" t="s">
        <v>137</v>
      </c>
      <c r="M80" s="25" t="s">
        <v>108</v>
      </c>
      <c r="N80" s="25"/>
      <c r="O80" s="26" t="s">
        <v>138</v>
      </c>
      <c r="P80" s="26" t="s">
        <v>134</v>
      </c>
    </row>
    <row r="81" spans="1:16" ht="12.75" customHeight="1" thickBot="1" x14ac:dyDescent="0.25">
      <c r="A81" s="6" t="str">
        <f t="shared" si="12"/>
        <v> AVSJ 3.67 </v>
      </c>
      <c r="B81" s="2" t="str">
        <f t="shared" si="13"/>
        <v>I</v>
      </c>
      <c r="C81" s="6">
        <f t="shared" si="14"/>
        <v>39860.733</v>
      </c>
      <c r="D81" s="8" t="str">
        <f t="shared" si="15"/>
        <v>vis</v>
      </c>
      <c r="E81" s="23" t="e">
        <f>VLOOKUP(C81,Active!C$21:E$971,3,FALSE)</f>
        <v>#N/A</v>
      </c>
      <c r="F81" s="2" t="s">
        <v>98</v>
      </c>
      <c r="G81" s="8" t="str">
        <f t="shared" si="16"/>
        <v>39860.733</v>
      </c>
      <c r="H81" s="6">
        <f t="shared" si="17"/>
        <v>-512</v>
      </c>
      <c r="I81" s="24" t="s">
        <v>139</v>
      </c>
      <c r="J81" s="25" t="s">
        <v>140</v>
      </c>
      <c r="K81" s="24">
        <v>-512</v>
      </c>
      <c r="L81" s="24" t="s">
        <v>141</v>
      </c>
      <c r="M81" s="25" t="s">
        <v>108</v>
      </c>
      <c r="N81" s="25"/>
      <c r="O81" s="26" t="s">
        <v>142</v>
      </c>
      <c r="P81" s="26" t="s">
        <v>143</v>
      </c>
    </row>
    <row r="82" spans="1:16" ht="12.75" customHeight="1" thickBot="1" x14ac:dyDescent="0.25">
      <c r="A82" s="6" t="str">
        <f t="shared" si="12"/>
        <v>IBVS 937 </v>
      </c>
      <c r="B82" s="2" t="str">
        <f t="shared" si="13"/>
        <v>II</v>
      </c>
      <c r="C82" s="6">
        <f t="shared" si="14"/>
        <v>41576.470600000001</v>
      </c>
      <c r="D82" s="8" t="str">
        <f t="shared" si="15"/>
        <v>vis</v>
      </c>
      <c r="E82" s="23" t="e">
        <f>VLOOKUP(C82,Active!C$21:E$971,3,FALSE)</f>
        <v>#N/A</v>
      </c>
      <c r="F82" s="2" t="s">
        <v>98</v>
      </c>
      <c r="G82" s="8" t="str">
        <f t="shared" si="16"/>
        <v>41576.4706</v>
      </c>
      <c r="H82" s="6">
        <f t="shared" si="17"/>
        <v>-12.5</v>
      </c>
      <c r="I82" s="24" t="s">
        <v>160</v>
      </c>
      <c r="J82" s="25" t="s">
        <v>161</v>
      </c>
      <c r="K82" s="24">
        <v>-12.5</v>
      </c>
      <c r="L82" s="24" t="s">
        <v>162</v>
      </c>
      <c r="M82" s="25" t="s">
        <v>121</v>
      </c>
      <c r="N82" s="25" t="s">
        <v>122</v>
      </c>
      <c r="O82" s="26" t="s">
        <v>163</v>
      </c>
      <c r="P82" s="27" t="s">
        <v>164</v>
      </c>
    </row>
    <row r="83" spans="1:16" ht="12.75" customHeight="1" thickBot="1" x14ac:dyDescent="0.25">
      <c r="A83" s="6" t="str">
        <f t="shared" si="12"/>
        <v> JBAA 83.454 </v>
      </c>
      <c r="B83" s="2" t="str">
        <f t="shared" si="13"/>
        <v>I</v>
      </c>
      <c r="C83" s="6">
        <f t="shared" si="14"/>
        <v>41619.402000000002</v>
      </c>
      <c r="D83" s="8" t="str">
        <f t="shared" si="15"/>
        <v>vis</v>
      </c>
      <c r="E83" s="23" t="e">
        <f>VLOOKUP(C83,Active!C$21:E$971,3,FALSE)</f>
        <v>#N/A</v>
      </c>
      <c r="F83" s="2" t="s">
        <v>98</v>
      </c>
      <c r="G83" s="8" t="str">
        <f t="shared" si="16"/>
        <v>41619.402</v>
      </c>
      <c r="H83" s="6">
        <f t="shared" si="17"/>
        <v>0</v>
      </c>
      <c r="I83" s="24" t="s">
        <v>165</v>
      </c>
      <c r="J83" s="25" t="s">
        <v>166</v>
      </c>
      <c r="K83" s="24">
        <v>0</v>
      </c>
      <c r="L83" s="24" t="s">
        <v>167</v>
      </c>
      <c r="M83" s="25" t="s">
        <v>108</v>
      </c>
      <c r="N83" s="25"/>
      <c r="O83" s="26" t="s">
        <v>168</v>
      </c>
      <c r="P83" s="26" t="s">
        <v>169</v>
      </c>
    </row>
    <row r="84" spans="1:16" ht="12.75" customHeight="1" thickBot="1" x14ac:dyDescent="0.25">
      <c r="A84" s="6" t="str">
        <f t="shared" si="12"/>
        <v>IBVS 937 </v>
      </c>
      <c r="B84" s="2" t="str">
        <f t="shared" si="13"/>
        <v>I</v>
      </c>
      <c r="C84" s="6">
        <f t="shared" si="14"/>
        <v>41619.406999999999</v>
      </c>
      <c r="D84" s="8" t="str">
        <f t="shared" si="15"/>
        <v>vis</v>
      </c>
      <c r="E84" s="23" t="e">
        <f>VLOOKUP(C84,Active!C$21:E$971,3,FALSE)</f>
        <v>#N/A</v>
      </c>
      <c r="F84" s="2" t="s">
        <v>98</v>
      </c>
      <c r="G84" s="8" t="str">
        <f t="shared" si="16"/>
        <v>41619.4070</v>
      </c>
      <c r="H84" s="6">
        <f t="shared" si="17"/>
        <v>0</v>
      </c>
      <c r="I84" s="24" t="s">
        <v>170</v>
      </c>
      <c r="J84" s="25" t="s">
        <v>171</v>
      </c>
      <c r="K84" s="24">
        <v>0</v>
      </c>
      <c r="L84" s="24" t="s">
        <v>172</v>
      </c>
      <c r="M84" s="25" t="s">
        <v>121</v>
      </c>
      <c r="N84" s="25" t="s">
        <v>122</v>
      </c>
      <c r="O84" s="26" t="s">
        <v>173</v>
      </c>
      <c r="P84" s="27" t="s">
        <v>164</v>
      </c>
    </row>
    <row r="85" spans="1:16" ht="12.75" customHeight="1" thickBot="1" x14ac:dyDescent="0.25">
      <c r="A85" s="6" t="str">
        <f t="shared" si="12"/>
        <v>IBVS 937 </v>
      </c>
      <c r="B85" s="2" t="str">
        <f t="shared" si="13"/>
        <v>I</v>
      </c>
      <c r="C85" s="6">
        <f t="shared" si="14"/>
        <v>41660.630400000002</v>
      </c>
      <c r="D85" s="8" t="str">
        <f t="shared" si="15"/>
        <v>vis</v>
      </c>
      <c r="E85" s="23" t="e">
        <f>VLOOKUP(C85,Active!C$21:E$971,3,FALSE)</f>
        <v>#N/A</v>
      </c>
      <c r="F85" s="2" t="s">
        <v>98</v>
      </c>
      <c r="G85" s="8" t="str">
        <f t="shared" si="16"/>
        <v>41660.6304</v>
      </c>
      <c r="H85" s="6">
        <f t="shared" si="17"/>
        <v>12</v>
      </c>
      <c r="I85" s="24" t="s">
        <v>181</v>
      </c>
      <c r="J85" s="25" t="s">
        <v>182</v>
      </c>
      <c r="K85" s="24">
        <v>12</v>
      </c>
      <c r="L85" s="24" t="s">
        <v>183</v>
      </c>
      <c r="M85" s="25" t="s">
        <v>121</v>
      </c>
      <c r="N85" s="25" t="s">
        <v>122</v>
      </c>
      <c r="O85" s="26" t="s">
        <v>184</v>
      </c>
      <c r="P85" s="27" t="s">
        <v>164</v>
      </c>
    </row>
    <row r="86" spans="1:16" ht="12.75" customHeight="1" thickBot="1" x14ac:dyDescent="0.25">
      <c r="A86" s="6" t="str">
        <f t="shared" si="12"/>
        <v>IBVS 937 </v>
      </c>
      <c r="B86" s="2" t="str">
        <f t="shared" si="13"/>
        <v>II</v>
      </c>
      <c r="C86" s="6">
        <f t="shared" si="14"/>
        <v>41662.345999999998</v>
      </c>
      <c r="D86" s="8" t="str">
        <f t="shared" si="15"/>
        <v>vis</v>
      </c>
      <c r="E86" s="23" t="e">
        <f>VLOOKUP(C86,Active!C$21:E$971,3,FALSE)</f>
        <v>#N/A</v>
      </c>
      <c r="F86" s="2" t="s">
        <v>98</v>
      </c>
      <c r="G86" s="8" t="str">
        <f t="shared" si="16"/>
        <v>41662.3460</v>
      </c>
      <c r="H86" s="6">
        <f t="shared" si="17"/>
        <v>12.5</v>
      </c>
      <c r="I86" s="24" t="s">
        <v>185</v>
      </c>
      <c r="J86" s="25" t="s">
        <v>186</v>
      </c>
      <c r="K86" s="24">
        <v>12.5</v>
      </c>
      <c r="L86" s="24" t="s">
        <v>187</v>
      </c>
      <c r="M86" s="25" t="s">
        <v>121</v>
      </c>
      <c r="N86" s="25" t="s">
        <v>122</v>
      </c>
      <c r="O86" s="26" t="s">
        <v>188</v>
      </c>
      <c r="P86" s="27" t="s">
        <v>164</v>
      </c>
    </row>
    <row r="87" spans="1:16" ht="12.75" customHeight="1" thickBot="1" x14ac:dyDescent="0.25">
      <c r="A87" s="6" t="str">
        <f t="shared" si="12"/>
        <v> AJ 81.855 </v>
      </c>
      <c r="B87" s="2" t="str">
        <f t="shared" si="13"/>
        <v>I</v>
      </c>
      <c r="C87" s="6">
        <f t="shared" si="14"/>
        <v>41986.966099999998</v>
      </c>
      <c r="D87" s="8" t="str">
        <f t="shared" si="15"/>
        <v>vis</v>
      </c>
      <c r="E87" s="23" t="e">
        <f>VLOOKUP(C87,Active!C$21:E$971,3,FALSE)</f>
        <v>#N/A</v>
      </c>
      <c r="F87" s="2" t="s">
        <v>98</v>
      </c>
      <c r="G87" s="8" t="str">
        <f t="shared" si="16"/>
        <v>41986.9661</v>
      </c>
      <c r="H87" s="6">
        <f t="shared" si="17"/>
        <v>107</v>
      </c>
      <c r="I87" s="24" t="s">
        <v>200</v>
      </c>
      <c r="J87" s="25" t="s">
        <v>201</v>
      </c>
      <c r="K87" s="24">
        <v>107</v>
      </c>
      <c r="L87" s="24" t="s">
        <v>202</v>
      </c>
      <c r="M87" s="25" t="s">
        <v>121</v>
      </c>
      <c r="N87" s="25" t="s">
        <v>122</v>
      </c>
      <c r="O87" s="26" t="s">
        <v>203</v>
      </c>
      <c r="P87" s="26" t="s">
        <v>204</v>
      </c>
    </row>
    <row r="88" spans="1:16" ht="12.75" customHeight="1" thickBot="1" x14ac:dyDescent="0.25">
      <c r="A88" s="6" t="str">
        <f t="shared" si="12"/>
        <v> AJ 81.855 </v>
      </c>
      <c r="B88" s="2" t="str">
        <f t="shared" si="13"/>
        <v>II</v>
      </c>
      <c r="C88" s="6">
        <f t="shared" si="14"/>
        <v>42036.770900000003</v>
      </c>
      <c r="D88" s="8" t="str">
        <f t="shared" si="15"/>
        <v>vis</v>
      </c>
      <c r="E88" s="23" t="e">
        <f>VLOOKUP(C88,Active!C$21:E$971,3,FALSE)</f>
        <v>#N/A</v>
      </c>
      <c r="F88" s="2" t="s">
        <v>98</v>
      </c>
      <c r="G88" s="8" t="str">
        <f t="shared" si="16"/>
        <v>42036.7709</v>
      </c>
      <c r="H88" s="6">
        <f t="shared" si="17"/>
        <v>121.5</v>
      </c>
      <c r="I88" s="24" t="s">
        <v>205</v>
      </c>
      <c r="J88" s="25" t="s">
        <v>206</v>
      </c>
      <c r="K88" s="24">
        <v>121.5</v>
      </c>
      <c r="L88" s="24" t="s">
        <v>207</v>
      </c>
      <c r="M88" s="25" t="s">
        <v>121</v>
      </c>
      <c r="N88" s="25" t="s">
        <v>122</v>
      </c>
      <c r="O88" s="26" t="s">
        <v>203</v>
      </c>
      <c r="P88" s="26" t="s">
        <v>204</v>
      </c>
    </row>
    <row r="89" spans="1:16" ht="12.75" customHeight="1" thickBot="1" x14ac:dyDescent="0.25">
      <c r="A89" s="6" t="str">
        <f t="shared" si="12"/>
        <v> AJ 81.855 </v>
      </c>
      <c r="B89" s="2" t="str">
        <f t="shared" si="13"/>
        <v>I</v>
      </c>
      <c r="C89" s="6">
        <f t="shared" si="14"/>
        <v>42041.922400000003</v>
      </c>
      <c r="D89" s="8" t="str">
        <f t="shared" si="15"/>
        <v>vis</v>
      </c>
      <c r="E89" s="23" t="e">
        <f>VLOOKUP(C89,Active!C$21:E$971,3,FALSE)</f>
        <v>#N/A</v>
      </c>
      <c r="F89" s="2" t="s">
        <v>98</v>
      </c>
      <c r="G89" s="8" t="str">
        <f t="shared" si="16"/>
        <v>42041.9224</v>
      </c>
      <c r="H89" s="6">
        <f t="shared" si="17"/>
        <v>123</v>
      </c>
      <c r="I89" s="24" t="s">
        <v>208</v>
      </c>
      <c r="J89" s="25" t="s">
        <v>209</v>
      </c>
      <c r="K89" s="24">
        <v>123</v>
      </c>
      <c r="L89" s="24" t="s">
        <v>210</v>
      </c>
      <c r="M89" s="25" t="s">
        <v>121</v>
      </c>
      <c r="N89" s="25" t="s">
        <v>122</v>
      </c>
      <c r="O89" s="26" t="s">
        <v>203</v>
      </c>
      <c r="P89" s="26" t="s">
        <v>204</v>
      </c>
    </row>
    <row r="90" spans="1:16" ht="12.75" customHeight="1" thickBot="1" x14ac:dyDescent="0.25">
      <c r="A90" s="6" t="str">
        <f t="shared" si="12"/>
        <v> JBAA 87.80 </v>
      </c>
      <c r="B90" s="2" t="str">
        <f t="shared" si="13"/>
        <v>II</v>
      </c>
      <c r="C90" s="6">
        <f t="shared" si="14"/>
        <v>42452.42</v>
      </c>
      <c r="D90" s="8" t="str">
        <f t="shared" si="15"/>
        <v>vis</v>
      </c>
      <c r="E90" s="23" t="e">
        <f>VLOOKUP(C90,Active!C$21:E$971,3,FALSE)</f>
        <v>#N/A</v>
      </c>
      <c r="F90" s="2" t="s">
        <v>98</v>
      </c>
      <c r="G90" s="8" t="str">
        <f t="shared" si="16"/>
        <v>42452.420</v>
      </c>
      <c r="H90" s="6">
        <f t="shared" si="17"/>
        <v>242.5</v>
      </c>
      <c r="I90" s="24" t="s">
        <v>219</v>
      </c>
      <c r="J90" s="25" t="s">
        <v>220</v>
      </c>
      <c r="K90" s="24">
        <v>242.5</v>
      </c>
      <c r="L90" s="24" t="s">
        <v>221</v>
      </c>
      <c r="M90" s="25" t="s">
        <v>108</v>
      </c>
      <c r="N90" s="25"/>
      <c r="O90" s="26" t="s">
        <v>222</v>
      </c>
      <c r="P90" s="26" t="s">
        <v>223</v>
      </c>
    </row>
    <row r="91" spans="1:16" ht="12.75" customHeight="1" thickBot="1" x14ac:dyDescent="0.25">
      <c r="A91" s="6" t="str">
        <f t="shared" si="12"/>
        <v> VSSC 68.35 </v>
      </c>
      <c r="B91" s="2" t="str">
        <f t="shared" si="13"/>
        <v>I</v>
      </c>
      <c r="C91" s="6">
        <f t="shared" si="14"/>
        <v>46466.396999999997</v>
      </c>
      <c r="D91" s="8" t="str">
        <f t="shared" si="15"/>
        <v>vis</v>
      </c>
      <c r="E91" s="23" t="e">
        <f>VLOOKUP(C91,Active!C$21:E$971,3,FALSE)</f>
        <v>#N/A</v>
      </c>
      <c r="F91" s="2" t="s">
        <v>98</v>
      </c>
      <c r="G91" s="8" t="str">
        <f t="shared" si="16"/>
        <v>46466.397</v>
      </c>
      <c r="H91" s="6">
        <f t="shared" si="17"/>
        <v>1411</v>
      </c>
      <c r="I91" s="24" t="s">
        <v>311</v>
      </c>
      <c r="J91" s="25" t="s">
        <v>312</v>
      </c>
      <c r="K91" s="24">
        <v>1411</v>
      </c>
      <c r="L91" s="24" t="s">
        <v>313</v>
      </c>
      <c r="M91" s="25" t="s">
        <v>108</v>
      </c>
      <c r="N91" s="25"/>
      <c r="O91" s="26" t="s">
        <v>314</v>
      </c>
      <c r="P91" s="26" t="s">
        <v>315</v>
      </c>
    </row>
    <row r="92" spans="1:16" ht="12.75" customHeight="1" thickBot="1" x14ac:dyDescent="0.25">
      <c r="A92" s="6" t="str">
        <f t="shared" si="12"/>
        <v> VSSC 70.21 </v>
      </c>
      <c r="B92" s="2" t="str">
        <f t="shared" si="13"/>
        <v>II</v>
      </c>
      <c r="C92" s="6">
        <f t="shared" si="14"/>
        <v>46825.368000000002</v>
      </c>
      <c r="D92" s="8" t="str">
        <f t="shared" si="15"/>
        <v>vis</v>
      </c>
      <c r="E92" s="23" t="e">
        <f>VLOOKUP(C92,Active!C$21:E$971,3,FALSE)</f>
        <v>#N/A</v>
      </c>
      <c r="F92" s="2" t="s">
        <v>98</v>
      </c>
      <c r="G92" s="8" t="str">
        <f t="shared" si="16"/>
        <v>46825.368</v>
      </c>
      <c r="H92" s="6">
        <f t="shared" si="17"/>
        <v>1515.5</v>
      </c>
      <c r="I92" s="24" t="s">
        <v>331</v>
      </c>
      <c r="J92" s="25" t="s">
        <v>332</v>
      </c>
      <c r="K92" s="24">
        <v>1515.5</v>
      </c>
      <c r="L92" s="24" t="s">
        <v>333</v>
      </c>
      <c r="M92" s="25" t="s">
        <v>108</v>
      </c>
      <c r="N92" s="25"/>
      <c r="O92" s="26" t="s">
        <v>314</v>
      </c>
      <c r="P92" s="26" t="s">
        <v>334</v>
      </c>
    </row>
    <row r="93" spans="1:16" ht="12.75" customHeight="1" thickBot="1" x14ac:dyDescent="0.25">
      <c r="A93" s="6" t="str">
        <f t="shared" si="12"/>
        <v>BAVM 131 </v>
      </c>
      <c r="B93" s="2" t="str">
        <f t="shared" si="13"/>
        <v>II</v>
      </c>
      <c r="C93" s="6">
        <f t="shared" si="14"/>
        <v>50449.430999999997</v>
      </c>
      <c r="D93" s="8" t="str">
        <f t="shared" si="15"/>
        <v>vis</v>
      </c>
      <c r="E93" s="23" t="e">
        <f>VLOOKUP(C93,Active!C$21:E$971,3,FALSE)</f>
        <v>#N/A</v>
      </c>
      <c r="F93" s="2" t="str">
        <f>LEFT(M93,1)</f>
        <v>V</v>
      </c>
      <c r="G93" s="8" t="str">
        <f t="shared" si="16"/>
        <v>50449.431</v>
      </c>
      <c r="H93" s="6">
        <f t="shared" si="17"/>
        <v>2570.5</v>
      </c>
      <c r="I93" s="24" t="s">
        <v>384</v>
      </c>
      <c r="J93" s="25" t="s">
        <v>385</v>
      </c>
      <c r="K93" s="24">
        <v>2570.5</v>
      </c>
      <c r="L93" s="24" t="s">
        <v>113</v>
      </c>
      <c r="M93" s="25" t="s">
        <v>108</v>
      </c>
      <c r="N93" s="25"/>
      <c r="O93" s="26" t="s">
        <v>367</v>
      </c>
      <c r="P93" s="27" t="s">
        <v>386</v>
      </c>
    </row>
    <row r="94" spans="1:16" ht="12.75" customHeight="1" thickBot="1" x14ac:dyDescent="0.25">
      <c r="A94" s="6" t="str">
        <f t="shared" si="12"/>
        <v>BAVM 122 </v>
      </c>
      <c r="B94" s="2" t="str">
        <f t="shared" si="13"/>
        <v>II</v>
      </c>
      <c r="C94" s="6">
        <f t="shared" si="14"/>
        <v>51222.326999999997</v>
      </c>
      <c r="D94" s="8" t="str">
        <f t="shared" si="15"/>
        <v>vis</v>
      </c>
      <c r="E94" s="23" t="e">
        <f>VLOOKUP(C94,Active!C$21:E$971,3,FALSE)</f>
        <v>#N/A</v>
      </c>
      <c r="F94" s="2" t="s">
        <v>98</v>
      </c>
      <c r="G94" s="8" t="str">
        <f t="shared" si="16"/>
        <v>51222.327</v>
      </c>
      <c r="H94" s="6">
        <f t="shared" si="17"/>
        <v>2795.5</v>
      </c>
      <c r="I94" s="24" t="s">
        <v>396</v>
      </c>
      <c r="J94" s="25" t="s">
        <v>397</v>
      </c>
      <c r="K94" s="24">
        <v>2795.5</v>
      </c>
      <c r="L94" s="24" t="s">
        <v>167</v>
      </c>
      <c r="M94" s="25" t="s">
        <v>108</v>
      </c>
      <c r="N94" s="25"/>
      <c r="O94" s="26" t="s">
        <v>398</v>
      </c>
      <c r="P94" s="27" t="s">
        <v>399</v>
      </c>
    </row>
    <row r="95" spans="1:16" ht="12.75" customHeight="1" thickBot="1" x14ac:dyDescent="0.25">
      <c r="A95" s="6" t="str">
        <f t="shared" si="12"/>
        <v> BBS 123 </v>
      </c>
      <c r="B95" s="2" t="str">
        <f t="shared" si="13"/>
        <v>I</v>
      </c>
      <c r="C95" s="6">
        <f t="shared" si="14"/>
        <v>51543.510999999999</v>
      </c>
      <c r="D95" s="8" t="str">
        <f t="shared" si="15"/>
        <v>vis</v>
      </c>
      <c r="E95" s="23" t="e">
        <f>VLOOKUP(C95,Active!C$21:E$971,3,FALSE)</f>
        <v>#N/A</v>
      </c>
      <c r="F95" s="2" t="s">
        <v>98</v>
      </c>
      <c r="G95" s="8" t="str">
        <f t="shared" si="16"/>
        <v>51543.511</v>
      </c>
      <c r="H95" s="6">
        <f t="shared" si="17"/>
        <v>2889</v>
      </c>
      <c r="I95" s="24" t="s">
        <v>400</v>
      </c>
      <c r="J95" s="25" t="s">
        <v>401</v>
      </c>
      <c r="K95" s="24">
        <v>2889</v>
      </c>
      <c r="L95" s="24" t="s">
        <v>132</v>
      </c>
      <c r="M95" s="25" t="s">
        <v>108</v>
      </c>
      <c r="N95" s="25"/>
      <c r="O95" s="26" t="s">
        <v>402</v>
      </c>
      <c r="P95" s="26" t="s">
        <v>403</v>
      </c>
    </row>
    <row r="96" spans="1:16" ht="12.75" customHeight="1" thickBot="1" x14ac:dyDescent="0.25">
      <c r="A96" s="6" t="str">
        <f t="shared" si="12"/>
        <v>BAVM 143 </v>
      </c>
      <c r="B96" s="2" t="str">
        <f t="shared" si="13"/>
        <v>II</v>
      </c>
      <c r="C96" s="6">
        <f t="shared" si="14"/>
        <v>51902.498</v>
      </c>
      <c r="D96" s="8" t="str">
        <f t="shared" si="15"/>
        <v>vis</v>
      </c>
      <c r="E96" s="23" t="e">
        <f>VLOOKUP(C96,Active!C$21:E$971,3,FALSE)</f>
        <v>#N/A</v>
      </c>
      <c r="F96" s="2" t="s">
        <v>98</v>
      </c>
      <c r="G96" s="8" t="str">
        <f t="shared" si="16"/>
        <v>51902.498</v>
      </c>
      <c r="H96" s="6">
        <f t="shared" si="17"/>
        <v>2993.5</v>
      </c>
      <c r="I96" s="24" t="s">
        <v>404</v>
      </c>
      <c r="J96" s="25" t="s">
        <v>405</v>
      </c>
      <c r="K96" s="24">
        <v>2993.5</v>
      </c>
      <c r="L96" s="24" t="s">
        <v>284</v>
      </c>
      <c r="M96" s="25" t="s">
        <v>108</v>
      </c>
      <c r="N96" s="25"/>
      <c r="O96" s="26" t="s">
        <v>398</v>
      </c>
      <c r="P96" s="27" t="s">
        <v>406</v>
      </c>
    </row>
    <row r="97" spans="1:16" ht="12.75" customHeight="1" thickBot="1" x14ac:dyDescent="0.25">
      <c r="A97" s="6" t="str">
        <f t="shared" si="12"/>
        <v>BAVM 154 </v>
      </c>
      <c r="B97" s="2" t="str">
        <f t="shared" si="13"/>
        <v>I</v>
      </c>
      <c r="C97" s="6">
        <f t="shared" si="14"/>
        <v>52323.294000000002</v>
      </c>
      <c r="D97" s="8" t="str">
        <f t="shared" si="15"/>
        <v>vis</v>
      </c>
      <c r="E97" s="23" t="e">
        <f>VLOOKUP(C97,Active!C$21:E$971,3,FALSE)</f>
        <v>#N/A</v>
      </c>
      <c r="F97" s="2" t="s">
        <v>98</v>
      </c>
      <c r="G97" s="8" t="str">
        <f t="shared" si="16"/>
        <v>52323.294</v>
      </c>
      <c r="H97" s="6">
        <f t="shared" si="17"/>
        <v>3116</v>
      </c>
      <c r="I97" s="24" t="s">
        <v>407</v>
      </c>
      <c r="J97" s="25" t="s">
        <v>408</v>
      </c>
      <c r="K97" s="24">
        <v>3116</v>
      </c>
      <c r="L97" s="24" t="s">
        <v>107</v>
      </c>
      <c r="M97" s="25" t="s">
        <v>108</v>
      </c>
      <c r="N97" s="25"/>
      <c r="O97" s="26" t="s">
        <v>398</v>
      </c>
      <c r="P97" s="27" t="s">
        <v>409</v>
      </c>
    </row>
    <row r="98" spans="1:16" ht="12.75" customHeight="1" thickBot="1" x14ac:dyDescent="0.25">
      <c r="A98" s="6" t="str">
        <f t="shared" si="12"/>
        <v>VSB 43 </v>
      </c>
      <c r="B98" s="2" t="str">
        <f t="shared" si="13"/>
        <v>I</v>
      </c>
      <c r="C98" s="6">
        <f t="shared" si="14"/>
        <v>53054.98</v>
      </c>
      <c r="D98" s="8" t="str">
        <f t="shared" si="15"/>
        <v>vis</v>
      </c>
      <c r="E98" s="23" t="e">
        <f>VLOOKUP(C98,Active!C$21:E$971,3,FALSE)</f>
        <v>#N/A</v>
      </c>
      <c r="F98" s="2" t="s">
        <v>98</v>
      </c>
      <c r="G98" s="8" t="str">
        <f t="shared" si="16"/>
        <v>53054.980</v>
      </c>
      <c r="H98" s="6">
        <f t="shared" si="17"/>
        <v>3329</v>
      </c>
      <c r="I98" s="24" t="s">
        <v>410</v>
      </c>
      <c r="J98" s="25" t="s">
        <v>411</v>
      </c>
      <c r="K98" s="24">
        <v>3329</v>
      </c>
      <c r="L98" s="24" t="s">
        <v>176</v>
      </c>
      <c r="M98" s="25" t="s">
        <v>108</v>
      </c>
      <c r="N98" s="25"/>
      <c r="O98" s="26" t="s">
        <v>412</v>
      </c>
      <c r="P98" s="27" t="s">
        <v>413</v>
      </c>
    </row>
    <row r="99" spans="1:16" ht="12.75" customHeight="1" thickBot="1" x14ac:dyDescent="0.25">
      <c r="A99" s="6" t="str">
        <f t="shared" si="12"/>
        <v>VSB 45 </v>
      </c>
      <c r="B99" s="2" t="str">
        <f t="shared" si="13"/>
        <v>I</v>
      </c>
      <c r="C99" s="6">
        <f t="shared" si="14"/>
        <v>54082.089</v>
      </c>
      <c r="D99" s="8" t="str">
        <f t="shared" si="15"/>
        <v>vis</v>
      </c>
      <c r="E99" s="23" t="e">
        <f>VLOOKUP(C99,Active!C$21:E$971,3,FALSE)</f>
        <v>#N/A</v>
      </c>
      <c r="F99" s="2" t="s">
        <v>98</v>
      </c>
      <c r="G99" s="8" t="str">
        <f t="shared" si="16"/>
        <v>54082.089</v>
      </c>
      <c r="H99" s="6">
        <f t="shared" si="17"/>
        <v>3628</v>
      </c>
      <c r="I99" s="24" t="s">
        <v>427</v>
      </c>
      <c r="J99" s="25" t="s">
        <v>428</v>
      </c>
      <c r="K99" s="24" t="s">
        <v>429</v>
      </c>
      <c r="L99" s="24" t="s">
        <v>113</v>
      </c>
      <c r="M99" s="25" t="s">
        <v>108</v>
      </c>
      <c r="N99" s="25"/>
      <c r="O99" s="26" t="s">
        <v>430</v>
      </c>
      <c r="P99" s="27" t="s">
        <v>431</v>
      </c>
    </row>
    <row r="100" spans="1:16" ht="12.75" customHeight="1" thickBot="1" x14ac:dyDescent="0.25">
      <c r="A100" s="6" t="str">
        <f t="shared" si="12"/>
        <v>BAVM 193 </v>
      </c>
      <c r="B100" s="2" t="str">
        <f t="shared" si="13"/>
        <v>I</v>
      </c>
      <c r="C100" s="6">
        <f t="shared" si="14"/>
        <v>54432.474699999999</v>
      </c>
      <c r="D100" s="8" t="str">
        <f t="shared" si="15"/>
        <v>vis</v>
      </c>
      <c r="E100" s="23" t="e">
        <f>VLOOKUP(C100,Active!C$21:E$971,3,FALSE)</f>
        <v>#N/A</v>
      </c>
      <c r="F100" s="2" t="s">
        <v>98</v>
      </c>
      <c r="G100" s="8" t="str">
        <f t="shared" si="16"/>
        <v>54432.4747</v>
      </c>
      <c r="H100" s="6">
        <f t="shared" si="17"/>
        <v>3730</v>
      </c>
      <c r="I100" s="24" t="s">
        <v>432</v>
      </c>
      <c r="J100" s="25" t="s">
        <v>433</v>
      </c>
      <c r="K100" s="24" t="s">
        <v>434</v>
      </c>
      <c r="L100" s="24" t="s">
        <v>419</v>
      </c>
      <c r="M100" s="25" t="s">
        <v>420</v>
      </c>
      <c r="N100" s="25" t="s">
        <v>421</v>
      </c>
      <c r="O100" s="26" t="s">
        <v>435</v>
      </c>
      <c r="P100" s="27" t="s">
        <v>436</v>
      </c>
    </row>
    <row r="101" spans="1:16" ht="12.75" customHeight="1" thickBot="1" x14ac:dyDescent="0.25">
      <c r="A101" s="6" t="str">
        <f t="shared" si="12"/>
        <v>VSB 46 </v>
      </c>
      <c r="B101" s="2" t="str">
        <f t="shared" si="13"/>
        <v>I</v>
      </c>
      <c r="C101" s="6">
        <f t="shared" si="14"/>
        <v>54453.089</v>
      </c>
      <c r="D101" s="8" t="str">
        <f t="shared" si="15"/>
        <v>vis</v>
      </c>
      <c r="E101" s="23" t="e">
        <f>VLOOKUP(C101,Active!C$21:E$971,3,FALSE)</f>
        <v>#N/A</v>
      </c>
      <c r="F101" s="2" t="s">
        <v>98</v>
      </c>
      <c r="G101" s="8" t="str">
        <f t="shared" si="16"/>
        <v>54453.089</v>
      </c>
      <c r="H101" s="6">
        <f t="shared" si="17"/>
        <v>3736</v>
      </c>
      <c r="I101" s="24" t="s">
        <v>437</v>
      </c>
      <c r="J101" s="25" t="s">
        <v>438</v>
      </c>
      <c r="K101" s="24" t="s">
        <v>439</v>
      </c>
      <c r="L101" s="24" t="s">
        <v>333</v>
      </c>
      <c r="M101" s="25" t="s">
        <v>108</v>
      </c>
      <c r="N101" s="25"/>
      <c r="O101" s="26" t="s">
        <v>440</v>
      </c>
      <c r="P101" s="27" t="s">
        <v>441</v>
      </c>
    </row>
    <row r="102" spans="1:16" ht="12.75" customHeight="1" thickBot="1" x14ac:dyDescent="0.25">
      <c r="A102" s="6" t="str">
        <f t="shared" si="12"/>
        <v>VSB 48 </v>
      </c>
      <c r="B102" s="2" t="str">
        <f t="shared" si="13"/>
        <v>I</v>
      </c>
      <c r="C102" s="6">
        <f t="shared" si="14"/>
        <v>54793.171000000002</v>
      </c>
      <c r="D102" s="8" t="str">
        <f t="shared" si="15"/>
        <v>vis</v>
      </c>
      <c r="E102" s="23" t="e">
        <f>VLOOKUP(C102,Active!C$21:E$971,3,FALSE)</f>
        <v>#N/A</v>
      </c>
      <c r="F102" s="2" t="s">
        <v>98</v>
      </c>
      <c r="G102" s="8" t="str">
        <f t="shared" si="16"/>
        <v>54793.171</v>
      </c>
      <c r="H102" s="6">
        <f t="shared" si="17"/>
        <v>3835</v>
      </c>
      <c r="I102" s="24" t="s">
        <v>448</v>
      </c>
      <c r="J102" s="25" t="s">
        <v>449</v>
      </c>
      <c r="K102" s="24" t="s">
        <v>450</v>
      </c>
      <c r="L102" s="24" t="s">
        <v>117</v>
      </c>
      <c r="M102" s="25" t="s">
        <v>108</v>
      </c>
      <c r="N102" s="25"/>
      <c r="O102" s="26" t="s">
        <v>440</v>
      </c>
      <c r="P102" s="27" t="s">
        <v>451</v>
      </c>
    </row>
    <row r="103" spans="1:16" ht="12.75" customHeight="1" thickBot="1" x14ac:dyDescent="0.25">
      <c r="A103" s="6" t="str">
        <f t="shared" si="12"/>
        <v>VSB 48 </v>
      </c>
      <c r="B103" s="2" t="str">
        <f t="shared" si="13"/>
        <v>I</v>
      </c>
      <c r="C103" s="6">
        <f t="shared" si="14"/>
        <v>54800.044000000002</v>
      </c>
      <c r="D103" s="8" t="str">
        <f t="shared" si="15"/>
        <v>vis</v>
      </c>
      <c r="E103" s="23" t="e">
        <f>VLOOKUP(C103,Active!C$21:E$971,3,FALSE)</f>
        <v>#N/A</v>
      </c>
      <c r="F103" s="2" t="s">
        <v>98</v>
      </c>
      <c r="G103" s="8" t="str">
        <f t="shared" si="16"/>
        <v>54800.044</v>
      </c>
      <c r="H103" s="6">
        <f t="shared" si="17"/>
        <v>3837</v>
      </c>
      <c r="I103" s="24" t="s">
        <v>452</v>
      </c>
      <c r="J103" s="25" t="s">
        <v>453</v>
      </c>
      <c r="K103" s="24" t="s">
        <v>454</v>
      </c>
      <c r="L103" s="24" t="s">
        <v>455</v>
      </c>
      <c r="M103" s="25" t="s">
        <v>108</v>
      </c>
      <c r="N103" s="25"/>
      <c r="O103" s="26" t="s">
        <v>440</v>
      </c>
      <c r="P103" s="27" t="s">
        <v>451</v>
      </c>
    </row>
    <row r="104" spans="1:16" ht="12.75" customHeight="1" thickBot="1" x14ac:dyDescent="0.25">
      <c r="A104" s="6" t="str">
        <f t="shared" si="12"/>
        <v>VSB 48 </v>
      </c>
      <c r="B104" s="2" t="str">
        <f t="shared" si="13"/>
        <v>I</v>
      </c>
      <c r="C104" s="6">
        <f t="shared" si="14"/>
        <v>54824.076999999997</v>
      </c>
      <c r="D104" s="8" t="str">
        <f t="shared" si="15"/>
        <v>vis</v>
      </c>
      <c r="E104" s="23" t="e">
        <f>VLOOKUP(C104,Active!C$21:E$971,3,FALSE)</f>
        <v>#N/A</v>
      </c>
      <c r="F104" s="2" t="s">
        <v>98</v>
      </c>
      <c r="G104" s="8" t="str">
        <f t="shared" si="16"/>
        <v>54824.077</v>
      </c>
      <c r="H104" s="6">
        <f t="shared" si="17"/>
        <v>3844</v>
      </c>
      <c r="I104" s="24" t="s">
        <v>456</v>
      </c>
      <c r="J104" s="25" t="s">
        <v>457</v>
      </c>
      <c r="K104" s="24" t="s">
        <v>458</v>
      </c>
      <c r="L104" s="24" t="s">
        <v>193</v>
      </c>
      <c r="M104" s="25" t="s">
        <v>108</v>
      </c>
      <c r="N104" s="25"/>
      <c r="O104" s="26" t="s">
        <v>440</v>
      </c>
      <c r="P104" s="27" t="s">
        <v>451</v>
      </c>
    </row>
    <row r="105" spans="1:16" ht="12.75" customHeight="1" thickBot="1" x14ac:dyDescent="0.25">
      <c r="A105" s="6" t="str">
        <f t="shared" si="12"/>
        <v>VSB 50 </v>
      </c>
      <c r="B105" s="2" t="str">
        <f t="shared" si="13"/>
        <v>I</v>
      </c>
      <c r="C105" s="6">
        <f t="shared" si="14"/>
        <v>55133.243999999999</v>
      </c>
      <c r="D105" s="8" t="str">
        <f t="shared" si="15"/>
        <v>vis</v>
      </c>
      <c r="E105" s="23" t="e">
        <f>VLOOKUP(C105,Active!C$21:E$971,3,FALSE)</f>
        <v>#N/A</v>
      </c>
      <c r="F105" s="2" t="s">
        <v>98</v>
      </c>
      <c r="G105" s="8" t="str">
        <f t="shared" si="16"/>
        <v>55133.244</v>
      </c>
      <c r="H105" s="6">
        <f t="shared" si="17"/>
        <v>3934</v>
      </c>
      <c r="I105" s="24" t="s">
        <v>459</v>
      </c>
      <c r="J105" s="25" t="s">
        <v>460</v>
      </c>
      <c r="K105" s="24" t="s">
        <v>461</v>
      </c>
      <c r="L105" s="24" t="s">
        <v>284</v>
      </c>
      <c r="M105" s="25" t="s">
        <v>108</v>
      </c>
      <c r="N105" s="25"/>
      <c r="O105" s="26" t="s">
        <v>440</v>
      </c>
      <c r="P105" s="27" t="s">
        <v>462</v>
      </c>
    </row>
    <row r="106" spans="1:16" ht="12.75" customHeight="1" thickBot="1" x14ac:dyDescent="0.25">
      <c r="A106" s="6" t="str">
        <f t="shared" si="12"/>
        <v>VSB 50 </v>
      </c>
      <c r="B106" s="2" t="str">
        <f t="shared" si="13"/>
        <v>II</v>
      </c>
      <c r="C106" s="6">
        <f t="shared" si="14"/>
        <v>55183.065000000002</v>
      </c>
      <c r="D106" s="8" t="str">
        <f t="shared" si="15"/>
        <v>vis</v>
      </c>
      <c r="E106" s="23" t="e">
        <f>VLOOKUP(C106,Active!C$21:E$971,3,FALSE)</f>
        <v>#N/A</v>
      </c>
      <c r="F106" s="2" t="s">
        <v>98</v>
      </c>
      <c r="G106" s="8" t="str">
        <f t="shared" si="16"/>
        <v>55183.065</v>
      </c>
      <c r="H106" s="6">
        <f t="shared" si="17"/>
        <v>3948.5</v>
      </c>
      <c r="I106" s="24" t="s">
        <v>463</v>
      </c>
      <c r="J106" s="25" t="s">
        <v>464</v>
      </c>
      <c r="K106" s="24" t="s">
        <v>465</v>
      </c>
      <c r="L106" s="24" t="s">
        <v>466</v>
      </c>
      <c r="M106" s="25" t="s">
        <v>108</v>
      </c>
      <c r="N106" s="25"/>
      <c r="O106" s="26" t="s">
        <v>440</v>
      </c>
      <c r="P106" s="27" t="s">
        <v>462</v>
      </c>
    </row>
    <row r="107" spans="1:16" ht="12.75" customHeight="1" thickBot="1" x14ac:dyDescent="0.25">
      <c r="A107" s="6" t="str">
        <f t="shared" ref="A107:A113" si="18">P107</f>
        <v>VSB 51 </v>
      </c>
      <c r="B107" s="2" t="str">
        <f t="shared" ref="B107:B113" si="19">IF(H107=INT(H107),"I","II")</f>
        <v>I</v>
      </c>
      <c r="C107" s="6">
        <f t="shared" ref="C107:C113" si="20">1*G107</f>
        <v>55480.205999999998</v>
      </c>
      <c r="D107" s="8" t="str">
        <f t="shared" ref="D107:D113" si="21">VLOOKUP(F107,I$1:J$5,2,FALSE)</f>
        <v>vis</v>
      </c>
      <c r="E107" s="23" t="e">
        <f>VLOOKUP(C107,Active!C$21:E$971,3,FALSE)</f>
        <v>#N/A</v>
      </c>
      <c r="F107" s="2" t="s">
        <v>98</v>
      </c>
      <c r="G107" s="8" t="str">
        <f t="shared" ref="G107:G113" si="22">MID(I107,3,LEN(I107)-3)</f>
        <v>55480.206</v>
      </c>
      <c r="H107" s="6">
        <f t="shared" ref="H107:H113" si="23">1*K107</f>
        <v>4035</v>
      </c>
      <c r="I107" s="24" t="s">
        <v>467</v>
      </c>
      <c r="J107" s="25" t="s">
        <v>468</v>
      </c>
      <c r="K107" s="24" t="s">
        <v>469</v>
      </c>
      <c r="L107" s="24" t="s">
        <v>226</v>
      </c>
      <c r="M107" s="25" t="s">
        <v>108</v>
      </c>
      <c r="N107" s="25"/>
      <c r="O107" s="26" t="s">
        <v>440</v>
      </c>
      <c r="P107" s="27" t="s">
        <v>470</v>
      </c>
    </row>
    <row r="108" spans="1:16" ht="12.75" customHeight="1" thickBot="1" x14ac:dyDescent="0.25">
      <c r="A108" s="6" t="str">
        <f t="shared" si="18"/>
        <v>VSB 51 </v>
      </c>
      <c r="B108" s="2" t="str">
        <f t="shared" si="19"/>
        <v>I</v>
      </c>
      <c r="C108" s="6">
        <f t="shared" si="20"/>
        <v>55504.231</v>
      </c>
      <c r="D108" s="8" t="str">
        <f t="shared" si="21"/>
        <v>vis</v>
      </c>
      <c r="E108" s="23" t="e">
        <f>VLOOKUP(C108,Active!C$21:E$971,3,FALSE)</f>
        <v>#N/A</v>
      </c>
      <c r="F108" s="2" t="s">
        <v>98</v>
      </c>
      <c r="G108" s="8" t="str">
        <f t="shared" si="22"/>
        <v>55504.231</v>
      </c>
      <c r="H108" s="6">
        <f t="shared" si="23"/>
        <v>4042</v>
      </c>
      <c r="I108" s="24" t="s">
        <v>471</v>
      </c>
      <c r="J108" s="25" t="s">
        <v>472</v>
      </c>
      <c r="K108" s="24" t="s">
        <v>473</v>
      </c>
      <c r="L108" s="24" t="s">
        <v>107</v>
      </c>
      <c r="M108" s="25" t="s">
        <v>108</v>
      </c>
      <c r="N108" s="25"/>
      <c r="O108" s="26" t="s">
        <v>440</v>
      </c>
      <c r="P108" s="27" t="s">
        <v>470</v>
      </c>
    </row>
    <row r="109" spans="1:16" ht="12.75" customHeight="1" thickBot="1" x14ac:dyDescent="0.25">
      <c r="A109" s="6" t="str">
        <f t="shared" si="18"/>
        <v>VSB 51 </v>
      </c>
      <c r="B109" s="2" t="str">
        <f t="shared" si="19"/>
        <v>I</v>
      </c>
      <c r="C109" s="6">
        <f t="shared" si="20"/>
        <v>55511.116999999998</v>
      </c>
      <c r="D109" s="8" t="str">
        <f t="shared" si="21"/>
        <v>vis</v>
      </c>
      <c r="E109" s="23" t="e">
        <f>VLOOKUP(C109,Active!C$21:E$971,3,FALSE)</f>
        <v>#N/A</v>
      </c>
      <c r="F109" s="2" t="s">
        <v>98</v>
      </c>
      <c r="G109" s="8" t="str">
        <f t="shared" si="22"/>
        <v>55511.117</v>
      </c>
      <c r="H109" s="6">
        <f t="shared" si="23"/>
        <v>4044</v>
      </c>
      <c r="I109" s="24" t="s">
        <v>474</v>
      </c>
      <c r="J109" s="25" t="s">
        <v>475</v>
      </c>
      <c r="K109" s="24" t="s">
        <v>476</v>
      </c>
      <c r="L109" s="24" t="s">
        <v>477</v>
      </c>
      <c r="M109" s="25" t="s">
        <v>108</v>
      </c>
      <c r="N109" s="25"/>
      <c r="O109" s="26" t="s">
        <v>440</v>
      </c>
      <c r="P109" s="27" t="s">
        <v>470</v>
      </c>
    </row>
    <row r="110" spans="1:16" ht="12.75" customHeight="1" thickBot="1" x14ac:dyDescent="0.25">
      <c r="A110" s="6" t="str">
        <f t="shared" si="18"/>
        <v>VSB 51 </v>
      </c>
      <c r="B110" s="2" t="str">
        <f t="shared" si="19"/>
        <v>II</v>
      </c>
      <c r="C110" s="6">
        <f t="shared" si="20"/>
        <v>55529.997000000003</v>
      </c>
      <c r="D110" s="8" t="str">
        <f t="shared" si="21"/>
        <v>vis</v>
      </c>
      <c r="E110" s="23" t="e">
        <f>VLOOKUP(C110,Active!C$21:E$971,3,FALSE)</f>
        <v>#N/A</v>
      </c>
      <c r="F110" s="2" t="s">
        <v>98</v>
      </c>
      <c r="G110" s="8" t="str">
        <f t="shared" si="22"/>
        <v>55529.997</v>
      </c>
      <c r="H110" s="6">
        <f t="shared" si="23"/>
        <v>4049.5</v>
      </c>
      <c r="I110" s="24" t="s">
        <v>478</v>
      </c>
      <c r="J110" s="25" t="s">
        <v>479</v>
      </c>
      <c r="K110" s="24" t="s">
        <v>480</v>
      </c>
      <c r="L110" s="24" t="s">
        <v>342</v>
      </c>
      <c r="M110" s="25" t="s">
        <v>108</v>
      </c>
      <c r="N110" s="25"/>
      <c r="O110" s="26" t="s">
        <v>440</v>
      </c>
      <c r="P110" s="27" t="s">
        <v>470</v>
      </c>
    </row>
    <row r="111" spans="1:16" ht="12.75" customHeight="1" thickBot="1" x14ac:dyDescent="0.25">
      <c r="A111" s="6" t="str">
        <f t="shared" si="18"/>
        <v>VSB 51 </v>
      </c>
      <c r="B111" s="2" t="str">
        <f t="shared" si="19"/>
        <v>I</v>
      </c>
      <c r="C111" s="6">
        <f t="shared" si="20"/>
        <v>55535.16</v>
      </c>
      <c r="D111" s="8" t="str">
        <f t="shared" si="21"/>
        <v>vis</v>
      </c>
      <c r="E111" s="23" t="e">
        <f>VLOOKUP(C111,Active!C$21:E$971,3,FALSE)</f>
        <v>#N/A</v>
      </c>
      <c r="F111" s="2" t="s">
        <v>98</v>
      </c>
      <c r="G111" s="8" t="str">
        <f t="shared" si="22"/>
        <v>55535.160</v>
      </c>
      <c r="H111" s="6">
        <f t="shared" si="23"/>
        <v>4051</v>
      </c>
      <c r="I111" s="24" t="s">
        <v>481</v>
      </c>
      <c r="J111" s="25" t="s">
        <v>482</v>
      </c>
      <c r="K111" s="24" t="s">
        <v>483</v>
      </c>
      <c r="L111" s="24" t="s">
        <v>117</v>
      </c>
      <c r="M111" s="25" t="s">
        <v>108</v>
      </c>
      <c r="N111" s="25"/>
      <c r="O111" s="26" t="s">
        <v>440</v>
      </c>
      <c r="P111" s="27" t="s">
        <v>470</v>
      </c>
    </row>
    <row r="112" spans="1:16" ht="12.75" customHeight="1" thickBot="1" x14ac:dyDescent="0.25">
      <c r="A112" s="6" t="str">
        <f t="shared" si="18"/>
        <v>VSB 55 </v>
      </c>
      <c r="B112" s="2" t="str">
        <f t="shared" si="19"/>
        <v>II</v>
      </c>
      <c r="C112" s="6">
        <f t="shared" si="20"/>
        <v>55955.96</v>
      </c>
      <c r="D112" s="8" t="str">
        <f t="shared" si="21"/>
        <v>vis</v>
      </c>
      <c r="E112" s="23" t="e">
        <f>VLOOKUP(C112,Active!C$21:E$971,3,FALSE)</f>
        <v>#N/A</v>
      </c>
      <c r="F112" s="2" t="s">
        <v>98</v>
      </c>
      <c r="G112" s="8" t="str">
        <f t="shared" si="22"/>
        <v>55955.960</v>
      </c>
      <c r="H112" s="6">
        <f t="shared" si="23"/>
        <v>4173.5</v>
      </c>
      <c r="I112" s="24" t="s">
        <v>484</v>
      </c>
      <c r="J112" s="25" t="s">
        <v>485</v>
      </c>
      <c r="K112" s="24" t="s">
        <v>486</v>
      </c>
      <c r="L112" s="24" t="s">
        <v>284</v>
      </c>
      <c r="M112" s="25" t="s">
        <v>108</v>
      </c>
      <c r="N112" s="25"/>
      <c r="O112" s="26" t="s">
        <v>440</v>
      </c>
      <c r="P112" s="27" t="s">
        <v>487</v>
      </c>
    </row>
    <row r="113" spans="1:16" ht="12.75" customHeight="1" thickBot="1" x14ac:dyDescent="0.25">
      <c r="A113" s="6" t="str">
        <f t="shared" si="18"/>
        <v>VSB 59 </v>
      </c>
      <c r="B113" s="2" t="str">
        <f t="shared" si="19"/>
        <v>I</v>
      </c>
      <c r="C113" s="6">
        <f t="shared" si="20"/>
        <v>57019.131000000001</v>
      </c>
      <c r="D113" s="8" t="str">
        <f t="shared" si="21"/>
        <v>vis</v>
      </c>
      <c r="E113" s="23" t="e">
        <f>VLOOKUP(C113,Active!C$21:E$971,3,FALSE)</f>
        <v>#N/A</v>
      </c>
      <c r="F113" s="2" t="s">
        <v>98</v>
      </c>
      <c r="G113" s="8" t="str">
        <f t="shared" si="22"/>
        <v>57019.131</v>
      </c>
      <c r="H113" s="6">
        <f t="shared" si="23"/>
        <v>4483</v>
      </c>
      <c r="I113" s="24" t="s">
        <v>510</v>
      </c>
      <c r="J113" s="25" t="s">
        <v>511</v>
      </c>
      <c r="K113" s="24" t="s">
        <v>512</v>
      </c>
      <c r="L113" s="24" t="s">
        <v>113</v>
      </c>
      <c r="M113" s="25" t="s">
        <v>108</v>
      </c>
      <c r="N113" s="25"/>
      <c r="O113" s="26" t="s">
        <v>440</v>
      </c>
      <c r="P113" s="27" t="s">
        <v>513</v>
      </c>
    </row>
    <row r="114" spans="1:16" x14ac:dyDescent="0.2">
      <c r="B114" s="2"/>
      <c r="F114" s="2"/>
    </row>
    <row r="115" spans="1:16" x14ac:dyDescent="0.2">
      <c r="B115" s="2"/>
      <c r="F115" s="2"/>
    </row>
    <row r="116" spans="1:16" x14ac:dyDescent="0.2">
      <c r="B116" s="2"/>
      <c r="F116" s="2"/>
    </row>
    <row r="117" spans="1:16" x14ac:dyDescent="0.2">
      <c r="B117" s="2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</sheetData>
  <phoneticPr fontId="8" type="noConversion"/>
  <hyperlinks>
    <hyperlink ref="P74" r:id="rId1" display="http://www.bav-astro.de/sfs/BAVM_link.php?BAVMnr=13"/>
    <hyperlink ref="P75" r:id="rId2" display="http://www.bav-astro.de/sfs/BAVM_link.php?BAVMnr=13"/>
    <hyperlink ref="P76" r:id="rId3" display="http://www.bav-astro.de/sfs/BAVM_link.php?BAVMnr=13"/>
    <hyperlink ref="P78" r:id="rId4" display="http://www.bav-astro.de/sfs/BAVM_link.php?BAVMnr=15"/>
    <hyperlink ref="P12" r:id="rId5" display="http://www.konkoly.hu/cgi-bin/IBVS?456"/>
    <hyperlink ref="P13" r:id="rId6" display="http://www.bav-astro.de/sfs/BAVM_link.php?BAVMnr=26"/>
    <hyperlink ref="P14" r:id="rId7" display="http://www.bav-astro.de/sfs/BAVM_link.php?BAVMnr=26"/>
    <hyperlink ref="P82" r:id="rId8" display="http://www.konkoly.hu/cgi-bin/IBVS?937"/>
    <hyperlink ref="P84" r:id="rId9" display="http://www.konkoly.hu/cgi-bin/IBVS?937"/>
    <hyperlink ref="P85" r:id="rId10" display="http://www.konkoly.hu/cgi-bin/IBVS?937"/>
    <hyperlink ref="P86" r:id="rId11" display="http://www.konkoly.hu/cgi-bin/IBVS?937"/>
    <hyperlink ref="P18" r:id="rId12" display="http://www.konkoly.hu/cgi-bin/IBVS?937"/>
    <hyperlink ref="P22" r:id="rId13" display="http://www.bav-astro.de/sfs/BAVM_link.php?BAVMnr=29"/>
    <hyperlink ref="P40" r:id="rId14" display="http://www.bav-astro.de/sfs/BAVM_link.php?BAVMnr=34"/>
    <hyperlink ref="P41" r:id="rId15" display="http://www.bav-astro.de/sfs/BAVM_link.php?BAVMnr=34"/>
    <hyperlink ref="P43" r:id="rId16" display="http://www.bav-astro.de/sfs/BAVM_link.php?BAVMnr=34"/>
    <hyperlink ref="P44" r:id="rId17" display="http://www.bav-astro.de/sfs/BAVM_link.php?BAVMnr=34"/>
    <hyperlink ref="P45" r:id="rId18" display="http://www.bav-astro.de/sfs/BAVM_link.php?BAVMnr=39"/>
    <hyperlink ref="P47" r:id="rId19" display="http://www.bav-astro.de/sfs/BAVM_link.php?BAVMnr=46"/>
    <hyperlink ref="P48" r:id="rId20" display="http://www.bav-astro.de/sfs/BAVM_link.php?BAVMnr=46"/>
    <hyperlink ref="P49" r:id="rId21" display="http://www.bav-astro.de/sfs/BAVM_link.php?BAVMnr=46"/>
    <hyperlink ref="P50" r:id="rId22" display="http://www.bav-astro.de/sfs/BAVM_link.php?BAVMnr=50"/>
    <hyperlink ref="P51" r:id="rId23" display="http://www.bav-astro.de/sfs/BAVM_link.php?BAVMnr=50"/>
    <hyperlink ref="P53" r:id="rId24" display="http://www.bav-astro.de/sfs/BAVM_link.php?BAVMnr=56"/>
    <hyperlink ref="P54" r:id="rId25" display="http://www.bav-astro.de/sfs/BAVM_link.php?BAVMnr=52"/>
    <hyperlink ref="P55" r:id="rId26" display="http://www.bav-astro.de/sfs/BAVM_link.php?BAVMnr=59"/>
    <hyperlink ref="P57" r:id="rId27" display="http://www.bav-astro.de/sfs/BAVM_link.php?BAVMnr=59"/>
    <hyperlink ref="P93" r:id="rId28" display="http://www.bav-astro.de/sfs/BAVM_link.php?BAVMnr=131"/>
    <hyperlink ref="P62" r:id="rId29" display="http://www.bav-astro.de/sfs/BAVM_link.php?BAVMnr=111"/>
    <hyperlink ref="P63" r:id="rId30" display="http://www.bav-astro.de/sfs/BAVM_link.php?BAVMnr=113"/>
    <hyperlink ref="P94" r:id="rId31" display="http://www.bav-astro.de/sfs/BAVM_link.php?BAVMnr=122"/>
    <hyperlink ref="P96" r:id="rId32" display="http://www.bav-astro.de/sfs/BAVM_link.php?BAVMnr=143"/>
    <hyperlink ref="P97" r:id="rId33" display="http://www.bav-astro.de/sfs/BAVM_link.php?BAVMnr=154"/>
    <hyperlink ref="P98" r:id="rId34" display="http://vsolj.cetus-net.org/no43.pdf"/>
    <hyperlink ref="P64" r:id="rId35" display="http://www.bav-astro.de/sfs/BAVM_link.php?BAVMnr=174"/>
    <hyperlink ref="P65" r:id="rId36" display="http://www.konkoly.hu/cgi-bin/IBVS?5843"/>
    <hyperlink ref="P66" r:id="rId37" display="http://www.bav-astro.de/sfs/BAVM_link.php?BAVMnr=174"/>
    <hyperlink ref="P99" r:id="rId38" display="http://vsolj.cetus-net.org/no45.pdf"/>
    <hyperlink ref="P100" r:id="rId39" display="http://www.bav-astro.de/sfs/BAVM_link.php?BAVMnr=193"/>
    <hyperlink ref="P101" r:id="rId40" display="http://vsolj.cetus-net.org/no46.pdf"/>
    <hyperlink ref="P67" r:id="rId41" display="http://www.bav-astro.de/sfs/BAVM_link.php?BAVMnr=201"/>
    <hyperlink ref="P102" r:id="rId42" display="http://vsolj.cetus-net.org/no48.pdf"/>
    <hyperlink ref="P103" r:id="rId43" display="http://vsolj.cetus-net.org/no48.pdf"/>
    <hyperlink ref="P104" r:id="rId44" display="http://vsolj.cetus-net.org/no48.pdf"/>
    <hyperlink ref="P105" r:id="rId45" display="http://vsolj.cetus-net.org/vsoljno50.pdf"/>
    <hyperlink ref="P106" r:id="rId46" display="http://vsolj.cetus-net.org/vsoljno50.pdf"/>
    <hyperlink ref="P107" r:id="rId47" display="http://vsolj.cetus-net.org/vsoljno51.pdf"/>
    <hyperlink ref="P108" r:id="rId48" display="http://vsolj.cetus-net.org/vsoljno51.pdf"/>
    <hyperlink ref="P109" r:id="rId49" display="http://vsolj.cetus-net.org/vsoljno51.pdf"/>
    <hyperlink ref="P110" r:id="rId50" display="http://vsolj.cetus-net.org/vsoljno51.pdf"/>
    <hyperlink ref="P111" r:id="rId51" display="http://vsolj.cetus-net.org/vsoljno51.pdf"/>
    <hyperlink ref="P112" r:id="rId52" display="http://vsolj.cetus-net.org/vsoljno55.pdf"/>
    <hyperlink ref="P68" r:id="rId53" display="http://www.konkoly.hu/cgi-bin/IBVS?6114"/>
    <hyperlink ref="P69" r:id="rId54" display="http://www.konkoly.hu/cgi-bin/IBVS?6114"/>
    <hyperlink ref="P70" r:id="rId55" display="http://www.konkoly.hu/cgi-bin/IBVS?6114"/>
    <hyperlink ref="P71" r:id="rId56" display="http://www.bav-astro.de/sfs/BAVM_link.php?BAVMnr=238"/>
    <hyperlink ref="P72" r:id="rId57" display="http://www.bav-astro.de/sfs/BAVM_link.php?BAVMnr=238"/>
    <hyperlink ref="P113" r:id="rId58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2024-03-07T04:40:44Z</dcterms:modified>
</cp:coreProperties>
</file>