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491B12C-39C5-4C33-ADCA-93827C9F4C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3" r:id="rId2"/>
    <sheet name="Q_fit" sheetId="2" r:id="rId3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78" i="1" l="1"/>
  <c r="F78" i="1"/>
  <c r="G78" i="1" s="1"/>
  <c r="K78" i="1" s="1"/>
  <c r="P78" i="1"/>
  <c r="Q78" i="1"/>
  <c r="F4" i="1"/>
  <c r="E76" i="1"/>
  <c r="F76" i="1" s="1"/>
  <c r="G76" i="1" s="1"/>
  <c r="U76" i="1" s="1"/>
  <c r="Q76" i="1"/>
  <c r="Q77" i="1"/>
  <c r="D9" i="1"/>
  <c r="C9" i="1"/>
  <c r="G60" i="3"/>
  <c r="C60" i="3"/>
  <c r="G59" i="3"/>
  <c r="C59" i="3"/>
  <c r="G58" i="3"/>
  <c r="C58" i="3"/>
  <c r="G57" i="3"/>
  <c r="C57" i="3"/>
  <c r="G56" i="3"/>
  <c r="C56" i="3"/>
  <c r="G55" i="3"/>
  <c r="C55" i="3"/>
  <c r="G54" i="3"/>
  <c r="C54" i="3"/>
  <c r="G53" i="3"/>
  <c r="C53" i="3"/>
  <c r="G52" i="3"/>
  <c r="C52" i="3"/>
  <c r="G51" i="3"/>
  <c r="C51" i="3"/>
  <c r="G50" i="3"/>
  <c r="C50" i="3"/>
  <c r="G49" i="3"/>
  <c r="C49" i="3"/>
  <c r="G48" i="3"/>
  <c r="C48" i="3"/>
  <c r="G47" i="3"/>
  <c r="C47" i="3"/>
  <c r="G46" i="3"/>
  <c r="C46" i="3"/>
  <c r="G45" i="3"/>
  <c r="C45" i="3"/>
  <c r="G44" i="3"/>
  <c r="C44" i="3"/>
  <c r="G43" i="3"/>
  <c r="C43" i="3"/>
  <c r="G42" i="3"/>
  <c r="C42" i="3"/>
  <c r="G41" i="3"/>
  <c r="C41" i="3"/>
  <c r="G40" i="3"/>
  <c r="C40" i="3"/>
  <c r="G39" i="3"/>
  <c r="C39" i="3"/>
  <c r="G38" i="3"/>
  <c r="C38" i="3"/>
  <c r="G37" i="3"/>
  <c r="C37" i="3"/>
  <c r="G36" i="3"/>
  <c r="C36" i="3"/>
  <c r="G35" i="3"/>
  <c r="C35" i="3"/>
  <c r="G34" i="3"/>
  <c r="C34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12" i="3"/>
  <c r="C12" i="3"/>
  <c r="G11" i="3"/>
  <c r="C11" i="3"/>
  <c r="H60" i="3"/>
  <c r="B60" i="3"/>
  <c r="D60" i="3"/>
  <c r="A60" i="3"/>
  <c r="H59" i="3"/>
  <c r="B59" i="3"/>
  <c r="D59" i="3"/>
  <c r="A59" i="3"/>
  <c r="H58" i="3"/>
  <c r="B58" i="3"/>
  <c r="D58" i="3"/>
  <c r="A58" i="3"/>
  <c r="H57" i="3"/>
  <c r="B57" i="3"/>
  <c r="D57" i="3"/>
  <c r="A57" i="3"/>
  <c r="H56" i="3"/>
  <c r="B56" i="3"/>
  <c r="D56" i="3"/>
  <c r="A56" i="3"/>
  <c r="H55" i="3"/>
  <c r="B55" i="3"/>
  <c r="D55" i="3"/>
  <c r="A55" i="3"/>
  <c r="H54" i="3"/>
  <c r="B54" i="3"/>
  <c r="D54" i="3"/>
  <c r="A54" i="3"/>
  <c r="H53" i="3"/>
  <c r="B53" i="3"/>
  <c r="D53" i="3"/>
  <c r="A53" i="3"/>
  <c r="H52" i="3"/>
  <c r="B52" i="3"/>
  <c r="D52" i="3"/>
  <c r="A52" i="3"/>
  <c r="H51" i="3"/>
  <c r="B51" i="3"/>
  <c r="D51" i="3"/>
  <c r="A51" i="3"/>
  <c r="H50" i="3"/>
  <c r="B50" i="3"/>
  <c r="D50" i="3"/>
  <c r="A50" i="3"/>
  <c r="H49" i="3"/>
  <c r="B49" i="3"/>
  <c r="D49" i="3"/>
  <c r="A49" i="3"/>
  <c r="H48" i="3"/>
  <c r="B48" i="3"/>
  <c r="D48" i="3"/>
  <c r="A48" i="3"/>
  <c r="H47" i="3"/>
  <c r="B47" i="3"/>
  <c r="D47" i="3"/>
  <c r="A47" i="3"/>
  <c r="H46" i="3"/>
  <c r="B46" i="3"/>
  <c r="D46" i="3"/>
  <c r="A46" i="3"/>
  <c r="H45" i="3"/>
  <c r="B45" i="3"/>
  <c r="D45" i="3"/>
  <c r="A45" i="3"/>
  <c r="H44" i="3"/>
  <c r="B44" i="3"/>
  <c r="D44" i="3"/>
  <c r="A44" i="3"/>
  <c r="H43" i="3"/>
  <c r="B43" i="3"/>
  <c r="D43" i="3"/>
  <c r="A43" i="3"/>
  <c r="H42" i="3"/>
  <c r="B42" i="3"/>
  <c r="D42" i="3"/>
  <c r="A42" i="3"/>
  <c r="H41" i="3"/>
  <c r="B41" i="3"/>
  <c r="D41" i="3"/>
  <c r="A4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B32" i="3"/>
  <c r="D32" i="3"/>
  <c r="A32" i="3"/>
  <c r="H31" i="3"/>
  <c r="B31" i="3"/>
  <c r="D31" i="3"/>
  <c r="A31" i="3"/>
  <c r="H30" i="3"/>
  <c r="B30" i="3"/>
  <c r="D30" i="3"/>
  <c r="A30" i="3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12" i="3"/>
  <c r="B12" i="3"/>
  <c r="D12" i="3"/>
  <c r="A12" i="3"/>
  <c r="H11" i="3"/>
  <c r="B11" i="3"/>
  <c r="D11" i="3"/>
  <c r="A11" i="3"/>
  <c r="D11" i="1"/>
  <c r="D12" i="1"/>
  <c r="Q75" i="1"/>
  <c r="Q73" i="1"/>
  <c r="Q71" i="1"/>
  <c r="Q70" i="1"/>
  <c r="Q68" i="1"/>
  <c r="Q66" i="1"/>
  <c r="Q65" i="1"/>
  <c r="Q74" i="1"/>
  <c r="Q72" i="1"/>
  <c r="Q64" i="1"/>
  <c r="E252" i="2"/>
  <c r="E16" i="2"/>
  <c r="E15" i="2"/>
  <c r="E12" i="2"/>
  <c r="A13" i="2"/>
  <c r="C13" i="2"/>
  <c r="D17" i="2"/>
  <c r="E13" i="2"/>
  <c r="E21" i="2"/>
  <c r="E22" i="2"/>
  <c r="I22" i="2" s="1"/>
  <c r="J22" i="2" s="1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I36" i="2" s="1"/>
  <c r="J36" i="2" s="1"/>
  <c r="E37" i="2"/>
  <c r="E38" i="2"/>
  <c r="E39" i="2"/>
  <c r="E40" i="2"/>
  <c r="E41" i="2"/>
  <c r="E42" i="2"/>
  <c r="E43" i="2"/>
  <c r="E44" i="2"/>
  <c r="I44" i="2" s="1"/>
  <c r="J44" i="2" s="1"/>
  <c r="E45" i="2"/>
  <c r="I45" i="2" s="1"/>
  <c r="J45" i="2" s="1"/>
  <c r="E46" i="2"/>
  <c r="E47" i="2"/>
  <c r="E48" i="2"/>
  <c r="F16" i="2"/>
  <c r="F15" i="2"/>
  <c r="F12" i="2"/>
  <c r="D21" i="2"/>
  <c r="D22" i="2"/>
  <c r="F22" i="2" s="1"/>
  <c r="D23" i="2"/>
  <c r="F23" i="2" s="1"/>
  <c r="H23" i="2" s="1"/>
  <c r="D24" i="2"/>
  <c r="D25" i="2"/>
  <c r="F25" i="2" s="1"/>
  <c r="H25" i="2" s="1"/>
  <c r="D26" i="2"/>
  <c r="D27" i="2"/>
  <c r="F27" i="2" s="1"/>
  <c r="G27" i="2" s="1"/>
  <c r="D28" i="2"/>
  <c r="F28" i="2" s="1"/>
  <c r="H28" i="2" s="1"/>
  <c r="D29" i="2"/>
  <c r="F29" i="2"/>
  <c r="H29" i="2" s="1"/>
  <c r="D30" i="2"/>
  <c r="D31" i="2"/>
  <c r="F31" i="2" s="1"/>
  <c r="D32" i="2"/>
  <c r="F32" i="2" s="1"/>
  <c r="D33" i="2"/>
  <c r="F33" i="2" s="1"/>
  <c r="D34" i="2"/>
  <c r="D35" i="2"/>
  <c r="F35" i="2" s="1"/>
  <c r="H35" i="2" s="1"/>
  <c r="D36" i="2"/>
  <c r="F36" i="2" s="1"/>
  <c r="D37" i="2"/>
  <c r="F37" i="2" s="1"/>
  <c r="D38" i="2"/>
  <c r="F38" i="2" s="1"/>
  <c r="H38" i="2" s="1"/>
  <c r="D39" i="2"/>
  <c r="F39" i="2" s="1"/>
  <c r="D40" i="2"/>
  <c r="D41" i="2"/>
  <c r="F41" i="2" s="1"/>
  <c r="D42" i="2"/>
  <c r="D43" i="2"/>
  <c r="F43" i="2" s="1"/>
  <c r="H43" i="2" s="1"/>
  <c r="D44" i="2"/>
  <c r="F44" i="2" s="1"/>
  <c r="H44" i="2" s="1"/>
  <c r="D45" i="2"/>
  <c r="F45" i="2"/>
  <c r="D46" i="2"/>
  <c r="D47" i="2"/>
  <c r="D48" i="2"/>
  <c r="I48" i="2" s="1"/>
  <c r="J48" i="2" s="1"/>
  <c r="F48" i="2"/>
  <c r="H48" i="2" s="1"/>
  <c r="H16" i="2"/>
  <c r="H15" i="2"/>
  <c r="H12" i="2"/>
  <c r="H13" i="2"/>
  <c r="G16" i="2"/>
  <c r="G15" i="2"/>
  <c r="G13" i="2"/>
  <c r="G12" i="2"/>
  <c r="I16" i="2"/>
  <c r="I15" i="2"/>
  <c r="I25" i="2"/>
  <c r="J25" i="2" s="1"/>
  <c r="D16" i="2"/>
  <c r="D15" i="2"/>
  <c r="J16" i="2"/>
  <c r="J15" i="2"/>
  <c r="J12" i="2"/>
  <c r="D252" i="2"/>
  <c r="F252" i="2"/>
  <c r="H252" i="2"/>
  <c r="I252" i="2"/>
  <c r="J252" i="2"/>
  <c r="E251" i="2"/>
  <c r="D251" i="2"/>
  <c r="E250" i="2"/>
  <c r="D250" i="2"/>
  <c r="F250" i="2"/>
  <c r="H250" i="2"/>
  <c r="G250" i="2"/>
  <c r="E249" i="2"/>
  <c r="D249" i="2"/>
  <c r="E248" i="2"/>
  <c r="D248" i="2"/>
  <c r="F248" i="2"/>
  <c r="I248" i="2"/>
  <c r="J248" i="2"/>
  <c r="E247" i="2"/>
  <c r="D247" i="2"/>
  <c r="F247" i="2"/>
  <c r="H247" i="2"/>
  <c r="E246" i="2"/>
  <c r="D246" i="2"/>
  <c r="F246" i="2"/>
  <c r="H246" i="2"/>
  <c r="E245" i="2"/>
  <c r="D245" i="2"/>
  <c r="F245" i="2"/>
  <c r="I245" i="2"/>
  <c r="J245" i="2"/>
  <c r="H245" i="2"/>
  <c r="G245" i="2"/>
  <c r="E244" i="2"/>
  <c r="D244" i="2"/>
  <c r="I244" i="2"/>
  <c r="J244" i="2"/>
  <c r="E243" i="2"/>
  <c r="D243" i="2"/>
  <c r="F243" i="2"/>
  <c r="I243" i="2"/>
  <c r="J243" i="2"/>
  <c r="H243" i="2"/>
  <c r="G243" i="2"/>
  <c r="E242" i="2"/>
  <c r="D242" i="2"/>
  <c r="I242" i="2"/>
  <c r="J242" i="2"/>
  <c r="E241" i="2"/>
  <c r="D241" i="2"/>
  <c r="I241" i="2"/>
  <c r="J241" i="2"/>
  <c r="E240" i="2"/>
  <c r="D240" i="2"/>
  <c r="F240" i="2"/>
  <c r="H240" i="2"/>
  <c r="G240" i="2"/>
  <c r="E239" i="2"/>
  <c r="I239" i="2"/>
  <c r="D239" i="2"/>
  <c r="F239" i="2"/>
  <c r="J239" i="2"/>
  <c r="H239" i="2"/>
  <c r="E238" i="2"/>
  <c r="I238" i="2"/>
  <c r="D238" i="2"/>
  <c r="F238" i="2"/>
  <c r="J238" i="2"/>
  <c r="H238" i="2"/>
  <c r="G238" i="2"/>
  <c r="E237" i="2"/>
  <c r="D237" i="2"/>
  <c r="I237" i="2"/>
  <c r="J237" i="2"/>
  <c r="E236" i="2"/>
  <c r="I236" i="2"/>
  <c r="J236" i="2"/>
  <c r="D236" i="2"/>
  <c r="F236" i="2"/>
  <c r="H236" i="2"/>
  <c r="G236" i="2"/>
  <c r="E235" i="2"/>
  <c r="D235" i="2"/>
  <c r="F235" i="2"/>
  <c r="I235" i="2"/>
  <c r="J235" i="2"/>
  <c r="H235" i="2"/>
  <c r="G235" i="2"/>
  <c r="E234" i="2"/>
  <c r="D234" i="2"/>
  <c r="E233" i="2"/>
  <c r="D233" i="2"/>
  <c r="F233" i="2"/>
  <c r="H233" i="2"/>
  <c r="E232" i="2"/>
  <c r="D232" i="2"/>
  <c r="F232" i="2"/>
  <c r="H232" i="2"/>
  <c r="E231" i="2"/>
  <c r="I231" i="2"/>
  <c r="J231" i="2"/>
  <c r="D231" i="2"/>
  <c r="F231" i="2"/>
  <c r="H231" i="2"/>
  <c r="E230" i="2"/>
  <c r="I230" i="2"/>
  <c r="J230" i="2"/>
  <c r="D230" i="2"/>
  <c r="F230" i="2"/>
  <c r="H230" i="2"/>
  <c r="G230" i="2"/>
  <c r="E229" i="2"/>
  <c r="D229" i="2"/>
  <c r="I229" i="2"/>
  <c r="J229" i="2"/>
  <c r="E228" i="2"/>
  <c r="D228" i="2"/>
  <c r="F228" i="2"/>
  <c r="H228" i="2"/>
  <c r="G228" i="2"/>
  <c r="E227" i="2"/>
  <c r="D227" i="2"/>
  <c r="F227" i="2"/>
  <c r="H227" i="2"/>
  <c r="I227" i="2"/>
  <c r="J227" i="2"/>
  <c r="E226" i="2"/>
  <c r="D226" i="2"/>
  <c r="I226" i="2"/>
  <c r="J226" i="2"/>
  <c r="E225" i="2"/>
  <c r="D225" i="2"/>
  <c r="F225" i="2"/>
  <c r="H225" i="2"/>
  <c r="I225" i="2"/>
  <c r="J225" i="2"/>
  <c r="G225" i="2"/>
  <c r="E224" i="2"/>
  <c r="D224" i="2"/>
  <c r="F224" i="2"/>
  <c r="H224" i="2"/>
  <c r="G224" i="2"/>
  <c r="E223" i="2"/>
  <c r="I223" i="2"/>
  <c r="D223" i="2"/>
  <c r="F223" i="2"/>
  <c r="G223" i="2"/>
  <c r="J223" i="2"/>
  <c r="E222" i="2"/>
  <c r="I222" i="2"/>
  <c r="D222" i="2"/>
  <c r="F222" i="2"/>
  <c r="J222" i="2"/>
  <c r="H222" i="2"/>
  <c r="G222" i="2"/>
  <c r="E221" i="2"/>
  <c r="I221" i="2"/>
  <c r="J221" i="2"/>
  <c r="D221" i="2"/>
  <c r="E220" i="2"/>
  <c r="I220" i="2"/>
  <c r="J220" i="2"/>
  <c r="D220" i="2"/>
  <c r="F220" i="2"/>
  <c r="H220" i="2"/>
  <c r="E219" i="2"/>
  <c r="D219" i="2"/>
  <c r="I219" i="2"/>
  <c r="J219" i="2"/>
  <c r="E218" i="2"/>
  <c r="D218" i="2"/>
  <c r="F218" i="2"/>
  <c r="H218" i="2"/>
  <c r="I218" i="2"/>
  <c r="J218" i="2"/>
  <c r="G218" i="2"/>
  <c r="E217" i="2"/>
  <c r="D217" i="2"/>
  <c r="F217" i="2"/>
  <c r="H217" i="2"/>
  <c r="I217" i="2"/>
  <c r="J217" i="2"/>
  <c r="E216" i="2"/>
  <c r="D216" i="2"/>
  <c r="F216" i="2"/>
  <c r="E215" i="2"/>
  <c r="I215" i="2"/>
  <c r="D215" i="2"/>
  <c r="F215" i="2"/>
  <c r="J215" i="2"/>
  <c r="H215" i="2"/>
  <c r="G215" i="2"/>
  <c r="E214" i="2"/>
  <c r="I214" i="2"/>
  <c r="J214" i="2"/>
  <c r="D214" i="2"/>
  <c r="F214" i="2"/>
  <c r="H214" i="2"/>
  <c r="G214" i="2"/>
  <c r="E213" i="2"/>
  <c r="D213" i="2"/>
  <c r="E212" i="2"/>
  <c r="D212" i="2"/>
  <c r="F212" i="2"/>
  <c r="H212" i="2"/>
  <c r="G212" i="2"/>
  <c r="E211" i="2"/>
  <c r="D211" i="2"/>
  <c r="F211" i="2"/>
  <c r="H211" i="2"/>
  <c r="I211" i="2"/>
  <c r="J211" i="2"/>
  <c r="E210" i="2"/>
  <c r="D210" i="2"/>
  <c r="F210" i="2"/>
  <c r="I210" i="2"/>
  <c r="J210" i="2"/>
  <c r="E209" i="2"/>
  <c r="D209" i="2"/>
  <c r="E208" i="2"/>
  <c r="D208" i="2"/>
  <c r="F208" i="2"/>
  <c r="E207" i="2"/>
  <c r="D207" i="2"/>
  <c r="F207" i="2"/>
  <c r="H207" i="2"/>
  <c r="G207" i="2"/>
  <c r="E206" i="2"/>
  <c r="D206" i="2"/>
  <c r="F206" i="2"/>
  <c r="H206" i="2"/>
  <c r="G206" i="2"/>
  <c r="E205" i="2"/>
  <c r="D205" i="2"/>
  <c r="E204" i="2"/>
  <c r="I204" i="2"/>
  <c r="J204" i="2"/>
  <c r="D204" i="2"/>
  <c r="F204" i="2"/>
  <c r="G204" i="2"/>
  <c r="H204" i="2"/>
  <c r="E203" i="2"/>
  <c r="D203" i="2"/>
  <c r="I203" i="2"/>
  <c r="J203" i="2"/>
  <c r="E202" i="2"/>
  <c r="D202" i="2"/>
  <c r="F202" i="2"/>
  <c r="H202" i="2"/>
  <c r="I202" i="2"/>
  <c r="J202" i="2"/>
  <c r="E201" i="2"/>
  <c r="D201" i="2"/>
  <c r="F201" i="2"/>
  <c r="G201" i="2"/>
  <c r="I201" i="2"/>
  <c r="J201" i="2"/>
  <c r="E200" i="2"/>
  <c r="D200" i="2"/>
  <c r="E199" i="2"/>
  <c r="D199" i="2"/>
  <c r="F199" i="2"/>
  <c r="H199" i="2"/>
  <c r="I199" i="2"/>
  <c r="J199" i="2"/>
  <c r="E198" i="2"/>
  <c r="D198" i="2"/>
  <c r="F198" i="2"/>
  <c r="H198" i="2"/>
  <c r="G198" i="2"/>
  <c r="E197" i="2"/>
  <c r="I197" i="2"/>
  <c r="D197" i="2"/>
  <c r="F197" i="2"/>
  <c r="J197" i="2"/>
  <c r="H197" i="2"/>
  <c r="E196" i="2"/>
  <c r="I196" i="2"/>
  <c r="J196" i="2"/>
  <c r="D196" i="2"/>
  <c r="F196" i="2"/>
  <c r="H196" i="2"/>
  <c r="G196" i="2"/>
  <c r="E195" i="2"/>
  <c r="D195" i="2"/>
  <c r="E194" i="2"/>
  <c r="D194" i="2"/>
  <c r="F194" i="2"/>
  <c r="G194" i="2"/>
  <c r="I194" i="2"/>
  <c r="J194" i="2"/>
  <c r="E193" i="2"/>
  <c r="D193" i="2"/>
  <c r="F193" i="2"/>
  <c r="I193" i="2"/>
  <c r="J193" i="2"/>
  <c r="H193" i="2"/>
  <c r="G193" i="2"/>
  <c r="E192" i="2"/>
  <c r="D192" i="2"/>
  <c r="E191" i="2"/>
  <c r="D191" i="2"/>
  <c r="F191" i="2"/>
  <c r="G191" i="2"/>
  <c r="I191" i="2"/>
  <c r="J191" i="2"/>
  <c r="E190" i="2"/>
  <c r="D190" i="2"/>
  <c r="F190" i="2"/>
  <c r="E189" i="2"/>
  <c r="D189" i="2"/>
  <c r="E188" i="2"/>
  <c r="I188" i="2"/>
  <c r="J188" i="2"/>
  <c r="D188" i="2"/>
  <c r="F188" i="2"/>
  <c r="H188" i="2"/>
  <c r="G188" i="2"/>
  <c r="E187" i="2"/>
  <c r="D187" i="2"/>
  <c r="I187" i="2"/>
  <c r="J187" i="2"/>
  <c r="E186" i="2"/>
  <c r="D186" i="2"/>
  <c r="F186" i="2"/>
  <c r="G186" i="2"/>
  <c r="I186" i="2"/>
  <c r="J186" i="2"/>
  <c r="E185" i="2"/>
  <c r="D185" i="2"/>
  <c r="F185" i="2"/>
  <c r="I185" i="2"/>
  <c r="J185" i="2"/>
  <c r="H185" i="2"/>
  <c r="G185" i="2"/>
  <c r="E184" i="2"/>
  <c r="I184" i="2"/>
  <c r="J184" i="2"/>
  <c r="D184" i="2"/>
  <c r="E183" i="2"/>
  <c r="D183" i="2"/>
  <c r="F183" i="2"/>
  <c r="G183" i="2"/>
  <c r="I183" i="2"/>
  <c r="J183" i="2"/>
  <c r="E182" i="2"/>
  <c r="D182" i="2"/>
  <c r="F182" i="2"/>
  <c r="E181" i="2"/>
  <c r="D181" i="2"/>
  <c r="I181" i="2"/>
  <c r="J181" i="2"/>
  <c r="E180" i="2"/>
  <c r="I180" i="2"/>
  <c r="J180" i="2"/>
  <c r="D180" i="2"/>
  <c r="F180" i="2"/>
  <c r="H180" i="2"/>
  <c r="G180" i="2"/>
  <c r="E179" i="2"/>
  <c r="D179" i="2"/>
  <c r="E178" i="2"/>
  <c r="D178" i="2"/>
  <c r="F178" i="2"/>
  <c r="G178" i="2"/>
  <c r="I178" i="2"/>
  <c r="J178" i="2"/>
  <c r="E177" i="2"/>
  <c r="D177" i="2"/>
  <c r="F177" i="2"/>
  <c r="I177" i="2"/>
  <c r="J177" i="2"/>
  <c r="H177" i="2"/>
  <c r="G177" i="2"/>
  <c r="E176" i="2"/>
  <c r="D176" i="2"/>
  <c r="E175" i="2"/>
  <c r="D175" i="2"/>
  <c r="F175" i="2"/>
  <c r="G175" i="2"/>
  <c r="I175" i="2"/>
  <c r="J175" i="2"/>
  <c r="E174" i="2"/>
  <c r="D174" i="2"/>
  <c r="F174" i="2"/>
  <c r="E173" i="2"/>
  <c r="D173" i="2"/>
  <c r="E172" i="2"/>
  <c r="I172" i="2"/>
  <c r="J172" i="2"/>
  <c r="D172" i="2"/>
  <c r="F172" i="2"/>
  <c r="H172" i="2"/>
  <c r="G172" i="2"/>
  <c r="E171" i="2"/>
  <c r="D171" i="2"/>
  <c r="I171" i="2"/>
  <c r="J171" i="2"/>
  <c r="E170" i="2"/>
  <c r="I170" i="2"/>
  <c r="J170" i="2"/>
  <c r="D170" i="2"/>
  <c r="F170" i="2"/>
  <c r="H170" i="2"/>
  <c r="E169" i="2"/>
  <c r="D169" i="2"/>
  <c r="F169" i="2"/>
  <c r="H169" i="2"/>
  <c r="I169" i="2"/>
  <c r="J169" i="2"/>
  <c r="E168" i="2"/>
  <c r="D168" i="2"/>
  <c r="F168" i="2"/>
  <c r="H168" i="2"/>
  <c r="I168" i="2"/>
  <c r="J168" i="2"/>
  <c r="E167" i="2"/>
  <c r="D167" i="2"/>
  <c r="F167" i="2"/>
  <c r="H167" i="2"/>
  <c r="E166" i="2"/>
  <c r="D166" i="2"/>
  <c r="F166" i="2"/>
  <c r="H166" i="2"/>
  <c r="G166" i="2"/>
  <c r="E165" i="2"/>
  <c r="D165" i="2"/>
  <c r="E164" i="2"/>
  <c r="I164" i="2"/>
  <c r="D164" i="2"/>
  <c r="F164" i="2"/>
  <c r="J164" i="2"/>
  <c r="H164" i="2"/>
  <c r="G164" i="2"/>
  <c r="E163" i="2"/>
  <c r="D163" i="2"/>
  <c r="E162" i="2"/>
  <c r="I162" i="2"/>
  <c r="D162" i="2"/>
  <c r="F162" i="2"/>
  <c r="J162" i="2"/>
  <c r="H162" i="2"/>
  <c r="G162" i="2"/>
  <c r="E161" i="2"/>
  <c r="D161" i="2"/>
  <c r="I161" i="2"/>
  <c r="J161" i="2"/>
  <c r="E160" i="2"/>
  <c r="D160" i="2"/>
  <c r="F160" i="2"/>
  <c r="H160" i="2"/>
  <c r="E159" i="2"/>
  <c r="D159" i="2"/>
  <c r="I159" i="2"/>
  <c r="J159" i="2"/>
  <c r="E158" i="2"/>
  <c r="D158" i="2"/>
  <c r="F158" i="2"/>
  <c r="E157" i="2"/>
  <c r="D157" i="2"/>
  <c r="E156" i="2"/>
  <c r="D156" i="2"/>
  <c r="F156" i="2"/>
  <c r="I156" i="2"/>
  <c r="J156" i="2"/>
  <c r="E155" i="2"/>
  <c r="D155" i="2"/>
  <c r="F155" i="2"/>
  <c r="H155" i="2"/>
  <c r="G155" i="2"/>
  <c r="E154" i="2"/>
  <c r="I154" i="2"/>
  <c r="D154" i="2"/>
  <c r="F154" i="2"/>
  <c r="G154" i="2"/>
  <c r="J154" i="2"/>
  <c r="E153" i="2"/>
  <c r="D153" i="2"/>
  <c r="E152" i="2"/>
  <c r="D152" i="2"/>
  <c r="I152" i="2"/>
  <c r="J152" i="2"/>
  <c r="E151" i="2"/>
  <c r="D151" i="2"/>
  <c r="F151" i="2"/>
  <c r="G151" i="2"/>
  <c r="H151" i="2"/>
  <c r="E150" i="2"/>
  <c r="I150" i="2"/>
  <c r="D150" i="2"/>
  <c r="F150" i="2"/>
  <c r="J150" i="2"/>
  <c r="H150" i="2"/>
  <c r="G150" i="2"/>
  <c r="E149" i="2"/>
  <c r="D149" i="2"/>
  <c r="I149" i="2"/>
  <c r="J149" i="2"/>
  <c r="E148" i="2"/>
  <c r="D148" i="2"/>
  <c r="F148" i="2"/>
  <c r="H148" i="2"/>
  <c r="E147" i="2"/>
  <c r="D147" i="2"/>
  <c r="F147" i="2"/>
  <c r="G147" i="2"/>
  <c r="I147" i="2"/>
  <c r="J147" i="2"/>
  <c r="H147" i="2"/>
  <c r="E146" i="2"/>
  <c r="I146" i="2"/>
  <c r="D146" i="2"/>
  <c r="F146" i="2"/>
  <c r="H146" i="2"/>
  <c r="J146" i="2"/>
  <c r="E145" i="2"/>
  <c r="D145" i="2"/>
  <c r="I145" i="2"/>
  <c r="J145" i="2"/>
  <c r="E144" i="2"/>
  <c r="D144" i="2"/>
  <c r="F144" i="2"/>
  <c r="H144" i="2"/>
  <c r="G144" i="2"/>
  <c r="E143" i="2"/>
  <c r="D143" i="2"/>
  <c r="F143" i="2"/>
  <c r="I143" i="2"/>
  <c r="J143" i="2"/>
  <c r="E142" i="2"/>
  <c r="I142" i="2"/>
  <c r="J142" i="2"/>
  <c r="D142" i="2"/>
  <c r="F142" i="2"/>
  <c r="G142" i="2"/>
  <c r="E141" i="2"/>
  <c r="D141" i="2"/>
  <c r="E140" i="2"/>
  <c r="D140" i="2"/>
  <c r="F140" i="2"/>
  <c r="I140" i="2"/>
  <c r="J140" i="2"/>
  <c r="E139" i="2"/>
  <c r="I139" i="2"/>
  <c r="J139" i="2"/>
  <c r="D139" i="2"/>
  <c r="F139" i="2"/>
  <c r="H139" i="2"/>
  <c r="G139" i="2"/>
  <c r="E138" i="2"/>
  <c r="D138" i="2"/>
  <c r="I138" i="2"/>
  <c r="J138" i="2"/>
  <c r="E137" i="2"/>
  <c r="D137" i="2"/>
  <c r="F137" i="2"/>
  <c r="H137" i="2"/>
  <c r="I137" i="2"/>
  <c r="J137" i="2"/>
  <c r="E136" i="2"/>
  <c r="I136" i="2"/>
  <c r="J136" i="2"/>
  <c r="D136" i="2"/>
  <c r="F136" i="2"/>
  <c r="E135" i="2"/>
  <c r="I135" i="2"/>
  <c r="D135" i="2"/>
  <c r="F135" i="2"/>
  <c r="J135" i="2"/>
  <c r="H135" i="2"/>
  <c r="G135" i="2"/>
  <c r="E134" i="2"/>
  <c r="D134" i="2"/>
  <c r="I134" i="2"/>
  <c r="J134" i="2"/>
  <c r="E133" i="2"/>
  <c r="I133" i="2"/>
  <c r="J133" i="2"/>
  <c r="D133" i="2"/>
  <c r="F133" i="2"/>
  <c r="E132" i="2"/>
  <c r="D132" i="2"/>
  <c r="F132" i="2"/>
  <c r="H132" i="2"/>
  <c r="I132" i="2"/>
  <c r="J132" i="2"/>
  <c r="E131" i="2"/>
  <c r="I131" i="2"/>
  <c r="D131" i="2"/>
  <c r="F131" i="2"/>
  <c r="J131" i="2"/>
  <c r="H131" i="2"/>
  <c r="G131" i="2"/>
  <c r="E130" i="2"/>
  <c r="D130" i="2"/>
  <c r="I130" i="2"/>
  <c r="J130" i="2"/>
  <c r="E129" i="2"/>
  <c r="D129" i="2"/>
  <c r="F129" i="2"/>
  <c r="E128" i="2"/>
  <c r="D128" i="2"/>
  <c r="F128" i="2"/>
  <c r="H128" i="2"/>
  <c r="I128" i="2"/>
  <c r="J128" i="2"/>
  <c r="E127" i="2"/>
  <c r="I127" i="2"/>
  <c r="D127" i="2"/>
  <c r="F127" i="2"/>
  <c r="H127" i="2"/>
  <c r="J127" i="2"/>
  <c r="E126" i="2"/>
  <c r="D126" i="2"/>
  <c r="I126" i="2"/>
  <c r="J126" i="2"/>
  <c r="E125" i="2"/>
  <c r="D125" i="2"/>
  <c r="F125" i="2"/>
  <c r="H125" i="2"/>
  <c r="I125" i="2"/>
  <c r="J125" i="2"/>
  <c r="E124" i="2"/>
  <c r="I124" i="2"/>
  <c r="J124" i="2"/>
  <c r="D124" i="2"/>
  <c r="F124" i="2"/>
  <c r="E123" i="2"/>
  <c r="I123" i="2"/>
  <c r="D123" i="2"/>
  <c r="F123" i="2"/>
  <c r="G123" i="2"/>
  <c r="J123" i="2"/>
  <c r="E122" i="2"/>
  <c r="D122" i="2"/>
  <c r="E121" i="2"/>
  <c r="D121" i="2"/>
  <c r="F121" i="2"/>
  <c r="H121" i="2"/>
  <c r="I121" i="2"/>
  <c r="J121" i="2"/>
  <c r="E120" i="2"/>
  <c r="D120" i="2"/>
  <c r="F120" i="2"/>
  <c r="G120" i="2"/>
  <c r="E119" i="2"/>
  <c r="I119" i="2"/>
  <c r="D119" i="2"/>
  <c r="F119" i="2"/>
  <c r="J119" i="2"/>
  <c r="H119" i="2"/>
  <c r="G119" i="2"/>
  <c r="E118" i="2"/>
  <c r="D118" i="2"/>
  <c r="I118" i="2"/>
  <c r="J118" i="2"/>
  <c r="E117" i="2"/>
  <c r="D117" i="2"/>
  <c r="F117" i="2"/>
  <c r="H117" i="2"/>
  <c r="E116" i="2"/>
  <c r="D116" i="2"/>
  <c r="F116" i="2"/>
  <c r="I116" i="2"/>
  <c r="J116" i="2"/>
  <c r="E115" i="2"/>
  <c r="I115" i="2"/>
  <c r="D115" i="2"/>
  <c r="F115" i="2"/>
  <c r="J115" i="2"/>
  <c r="H115" i="2"/>
  <c r="G115" i="2"/>
  <c r="E114" i="2"/>
  <c r="D114" i="2"/>
  <c r="I114" i="2"/>
  <c r="J114" i="2"/>
  <c r="E113" i="2"/>
  <c r="D113" i="2"/>
  <c r="F113" i="2"/>
  <c r="E112" i="2"/>
  <c r="D112" i="2"/>
  <c r="G112" i="2"/>
  <c r="F112" i="2"/>
  <c r="H112" i="2"/>
  <c r="I112" i="2"/>
  <c r="J112" i="2"/>
  <c r="E111" i="2"/>
  <c r="D111" i="2"/>
  <c r="F111" i="2"/>
  <c r="E110" i="2"/>
  <c r="D110" i="2"/>
  <c r="E109" i="2"/>
  <c r="D109" i="2"/>
  <c r="F109" i="2"/>
  <c r="I109" i="2"/>
  <c r="J109" i="2"/>
  <c r="E108" i="2"/>
  <c r="D108" i="2"/>
  <c r="F108" i="2"/>
  <c r="H108" i="2"/>
  <c r="E107" i="2"/>
  <c r="I107" i="2"/>
  <c r="D107" i="2"/>
  <c r="F107" i="2"/>
  <c r="J107" i="2"/>
  <c r="E106" i="2"/>
  <c r="D106" i="2"/>
  <c r="E105" i="2"/>
  <c r="D105" i="2"/>
  <c r="F105" i="2"/>
  <c r="I105" i="2"/>
  <c r="J105" i="2"/>
  <c r="E104" i="2"/>
  <c r="D104" i="2"/>
  <c r="F104" i="2"/>
  <c r="G104" i="2"/>
  <c r="H104" i="2"/>
  <c r="E103" i="2"/>
  <c r="I103" i="2"/>
  <c r="D103" i="2"/>
  <c r="F103" i="2"/>
  <c r="J103" i="2"/>
  <c r="H103" i="2"/>
  <c r="G103" i="2"/>
  <c r="E102" i="2"/>
  <c r="D102" i="2"/>
  <c r="I102" i="2"/>
  <c r="J102" i="2"/>
  <c r="E101" i="2"/>
  <c r="D101" i="2"/>
  <c r="F101" i="2"/>
  <c r="H101" i="2"/>
  <c r="E100" i="2"/>
  <c r="D100" i="2"/>
  <c r="F100" i="2"/>
  <c r="G100" i="2"/>
  <c r="I100" i="2"/>
  <c r="J100" i="2"/>
  <c r="E99" i="2"/>
  <c r="I99" i="2"/>
  <c r="J99" i="2"/>
  <c r="D99" i="2"/>
  <c r="F99" i="2"/>
  <c r="H99" i="2"/>
  <c r="G99" i="2"/>
  <c r="E98" i="2"/>
  <c r="D98" i="2"/>
  <c r="I98" i="2"/>
  <c r="J98" i="2"/>
  <c r="E97" i="2"/>
  <c r="D97" i="2"/>
  <c r="F97" i="2"/>
  <c r="H97" i="2"/>
  <c r="E96" i="2"/>
  <c r="D96" i="2"/>
  <c r="F96" i="2"/>
  <c r="I96" i="2"/>
  <c r="J96" i="2"/>
  <c r="E95" i="2"/>
  <c r="D95" i="2"/>
  <c r="F95" i="2"/>
  <c r="G95" i="2"/>
  <c r="E94" i="2"/>
  <c r="D94" i="2"/>
  <c r="E93" i="2"/>
  <c r="D93" i="2"/>
  <c r="F93" i="2"/>
  <c r="E92" i="2"/>
  <c r="D92" i="2"/>
  <c r="F92" i="2"/>
  <c r="H92" i="2"/>
  <c r="E91" i="2"/>
  <c r="I91" i="2"/>
  <c r="J91" i="2"/>
  <c r="D91" i="2"/>
  <c r="F91" i="2"/>
  <c r="E90" i="2"/>
  <c r="D90" i="2"/>
  <c r="E89" i="2"/>
  <c r="D89" i="2"/>
  <c r="F89" i="2"/>
  <c r="H89" i="2"/>
  <c r="I89" i="2"/>
  <c r="J89" i="2"/>
  <c r="E88" i="2"/>
  <c r="D88" i="2"/>
  <c r="I88" i="2"/>
  <c r="J88" i="2"/>
  <c r="E87" i="2"/>
  <c r="I87" i="2"/>
  <c r="D87" i="2"/>
  <c r="F87" i="2"/>
  <c r="J87" i="2"/>
  <c r="H87" i="2"/>
  <c r="G87" i="2"/>
  <c r="E86" i="2"/>
  <c r="D86" i="2"/>
  <c r="I86" i="2"/>
  <c r="J86" i="2"/>
  <c r="E85" i="2"/>
  <c r="D85" i="2"/>
  <c r="F85" i="2"/>
  <c r="H85" i="2"/>
  <c r="G85" i="2"/>
  <c r="E84" i="2"/>
  <c r="D84" i="2"/>
  <c r="F84" i="2"/>
  <c r="G84" i="2"/>
  <c r="I84" i="2"/>
  <c r="J84" i="2"/>
  <c r="H84" i="2"/>
  <c r="E83" i="2"/>
  <c r="D83" i="2"/>
  <c r="F83" i="2"/>
  <c r="G83" i="2"/>
  <c r="H83" i="2"/>
  <c r="E82" i="2"/>
  <c r="D82" i="2"/>
  <c r="I82" i="2"/>
  <c r="J82" i="2"/>
  <c r="E81" i="2"/>
  <c r="D81" i="2"/>
  <c r="F81" i="2"/>
  <c r="H81" i="2"/>
  <c r="I81" i="2"/>
  <c r="J81" i="2"/>
  <c r="E80" i="2"/>
  <c r="D80" i="2"/>
  <c r="F80" i="2"/>
  <c r="H80" i="2"/>
  <c r="E79" i="2"/>
  <c r="I79" i="2"/>
  <c r="D79" i="2"/>
  <c r="F79" i="2"/>
  <c r="G79" i="2"/>
  <c r="J79" i="2"/>
  <c r="H79" i="2"/>
  <c r="E78" i="2"/>
  <c r="D78" i="2"/>
  <c r="E77" i="2"/>
  <c r="D77" i="2"/>
  <c r="F77" i="2"/>
  <c r="I77" i="2"/>
  <c r="J77" i="2"/>
  <c r="E76" i="2"/>
  <c r="D76" i="2"/>
  <c r="F76" i="2"/>
  <c r="H76" i="2"/>
  <c r="E75" i="2"/>
  <c r="I75" i="2"/>
  <c r="J75" i="2"/>
  <c r="D75" i="2"/>
  <c r="F75" i="2"/>
  <c r="H75" i="2"/>
  <c r="G75" i="2"/>
  <c r="E74" i="2"/>
  <c r="D74" i="2"/>
  <c r="I74" i="2"/>
  <c r="J74" i="2"/>
  <c r="E73" i="2"/>
  <c r="D73" i="2"/>
  <c r="E72" i="2"/>
  <c r="I72" i="2"/>
  <c r="J72" i="2"/>
  <c r="D72" i="2"/>
  <c r="F72" i="2"/>
  <c r="H72" i="2"/>
  <c r="E71" i="2"/>
  <c r="I71" i="2"/>
  <c r="D71" i="2"/>
  <c r="F71" i="2"/>
  <c r="J71" i="2"/>
  <c r="H71" i="2"/>
  <c r="G71" i="2"/>
  <c r="E70" i="2"/>
  <c r="D70" i="2"/>
  <c r="I70" i="2"/>
  <c r="J70" i="2"/>
  <c r="E69" i="2"/>
  <c r="D69" i="2"/>
  <c r="F69" i="2"/>
  <c r="H69" i="2"/>
  <c r="E68" i="2"/>
  <c r="D68" i="2"/>
  <c r="F68" i="2"/>
  <c r="G68" i="2"/>
  <c r="I68" i="2"/>
  <c r="J68" i="2"/>
  <c r="E67" i="2"/>
  <c r="D67" i="2"/>
  <c r="F67" i="2"/>
  <c r="H67" i="2"/>
  <c r="G67" i="2"/>
  <c r="E66" i="2"/>
  <c r="D66" i="2"/>
  <c r="E65" i="2"/>
  <c r="D65" i="2"/>
  <c r="E64" i="2"/>
  <c r="D64" i="2"/>
  <c r="I64" i="2"/>
  <c r="J64" i="2"/>
  <c r="E63" i="2"/>
  <c r="I63" i="2"/>
  <c r="J63" i="2"/>
  <c r="D63" i="2"/>
  <c r="F63" i="2"/>
  <c r="H63" i="2"/>
  <c r="G63" i="2"/>
  <c r="E62" i="2"/>
  <c r="D62" i="2"/>
  <c r="F62" i="2"/>
  <c r="H62" i="2"/>
  <c r="I62" i="2"/>
  <c r="J62" i="2"/>
  <c r="E61" i="2"/>
  <c r="I61" i="2"/>
  <c r="J61" i="2"/>
  <c r="D61" i="2"/>
  <c r="F61" i="2"/>
  <c r="H61" i="2"/>
  <c r="G61" i="2"/>
  <c r="E60" i="2"/>
  <c r="D60" i="2"/>
  <c r="I60" i="2"/>
  <c r="J60" i="2"/>
  <c r="E59" i="2"/>
  <c r="D59" i="2"/>
  <c r="F59" i="2"/>
  <c r="E58" i="2"/>
  <c r="D58" i="2"/>
  <c r="G58" i="2"/>
  <c r="F58" i="2"/>
  <c r="H58" i="2"/>
  <c r="I58" i="2"/>
  <c r="J58" i="2"/>
  <c r="E57" i="2"/>
  <c r="I57" i="2"/>
  <c r="D57" i="2"/>
  <c r="F57" i="2"/>
  <c r="H57" i="2"/>
  <c r="J57" i="2"/>
  <c r="E56" i="2"/>
  <c r="D56" i="2"/>
  <c r="E55" i="2"/>
  <c r="D55" i="2"/>
  <c r="F55" i="2"/>
  <c r="H55" i="2"/>
  <c r="I55" i="2"/>
  <c r="J55" i="2"/>
  <c r="E54" i="2"/>
  <c r="I54" i="2"/>
  <c r="J54" i="2"/>
  <c r="D54" i="2"/>
  <c r="F54" i="2"/>
  <c r="E53" i="2"/>
  <c r="I53" i="2"/>
  <c r="D53" i="2"/>
  <c r="F53" i="2"/>
  <c r="H53" i="2"/>
  <c r="J53" i="2"/>
  <c r="E52" i="2"/>
  <c r="D52" i="2"/>
  <c r="E51" i="2"/>
  <c r="D51" i="2"/>
  <c r="E50" i="2"/>
  <c r="D50" i="2"/>
  <c r="E49" i="2"/>
  <c r="D49" i="2"/>
  <c r="F49" i="2" s="1"/>
  <c r="H49" i="2" s="1"/>
  <c r="O16" i="2"/>
  <c r="O15" i="2"/>
  <c r="O12" i="2"/>
  <c r="N16" i="2"/>
  <c r="N15" i="2"/>
  <c r="N13" i="2"/>
  <c r="M16" i="2"/>
  <c r="M15" i="2"/>
  <c r="M12" i="2"/>
  <c r="L16" i="2"/>
  <c r="L15" i="2"/>
  <c r="L12" i="2"/>
  <c r="L13" i="2"/>
  <c r="K16" i="2"/>
  <c r="K15" i="2"/>
  <c r="K13" i="2"/>
  <c r="G6" i="2"/>
  <c r="G7" i="2"/>
  <c r="G5" i="2"/>
  <c r="G4" i="2"/>
  <c r="D13" i="1"/>
  <c r="D16" i="1"/>
  <c r="D19" i="1" s="1"/>
  <c r="Q69" i="1"/>
  <c r="Q67" i="1"/>
  <c r="C7" i="1"/>
  <c r="Q63" i="1"/>
  <c r="Q56" i="1"/>
  <c r="E44" i="1"/>
  <c r="E33" i="3" s="1"/>
  <c r="Q60" i="1"/>
  <c r="E24" i="1"/>
  <c r="F24" i="1" s="1"/>
  <c r="G24" i="1" s="1"/>
  <c r="J24" i="1" s="1"/>
  <c r="E33" i="1"/>
  <c r="F33" i="1" s="1"/>
  <c r="G33" i="1" s="1"/>
  <c r="J33" i="1" s="1"/>
  <c r="E35" i="1"/>
  <c r="F35" i="1" s="1"/>
  <c r="G35" i="1" s="1"/>
  <c r="J35" i="1" s="1"/>
  <c r="E38" i="1"/>
  <c r="F38" i="1" s="1"/>
  <c r="G38" i="1" s="1"/>
  <c r="J38" i="1" s="1"/>
  <c r="E40" i="1"/>
  <c r="F40" i="1" s="1"/>
  <c r="G40" i="1" s="1"/>
  <c r="J40" i="1" s="1"/>
  <c r="Q61" i="1"/>
  <c r="C17" i="1"/>
  <c r="Q62" i="1"/>
  <c r="Q57" i="1"/>
  <c r="Q49" i="1"/>
  <c r="Q50" i="1"/>
  <c r="Q51" i="1"/>
  <c r="Q52" i="1"/>
  <c r="Q53" i="1"/>
  <c r="Q54" i="1"/>
  <c r="Q55" i="1"/>
  <c r="Q58" i="1"/>
  <c r="Q59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6" i="1"/>
  <c r="Q47" i="1"/>
  <c r="Q48" i="1"/>
  <c r="Q45" i="1"/>
  <c r="Q21" i="1"/>
  <c r="H59" i="2"/>
  <c r="G59" i="2"/>
  <c r="G54" i="2"/>
  <c r="H54" i="2"/>
  <c r="E37" i="1"/>
  <c r="E26" i="3" s="1"/>
  <c r="F37" i="1"/>
  <c r="G37" i="1" s="1"/>
  <c r="J37" i="1" s="1"/>
  <c r="E26" i="1"/>
  <c r="F26" i="1" s="1"/>
  <c r="G26" i="1" s="1"/>
  <c r="J26" i="1" s="1"/>
  <c r="E21" i="1"/>
  <c r="F21" i="1" s="1"/>
  <c r="G21" i="1" s="1"/>
  <c r="H21" i="1" s="1"/>
  <c r="E49" i="1"/>
  <c r="F49" i="1" s="1"/>
  <c r="G49" i="1" s="1"/>
  <c r="N49" i="1" s="1"/>
  <c r="E42" i="1"/>
  <c r="E31" i="3" s="1"/>
  <c r="F64" i="2"/>
  <c r="H64" i="2"/>
  <c r="G72" i="2"/>
  <c r="I76" i="2"/>
  <c r="J76" i="2"/>
  <c r="H120" i="2"/>
  <c r="H129" i="2"/>
  <c r="G129" i="2"/>
  <c r="E36" i="1"/>
  <c r="F36" i="1"/>
  <c r="G36" i="1" s="1"/>
  <c r="J36" i="1" s="1"/>
  <c r="E31" i="1"/>
  <c r="E20" i="3" s="1"/>
  <c r="E45" i="1"/>
  <c r="F45" i="1" s="1"/>
  <c r="G45" i="1" s="1"/>
  <c r="I45" i="1" s="1"/>
  <c r="K12" i="2"/>
  <c r="O13" i="2"/>
  <c r="G55" i="2"/>
  <c r="G62" i="2"/>
  <c r="F65" i="2"/>
  <c r="H65" i="2"/>
  <c r="I73" i="2"/>
  <c r="J73" i="2"/>
  <c r="G76" i="2"/>
  <c r="G80" i="2"/>
  <c r="G81" i="2"/>
  <c r="I83" i="2"/>
  <c r="J83" i="2"/>
  <c r="I85" i="2"/>
  <c r="J85" i="2"/>
  <c r="G89" i="2"/>
  <c r="H95" i="2"/>
  <c r="H96" i="2"/>
  <c r="G96" i="2"/>
  <c r="H100" i="2"/>
  <c r="H107" i="2"/>
  <c r="G107" i="2"/>
  <c r="I108" i="2"/>
  <c r="J108" i="2"/>
  <c r="E30" i="1"/>
  <c r="F30" i="1"/>
  <c r="G30" i="1" s="1"/>
  <c r="J30" i="1" s="1"/>
  <c r="E25" i="1"/>
  <c r="F25" i="1" s="1"/>
  <c r="G25" i="1" s="1"/>
  <c r="J25" i="1" s="1"/>
  <c r="E48" i="1"/>
  <c r="F48" i="1" s="1"/>
  <c r="G48" i="1" s="1"/>
  <c r="J48" i="1" s="1"/>
  <c r="E41" i="1"/>
  <c r="F41" i="1" s="1"/>
  <c r="G41" i="1" s="1"/>
  <c r="J41" i="1" s="1"/>
  <c r="M13" i="2"/>
  <c r="F52" i="2"/>
  <c r="H52" i="2"/>
  <c r="F66" i="2"/>
  <c r="H66" i="2"/>
  <c r="I80" i="2"/>
  <c r="J80" i="2"/>
  <c r="F88" i="2"/>
  <c r="H88" i="2"/>
  <c r="I97" i="2"/>
  <c r="J97" i="2"/>
  <c r="I104" i="2"/>
  <c r="J104" i="2"/>
  <c r="H136" i="2"/>
  <c r="G136" i="2"/>
  <c r="F56" i="2"/>
  <c r="H56" i="2"/>
  <c r="G56" i="2"/>
  <c r="G91" i="2"/>
  <c r="H91" i="2"/>
  <c r="H109" i="2"/>
  <c r="G109" i="2"/>
  <c r="H111" i="2"/>
  <c r="G111" i="2"/>
  <c r="I120" i="2"/>
  <c r="J120" i="2"/>
  <c r="I52" i="2"/>
  <c r="J52" i="2"/>
  <c r="I59" i="2"/>
  <c r="J59" i="2"/>
  <c r="I67" i="2"/>
  <c r="J67" i="2"/>
  <c r="E77" i="1"/>
  <c r="F77" i="1" s="1"/>
  <c r="G77" i="1" s="1"/>
  <c r="K77" i="1" s="1"/>
  <c r="E68" i="1"/>
  <c r="F68" i="1"/>
  <c r="U68" i="1" s="1"/>
  <c r="E59" i="1"/>
  <c r="E44" i="3" s="1"/>
  <c r="E72" i="1"/>
  <c r="F72" i="1" s="1"/>
  <c r="G72" i="1" s="1"/>
  <c r="K72" i="1" s="1"/>
  <c r="E52" i="1"/>
  <c r="F52" i="1" s="1"/>
  <c r="G52" i="1" s="1"/>
  <c r="N52" i="1" s="1"/>
  <c r="E53" i="1"/>
  <c r="F53" i="1" s="1"/>
  <c r="G53" i="1" s="1"/>
  <c r="J53" i="1" s="1"/>
  <c r="E62" i="1"/>
  <c r="F62" i="1" s="1"/>
  <c r="G62" i="1" s="1"/>
  <c r="K62" i="1" s="1"/>
  <c r="E75" i="1"/>
  <c r="F75" i="1"/>
  <c r="E65" i="1"/>
  <c r="E50" i="3" s="1"/>
  <c r="E57" i="1"/>
  <c r="F57" i="1" s="1"/>
  <c r="G57" i="1" s="1"/>
  <c r="K57" i="1" s="1"/>
  <c r="E67" i="1"/>
  <c r="F67" i="1"/>
  <c r="E73" i="1"/>
  <c r="F73" i="1" s="1"/>
  <c r="G73" i="1" s="1"/>
  <c r="K73" i="1" s="1"/>
  <c r="E55" i="1"/>
  <c r="F55" i="1"/>
  <c r="G55" i="1" s="1"/>
  <c r="J55" i="1" s="1"/>
  <c r="E63" i="1"/>
  <c r="E48" i="3" s="1"/>
  <c r="E50" i="1"/>
  <c r="F50" i="1" s="1"/>
  <c r="G50" i="1" s="1"/>
  <c r="N50" i="1" s="1"/>
  <c r="E66" i="1"/>
  <c r="F66" i="1"/>
  <c r="G66" i="1"/>
  <c r="K66" i="1" s="1"/>
  <c r="E58" i="1"/>
  <c r="F58" i="1" s="1"/>
  <c r="G58" i="1" s="1"/>
  <c r="J58" i="1" s="1"/>
  <c r="E69" i="1"/>
  <c r="F69" i="1" s="1"/>
  <c r="G69" i="1" s="1"/>
  <c r="K69" i="1" s="1"/>
  <c r="E56" i="1"/>
  <c r="F56" i="1" s="1"/>
  <c r="G56" i="1" s="1"/>
  <c r="K56" i="1" s="1"/>
  <c r="G75" i="1"/>
  <c r="K75" i="1" s="1"/>
  <c r="E51" i="1"/>
  <c r="F51" i="1" s="1"/>
  <c r="G51" i="1" s="1"/>
  <c r="J51" i="1" s="1"/>
  <c r="E70" i="1"/>
  <c r="F70" i="1"/>
  <c r="G70" i="1" s="1"/>
  <c r="K70" i="1" s="1"/>
  <c r="E71" i="1"/>
  <c r="F71" i="1" s="1"/>
  <c r="G71" i="1" s="1"/>
  <c r="K71" i="1" s="1"/>
  <c r="E60" i="1"/>
  <c r="F60" i="1" s="1"/>
  <c r="G60" i="1" s="1"/>
  <c r="K60" i="1" s="1"/>
  <c r="E54" i="1"/>
  <c r="E40" i="3" s="1"/>
  <c r="F54" i="1"/>
  <c r="U54" i="1" s="1"/>
  <c r="E61" i="1"/>
  <c r="E46" i="3" s="1"/>
  <c r="E64" i="1"/>
  <c r="F64" i="1" s="1"/>
  <c r="G64" i="1" s="1"/>
  <c r="K64" i="1" s="1"/>
  <c r="E74" i="1"/>
  <c r="E59" i="3" s="1"/>
  <c r="E43" i="1"/>
  <c r="F43" i="1"/>
  <c r="G43" i="1" s="1"/>
  <c r="J43" i="1" s="1"/>
  <c r="E47" i="1"/>
  <c r="E34" i="1"/>
  <c r="E23" i="3" s="1"/>
  <c r="E29" i="1"/>
  <c r="F29" i="1"/>
  <c r="G29" i="1" s="1"/>
  <c r="J29" i="1" s="1"/>
  <c r="G53" i="2"/>
  <c r="F60" i="2"/>
  <c r="H60" i="2"/>
  <c r="G60" i="2"/>
  <c r="G64" i="2"/>
  <c r="I69" i="2"/>
  <c r="J69" i="2"/>
  <c r="F73" i="2"/>
  <c r="H73" i="2"/>
  <c r="I92" i="2"/>
  <c r="J92" i="2"/>
  <c r="I101" i="2"/>
  <c r="J101" i="2"/>
  <c r="E39" i="1"/>
  <c r="E28" i="1"/>
  <c r="F28" i="1" s="1"/>
  <c r="G28" i="1" s="1"/>
  <c r="J28" i="1" s="1"/>
  <c r="E23" i="1"/>
  <c r="F23" i="1"/>
  <c r="G23" i="1" s="1"/>
  <c r="J23" i="1" s="1"/>
  <c r="I56" i="2"/>
  <c r="J56" i="2"/>
  <c r="G57" i="2"/>
  <c r="I66" i="2"/>
  <c r="J66" i="2"/>
  <c r="H68" i="2"/>
  <c r="G69" i="2"/>
  <c r="H77" i="2"/>
  <c r="G77" i="2"/>
  <c r="G97" i="2"/>
  <c r="H105" i="2"/>
  <c r="G105" i="2"/>
  <c r="F106" i="2"/>
  <c r="H106" i="2"/>
  <c r="G106" i="2"/>
  <c r="I106" i="2"/>
  <c r="J106" i="2"/>
  <c r="G108" i="2"/>
  <c r="I111" i="2"/>
  <c r="J111" i="2"/>
  <c r="H116" i="2"/>
  <c r="G116" i="2"/>
  <c r="E22" i="1"/>
  <c r="F22" i="1" s="1"/>
  <c r="G22" i="1" s="1"/>
  <c r="I22" i="1" s="1"/>
  <c r="N12" i="2"/>
  <c r="I65" i="2"/>
  <c r="J65" i="2"/>
  <c r="F74" i="2"/>
  <c r="H74" i="2"/>
  <c r="G74" i="2"/>
  <c r="I93" i="2"/>
  <c r="J93" i="2"/>
  <c r="I95" i="2"/>
  <c r="J95" i="2"/>
  <c r="H113" i="2"/>
  <c r="G113" i="2"/>
  <c r="F78" i="2"/>
  <c r="H78" i="2"/>
  <c r="I78" i="2"/>
  <c r="J78" i="2"/>
  <c r="F82" i="2"/>
  <c r="H82" i="2"/>
  <c r="F90" i="2"/>
  <c r="H90" i="2"/>
  <c r="G90" i="2"/>
  <c r="I90" i="2"/>
  <c r="J90" i="2"/>
  <c r="G92" i="2"/>
  <c r="F94" i="2"/>
  <c r="H94" i="2"/>
  <c r="G94" i="2"/>
  <c r="I94" i="2"/>
  <c r="J94" i="2"/>
  <c r="G101" i="2"/>
  <c r="I113" i="2"/>
  <c r="J113" i="2"/>
  <c r="H133" i="2"/>
  <c r="G133" i="2"/>
  <c r="E32" i="1"/>
  <c r="F32" i="1"/>
  <c r="G32" i="1" s="1"/>
  <c r="J32" i="1" s="1"/>
  <c r="E27" i="1"/>
  <c r="E16" i="3" s="1"/>
  <c r="E46" i="1"/>
  <c r="F46" i="1"/>
  <c r="G46" i="1" s="1"/>
  <c r="J46" i="1" s="1"/>
  <c r="H93" i="2"/>
  <c r="G93" i="2"/>
  <c r="F110" i="2"/>
  <c r="H110" i="2"/>
  <c r="G110" i="2"/>
  <c r="I110" i="2"/>
  <c r="J110" i="2"/>
  <c r="G117" i="2"/>
  <c r="H124" i="2"/>
  <c r="G124" i="2"/>
  <c r="F70" i="2"/>
  <c r="H70" i="2"/>
  <c r="F102" i="2"/>
  <c r="H102" i="2"/>
  <c r="H123" i="2"/>
  <c r="G127" i="2"/>
  <c r="F134" i="2"/>
  <c r="H134" i="2"/>
  <c r="G134" i="2"/>
  <c r="F138" i="2"/>
  <c r="H138" i="2"/>
  <c r="H142" i="2"/>
  <c r="I144" i="2"/>
  <c r="J144" i="2"/>
  <c r="I158" i="2"/>
  <c r="J158" i="2"/>
  <c r="I160" i="2"/>
  <c r="J160" i="2"/>
  <c r="G143" i="2"/>
  <c r="H143" i="2"/>
  <c r="F145" i="2"/>
  <c r="H145" i="2"/>
  <c r="G145" i="2"/>
  <c r="F114" i="2"/>
  <c r="H114" i="2"/>
  <c r="G114" i="2"/>
  <c r="G121" i="2"/>
  <c r="G128" i="2"/>
  <c r="G148" i="2"/>
  <c r="F157" i="2"/>
  <c r="H157" i="2"/>
  <c r="I157" i="2"/>
  <c r="J157" i="2"/>
  <c r="F86" i="2"/>
  <c r="H86" i="2"/>
  <c r="I117" i="2"/>
  <c r="J117" i="2"/>
  <c r="F118" i="2"/>
  <c r="H118" i="2"/>
  <c r="G125" i="2"/>
  <c r="G132" i="2"/>
  <c r="G146" i="2"/>
  <c r="I155" i="2"/>
  <c r="J155" i="2"/>
  <c r="F122" i="2"/>
  <c r="H122" i="2"/>
  <c r="F126" i="2"/>
  <c r="H126" i="2"/>
  <c r="G126" i="2"/>
  <c r="H140" i="2"/>
  <c r="G140" i="2"/>
  <c r="F141" i="2"/>
  <c r="H141" i="2"/>
  <c r="I141" i="2"/>
  <c r="J141" i="2"/>
  <c r="H156" i="2"/>
  <c r="G156" i="2"/>
  <c r="H158" i="2"/>
  <c r="G158" i="2"/>
  <c r="F98" i="2"/>
  <c r="H98" i="2"/>
  <c r="G98" i="2"/>
  <c r="I122" i="2"/>
  <c r="J122" i="2"/>
  <c r="I129" i="2"/>
  <c r="J129" i="2"/>
  <c r="F130" i="2"/>
  <c r="H130" i="2"/>
  <c r="G137" i="2"/>
  <c r="I148" i="2"/>
  <c r="J148" i="2"/>
  <c r="I151" i="2"/>
  <c r="J151" i="2"/>
  <c r="H154" i="2"/>
  <c r="F165" i="2"/>
  <c r="I165" i="2"/>
  <c r="J165" i="2"/>
  <c r="H174" i="2"/>
  <c r="G174" i="2"/>
  <c r="F179" i="2"/>
  <c r="H179" i="2"/>
  <c r="G179" i="2"/>
  <c r="H186" i="2"/>
  <c r="H190" i="2"/>
  <c r="G190" i="2"/>
  <c r="I206" i="2"/>
  <c r="J206" i="2"/>
  <c r="I207" i="2"/>
  <c r="J207" i="2"/>
  <c r="G233" i="2"/>
  <c r="F241" i="2"/>
  <c r="H241" i="2"/>
  <c r="G241" i="2"/>
  <c r="I246" i="2"/>
  <c r="J246" i="2"/>
  <c r="F152" i="2"/>
  <c r="F159" i="2"/>
  <c r="I212" i="2"/>
  <c r="J212" i="2"/>
  <c r="H216" i="2"/>
  <c r="G216" i="2"/>
  <c r="G167" i="2"/>
  <c r="I174" i="2"/>
  <c r="J174" i="2"/>
  <c r="I190" i="2"/>
  <c r="J190" i="2"/>
  <c r="F200" i="2"/>
  <c r="H200" i="2"/>
  <c r="G200" i="2"/>
  <c r="H208" i="2"/>
  <c r="G208" i="2"/>
  <c r="F219" i="2"/>
  <c r="H219" i="2"/>
  <c r="G219" i="2"/>
  <c r="F226" i="2"/>
  <c r="H226" i="2"/>
  <c r="I247" i="2"/>
  <c r="J247" i="2"/>
  <c r="G247" i="2"/>
  <c r="G251" i="2"/>
  <c r="F251" i="2"/>
  <c r="H251" i="2"/>
  <c r="F163" i="2"/>
  <c r="H163" i="2"/>
  <c r="G163" i="2"/>
  <c r="I163" i="2"/>
  <c r="J163" i="2"/>
  <c r="G168" i="2"/>
  <c r="G169" i="2"/>
  <c r="F173" i="2"/>
  <c r="H173" i="2"/>
  <c r="G173" i="2"/>
  <c r="H175" i="2"/>
  <c r="F189" i="2"/>
  <c r="H189" i="2"/>
  <c r="G189" i="2"/>
  <c r="H191" i="2"/>
  <c r="G202" i="2"/>
  <c r="I251" i="2"/>
  <c r="J251" i="2"/>
  <c r="I13" i="2"/>
  <c r="I12" i="2"/>
  <c r="F149" i="2"/>
  <c r="H149" i="2"/>
  <c r="G149" i="2"/>
  <c r="I166" i="2"/>
  <c r="J166" i="2"/>
  <c r="F171" i="2"/>
  <c r="H171" i="2"/>
  <c r="I176" i="2"/>
  <c r="J176" i="2"/>
  <c r="H178" i="2"/>
  <c r="I179" i="2"/>
  <c r="J179" i="2"/>
  <c r="H182" i="2"/>
  <c r="G182" i="2"/>
  <c r="F187" i="2"/>
  <c r="H187" i="2"/>
  <c r="I192" i="2"/>
  <c r="J192" i="2"/>
  <c r="H194" i="2"/>
  <c r="I195" i="2"/>
  <c r="J195" i="2"/>
  <c r="H201" i="2"/>
  <c r="G217" i="2"/>
  <c r="G220" i="2"/>
  <c r="G227" i="2"/>
  <c r="G232" i="2"/>
  <c r="F153" i="2"/>
  <c r="H153" i="2"/>
  <c r="G160" i="2"/>
  <c r="I167" i="2"/>
  <c r="J167" i="2"/>
  <c r="G170" i="2"/>
  <c r="F203" i="2"/>
  <c r="H203" i="2"/>
  <c r="I228" i="2"/>
  <c r="J228" i="2"/>
  <c r="F234" i="2"/>
  <c r="H234" i="2"/>
  <c r="I234" i="2"/>
  <c r="J234" i="2"/>
  <c r="F244" i="2"/>
  <c r="H244" i="2"/>
  <c r="G244" i="2"/>
  <c r="I182" i="2"/>
  <c r="J182" i="2"/>
  <c r="I153" i="2"/>
  <c r="J153" i="2"/>
  <c r="F161" i="2"/>
  <c r="H161" i="2"/>
  <c r="G161" i="2"/>
  <c r="I173" i="2"/>
  <c r="J173" i="2"/>
  <c r="F181" i="2"/>
  <c r="H181" i="2"/>
  <c r="H183" i="2"/>
  <c r="I189" i="2"/>
  <c r="J189" i="2"/>
  <c r="F195" i="2"/>
  <c r="H195" i="2"/>
  <c r="G199" i="2"/>
  <c r="I200" i="2"/>
  <c r="J200" i="2"/>
  <c r="F205" i="2"/>
  <c r="H205" i="2"/>
  <c r="I205" i="2"/>
  <c r="J205" i="2"/>
  <c r="F176" i="2"/>
  <c r="H176" i="2"/>
  <c r="F184" i="2"/>
  <c r="H184" i="2"/>
  <c r="G184" i="2"/>
  <c r="F192" i="2"/>
  <c r="H192" i="2"/>
  <c r="I209" i="2"/>
  <c r="J209" i="2"/>
  <c r="F209" i="2"/>
  <c r="H209" i="2"/>
  <c r="I213" i="2"/>
  <c r="J213" i="2"/>
  <c r="F249" i="2"/>
  <c r="H249" i="2"/>
  <c r="I249" i="2"/>
  <c r="J249" i="2"/>
  <c r="I198" i="2"/>
  <c r="J198" i="2"/>
  <c r="I208" i="2"/>
  <c r="J208" i="2"/>
  <c r="H210" i="2"/>
  <c r="G210" i="2"/>
  <c r="G211" i="2"/>
  <c r="I224" i="2"/>
  <c r="J224" i="2"/>
  <c r="F229" i="2"/>
  <c r="H229" i="2"/>
  <c r="F221" i="2"/>
  <c r="H221" i="2"/>
  <c r="G221" i="2"/>
  <c r="I232" i="2"/>
  <c r="J232" i="2"/>
  <c r="E12" i="3"/>
  <c r="I233" i="2"/>
  <c r="J233" i="2"/>
  <c r="F47" i="2"/>
  <c r="H47" i="2" s="1"/>
  <c r="F34" i="2"/>
  <c r="H34" i="2" s="1"/>
  <c r="I34" i="2"/>
  <c r="J34" i="2" s="1"/>
  <c r="E60" i="3"/>
  <c r="G197" i="2"/>
  <c r="F213" i="2"/>
  <c r="H213" i="2"/>
  <c r="I216" i="2"/>
  <c r="J216" i="2"/>
  <c r="H223" i="2"/>
  <c r="F237" i="2"/>
  <c r="H237" i="2"/>
  <c r="G237" i="2"/>
  <c r="F242" i="2"/>
  <c r="H242" i="2"/>
  <c r="G246" i="2"/>
  <c r="I250" i="2"/>
  <c r="J250" i="2"/>
  <c r="I240" i="2"/>
  <c r="J240" i="2"/>
  <c r="H248" i="2"/>
  <c r="G248" i="2"/>
  <c r="D12" i="2"/>
  <c r="D13" i="2"/>
  <c r="E22" i="3"/>
  <c r="E29" i="3"/>
  <c r="E35" i="3"/>
  <c r="E41" i="3"/>
  <c r="E18" i="3"/>
  <c r="E47" i="3"/>
  <c r="E53" i="3"/>
  <c r="J13" i="2"/>
  <c r="F46" i="2"/>
  <c r="H46" i="2" s="1"/>
  <c r="E19" i="3"/>
  <c r="E25" i="3"/>
  <c r="E37" i="3"/>
  <c r="E49" i="3"/>
  <c r="G231" i="2"/>
  <c r="G239" i="2"/>
  <c r="F13" i="2"/>
  <c r="E14" i="3"/>
  <c r="E32" i="3"/>
  <c r="E55" i="3"/>
  <c r="E15" i="3"/>
  <c r="E21" i="3"/>
  <c r="E38" i="3"/>
  <c r="E51" i="3"/>
  <c r="E57" i="3"/>
  <c r="G252" i="2"/>
  <c r="G242" i="2"/>
  <c r="G213" i="2"/>
  <c r="E52" i="3"/>
  <c r="G195" i="2"/>
  <c r="G187" i="2"/>
  <c r="G171" i="2"/>
  <c r="H165" i="2"/>
  <c r="G165" i="2"/>
  <c r="G130" i="2"/>
  <c r="G118" i="2"/>
  <c r="G157" i="2"/>
  <c r="G138" i="2"/>
  <c r="G88" i="2"/>
  <c r="G176" i="2"/>
  <c r="G234" i="2"/>
  <c r="H159" i="2"/>
  <c r="G159" i="2"/>
  <c r="G102" i="2"/>
  <c r="G82" i="2"/>
  <c r="G66" i="2"/>
  <c r="H152" i="2"/>
  <c r="G152" i="2"/>
  <c r="G73" i="2"/>
  <c r="G209" i="2"/>
  <c r="G249" i="2"/>
  <c r="G205" i="2"/>
  <c r="G181" i="2"/>
  <c r="G153" i="2"/>
  <c r="G78" i="2"/>
  <c r="E36" i="3"/>
  <c r="F47" i="1"/>
  <c r="G47" i="1" s="1"/>
  <c r="J47" i="1" s="1"/>
  <c r="G67" i="1"/>
  <c r="K67" i="1"/>
  <c r="G52" i="2"/>
  <c r="G229" i="2"/>
  <c r="G192" i="2"/>
  <c r="G203" i="2"/>
  <c r="G226" i="2"/>
  <c r="G141" i="2"/>
  <c r="G122" i="2"/>
  <c r="G86" i="2"/>
  <c r="G70" i="2"/>
  <c r="G65" i="2"/>
  <c r="E28" i="3"/>
  <c r="F39" i="1"/>
  <c r="G39" i="1" s="1"/>
  <c r="J39" i="1" s="1"/>
  <c r="E18" i="2"/>
  <c r="D18" i="2"/>
  <c r="R78" i="1" l="1"/>
  <c r="E30" i="3"/>
  <c r="E24" i="3"/>
  <c r="E17" i="3"/>
  <c r="E45" i="3"/>
  <c r="E11" i="3"/>
  <c r="F74" i="1"/>
  <c r="G74" i="1" s="1"/>
  <c r="K74" i="1" s="1"/>
  <c r="F42" i="1"/>
  <c r="G42" i="1" s="1"/>
  <c r="J42" i="1" s="1"/>
  <c r="E54" i="3"/>
  <c r="F27" i="1"/>
  <c r="G27" i="1" s="1"/>
  <c r="J27" i="1" s="1"/>
  <c r="F34" i="1"/>
  <c r="G34" i="1" s="1"/>
  <c r="J34" i="1" s="1"/>
  <c r="F63" i="1"/>
  <c r="G63" i="1" s="1"/>
  <c r="K63" i="1" s="1"/>
  <c r="E42" i="3"/>
  <c r="F5" i="1"/>
  <c r="G22" i="2"/>
  <c r="H22" i="2"/>
  <c r="H36" i="2"/>
  <c r="G36" i="2"/>
  <c r="F40" i="2"/>
  <c r="H40" i="2" s="1"/>
  <c r="G44" i="2"/>
  <c r="I41" i="2"/>
  <c r="J41" i="2" s="1"/>
  <c r="I40" i="2"/>
  <c r="J40" i="2" s="1"/>
  <c r="I28" i="2"/>
  <c r="J28" i="2" s="1"/>
  <c r="I39" i="2"/>
  <c r="J39" i="2" s="1"/>
  <c r="I32" i="2"/>
  <c r="J32" i="2" s="1"/>
  <c r="I24" i="2"/>
  <c r="J24" i="2" s="1"/>
  <c r="G48" i="2"/>
  <c r="G29" i="2"/>
  <c r="I38" i="2"/>
  <c r="J38" i="2" s="1"/>
  <c r="G39" i="2"/>
  <c r="H39" i="2"/>
  <c r="G32" i="2"/>
  <c r="H32" i="2"/>
  <c r="G31" i="2"/>
  <c r="H31" i="2"/>
  <c r="G49" i="2"/>
  <c r="G23" i="2"/>
  <c r="I29" i="2"/>
  <c r="J29" i="2" s="1"/>
  <c r="I21" i="2"/>
  <c r="J21" i="2" s="1"/>
  <c r="I27" i="2"/>
  <c r="J27" i="2" s="1"/>
  <c r="I49" i="2"/>
  <c r="J49" i="2" s="1"/>
  <c r="I33" i="2"/>
  <c r="J33" i="2" s="1"/>
  <c r="G38" i="2"/>
  <c r="F21" i="2"/>
  <c r="H21" i="2" s="1"/>
  <c r="I51" i="2"/>
  <c r="J51" i="2" s="1"/>
  <c r="I31" i="2"/>
  <c r="J31" i="2" s="1"/>
  <c r="I23" i="2"/>
  <c r="J23" i="2" s="1"/>
  <c r="E39" i="3"/>
  <c r="F61" i="1"/>
  <c r="G61" i="1" s="1"/>
  <c r="J61" i="1" s="1"/>
  <c r="F65" i="1"/>
  <c r="G65" i="1" s="1"/>
  <c r="F59" i="1"/>
  <c r="G59" i="1" s="1"/>
  <c r="K59" i="1" s="1"/>
  <c r="F44" i="1"/>
  <c r="G44" i="1" s="1"/>
  <c r="J44" i="1" s="1"/>
  <c r="E58" i="3"/>
  <c r="E43" i="3"/>
  <c r="E13" i="3"/>
  <c r="E56" i="3"/>
  <c r="F31" i="1"/>
  <c r="G31" i="1" s="1"/>
  <c r="J31" i="1" s="1"/>
  <c r="E27" i="3"/>
  <c r="E34" i="3"/>
  <c r="P76" i="1"/>
  <c r="R76" i="1" s="1"/>
  <c r="P42" i="1"/>
  <c r="R42" i="1" s="1"/>
  <c r="P73" i="1"/>
  <c r="R73" i="1" s="1"/>
  <c r="P63" i="1"/>
  <c r="R63" i="1" s="1"/>
  <c r="P38" i="1"/>
  <c r="R38" i="1" s="1"/>
  <c r="P72" i="1"/>
  <c r="R72" i="1" s="1"/>
  <c r="P67" i="1"/>
  <c r="R67" i="1" s="1"/>
  <c r="P69" i="1"/>
  <c r="R69" i="1" s="1"/>
  <c r="P51" i="1"/>
  <c r="R51" i="1" s="1"/>
  <c r="P71" i="1"/>
  <c r="R71" i="1" s="1"/>
  <c r="P54" i="1"/>
  <c r="P65" i="1"/>
  <c r="R65" i="1" s="1"/>
  <c r="P43" i="1"/>
  <c r="R43" i="1" s="1"/>
  <c r="P46" i="1"/>
  <c r="R46" i="1" s="1"/>
  <c r="P55" i="1"/>
  <c r="R55" i="1" s="1"/>
  <c r="P50" i="1"/>
  <c r="R50" i="1" s="1"/>
  <c r="P49" i="1"/>
  <c r="R49" i="1" s="1"/>
  <c r="P68" i="1"/>
  <c r="R68" i="1" s="1"/>
  <c r="P45" i="1"/>
  <c r="R45" i="1" s="1"/>
  <c r="P41" i="1"/>
  <c r="R41" i="1" s="1"/>
  <c r="P59" i="1"/>
  <c r="R59" i="1" s="1"/>
  <c r="P57" i="1"/>
  <c r="R57" i="1" s="1"/>
  <c r="P56" i="1"/>
  <c r="R56" i="1" s="1"/>
  <c r="P58" i="1"/>
  <c r="R58" i="1" s="1"/>
  <c r="P39" i="1"/>
  <c r="R39" i="1" s="1"/>
  <c r="P53" i="1"/>
  <c r="R53" i="1" s="1"/>
  <c r="P75" i="1"/>
  <c r="R75" i="1" s="1"/>
  <c r="P66" i="1"/>
  <c r="R66" i="1" s="1"/>
  <c r="P48" i="1"/>
  <c r="R48" i="1" s="1"/>
  <c r="P64" i="1"/>
  <c r="R64" i="1" s="1"/>
  <c r="P47" i="1"/>
  <c r="R47" i="1" s="1"/>
  <c r="P37" i="1"/>
  <c r="R37" i="1" s="1"/>
  <c r="P60" i="1"/>
  <c r="R60" i="1" s="1"/>
  <c r="P77" i="1"/>
  <c r="R77" i="1" s="1"/>
  <c r="P40" i="1"/>
  <c r="R40" i="1" s="1"/>
  <c r="P62" i="1"/>
  <c r="R62" i="1" s="1"/>
  <c r="P52" i="1"/>
  <c r="R52" i="1" s="1"/>
  <c r="P70" i="1"/>
  <c r="R70" i="1" s="1"/>
  <c r="I26" i="2"/>
  <c r="F26" i="2"/>
  <c r="H26" i="2" s="1"/>
  <c r="I50" i="2"/>
  <c r="J50" i="2" s="1"/>
  <c r="F50" i="2"/>
  <c r="H50" i="2" s="1"/>
  <c r="H33" i="2"/>
  <c r="G33" i="2"/>
  <c r="F30" i="2"/>
  <c r="H30" i="2" s="1"/>
  <c r="I43" i="2"/>
  <c r="J43" i="2" s="1"/>
  <c r="G46" i="2"/>
  <c r="G28" i="2"/>
  <c r="I42" i="2"/>
  <c r="J42" i="2" s="1"/>
  <c r="F42" i="2"/>
  <c r="F24" i="2"/>
  <c r="G24" i="2" s="1"/>
  <c r="F51" i="2"/>
  <c r="H51" i="2" s="1"/>
  <c r="G43" i="2"/>
  <c r="G41" i="2"/>
  <c r="H41" i="2"/>
  <c r="G47" i="2"/>
  <c r="H37" i="2"/>
  <c r="G37" i="2"/>
  <c r="I30" i="2"/>
  <c r="J30" i="2" s="1"/>
  <c r="H27" i="2"/>
  <c r="I47" i="2"/>
  <c r="J47" i="2" s="1"/>
  <c r="H45" i="2"/>
  <c r="G45" i="2"/>
  <c r="I46" i="2"/>
  <c r="J46" i="2" s="1"/>
  <c r="G35" i="2"/>
  <c r="I35" i="2"/>
  <c r="J35" i="2" s="1"/>
  <c r="I37" i="2"/>
  <c r="J37" i="2" s="1"/>
  <c r="G25" i="2"/>
  <c r="G34" i="2"/>
  <c r="C11" i="1"/>
  <c r="F18" i="2"/>
  <c r="C12" i="1"/>
  <c r="I18" i="2"/>
  <c r="O78" i="1" l="1"/>
  <c r="P61" i="1"/>
  <c r="R61" i="1" s="1"/>
  <c r="E14" i="1" s="1"/>
  <c r="P74" i="1"/>
  <c r="R74" i="1" s="1"/>
  <c r="G26" i="2"/>
  <c r="G40" i="2"/>
  <c r="G51" i="2"/>
  <c r="G21" i="2"/>
  <c r="O69" i="1"/>
  <c r="C15" i="1"/>
  <c r="O55" i="1"/>
  <c r="O59" i="1"/>
  <c r="O62" i="1"/>
  <c r="O65" i="1"/>
  <c r="O54" i="1"/>
  <c r="O64" i="1"/>
  <c r="O74" i="1"/>
  <c r="O70" i="1"/>
  <c r="O71" i="1"/>
  <c r="O68" i="1"/>
  <c r="O61" i="1"/>
  <c r="O58" i="1"/>
  <c r="O57" i="1"/>
  <c r="O60" i="1"/>
  <c r="O53" i="1"/>
  <c r="O67" i="1"/>
  <c r="O72" i="1"/>
  <c r="O56" i="1"/>
  <c r="O66" i="1"/>
  <c r="O76" i="1"/>
  <c r="O73" i="1"/>
  <c r="O63" i="1"/>
  <c r="O77" i="1"/>
  <c r="O75" i="1"/>
  <c r="C16" i="1"/>
  <c r="D18" i="1" s="1"/>
  <c r="D15" i="1"/>
  <c r="C19" i="1" s="1"/>
  <c r="K65" i="1"/>
  <c r="P44" i="1"/>
  <c r="R44" i="1" s="1"/>
  <c r="M6" i="2"/>
  <c r="G50" i="2"/>
  <c r="G30" i="2"/>
  <c r="J26" i="2"/>
  <c r="H24" i="2"/>
  <c r="H42" i="2"/>
  <c r="G42" i="2"/>
  <c r="H18" i="2"/>
  <c r="J18" i="2"/>
  <c r="G18" i="2"/>
  <c r="F6" i="1" l="1"/>
  <c r="F7" i="1" s="1"/>
  <c r="C18" i="1"/>
  <c r="M5" i="2"/>
  <c r="M3" i="2"/>
  <c r="M4" i="2"/>
  <c r="M2" i="2"/>
  <c r="M1" i="2"/>
  <c r="F8" i="1" l="1"/>
  <c r="N225" i="2"/>
  <c r="N231" i="2"/>
  <c r="N216" i="2"/>
  <c r="N175" i="2"/>
  <c r="N202" i="2"/>
  <c r="N218" i="2"/>
  <c r="N210" i="2"/>
  <c r="N200" i="2"/>
  <c r="N143" i="2"/>
  <c r="N192" i="2"/>
  <c r="N196" i="2"/>
  <c r="N96" i="2"/>
  <c r="N187" i="2"/>
  <c r="N238" i="2"/>
  <c r="N116" i="2"/>
  <c r="N121" i="2"/>
  <c r="N127" i="2"/>
  <c r="N77" i="2"/>
  <c r="N119" i="2"/>
  <c r="N144" i="2"/>
  <c r="N93" i="2"/>
  <c r="N39" i="2"/>
  <c r="N56" i="2"/>
  <c r="N90" i="2"/>
  <c r="N78" i="2"/>
  <c r="N24" i="2"/>
  <c r="N38" i="2"/>
  <c r="N101" i="2"/>
  <c r="N23" i="2"/>
  <c r="N217" i="2"/>
  <c r="N223" i="2"/>
  <c r="N208" i="2"/>
  <c r="N245" i="2"/>
  <c r="N194" i="2"/>
  <c r="N214" i="2"/>
  <c r="N206" i="2"/>
  <c r="N195" i="2"/>
  <c r="N212" i="2"/>
  <c r="N179" i="2"/>
  <c r="N154" i="2"/>
  <c r="N88" i="2"/>
  <c r="N185" i="2"/>
  <c r="N169" i="2"/>
  <c r="N108" i="2"/>
  <c r="N114" i="2"/>
  <c r="N113" i="2"/>
  <c r="N70" i="2"/>
  <c r="N105" i="2"/>
  <c r="N129" i="2"/>
  <c r="N86" i="2"/>
  <c r="N32" i="2"/>
  <c r="N46" i="2"/>
  <c r="N85" i="2"/>
  <c r="N51" i="2"/>
  <c r="N22" i="2"/>
  <c r="N29" i="2"/>
  <c r="N53" i="2"/>
  <c r="N37" i="2"/>
  <c r="N209" i="2"/>
  <c r="N215" i="2"/>
  <c r="N227" i="2"/>
  <c r="N235" i="2"/>
  <c r="N186" i="2"/>
  <c r="N197" i="2"/>
  <c r="N198" i="2"/>
  <c r="N188" i="2"/>
  <c r="N190" i="2"/>
  <c r="N177" i="2"/>
  <c r="N251" i="2"/>
  <c r="N249" i="2"/>
  <c r="N207" i="2"/>
  <c r="N221" i="2"/>
  <c r="N234" i="2"/>
  <c r="N178" i="2"/>
  <c r="N189" i="2"/>
  <c r="N170" i="2"/>
  <c r="N180" i="2"/>
  <c r="N174" i="2"/>
  <c r="N176" i="2"/>
  <c r="N136" i="2"/>
  <c r="N72" i="2"/>
  <c r="N222" i="2"/>
  <c r="N163" i="2"/>
  <c r="N92" i="2"/>
  <c r="N246" i="2"/>
  <c r="N244" i="2"/>
  <c r="N248" i="2"/>
  <c r="N220" i="2"/>
  <c r="N229" i="2"/>
  <c r="N243" i="2"/>
  <c r="N181" i="2"/>
  <c r="N155" i="2"/>
  <c r="N172" i="2"/>
  <c r="N152" i="2"/>
  <c r="N167" i="2"/>
  <c r="N128" i="2"/>
  <c r="N64" i="2"/>
  <c r="N211" i="2"/>
  <c r="N156" i="2"/>
  <c r="N84" i="2"/>
  <c r="N166" i="2"/>
  <c r="N123" i="2"/>
  <c r="N50" i="2"/>
  <c r="N142" i="2"/>
  <c r="N146" i="2"/>
  <c r="N54" i="2"/>
  <c r="N97" i="2"/>
  <c r="N44" i="2"/>
  <c r="N42" i="2"/>
  <c r="N79" i="2"/>
  <c r="N74" i="2"/>
  <c r="N43" i="2"/>
  <c r="N25" i="2"/>
  <c r="N250" i="2"/>
  <c r="N236" i="2"/>
  <c r="N240" i="2"/>
  <c r="N199" i="2"/>
  <c r="N226" i="2"/>
  <c r="N242" i="2"/>
  <c r="N173" i="2"/>
  <c r="N147" i="2"/>
  <c r="N171" i="2"/>
  <c r="N145" i="2"/>
  <c r="N205" i="2"/>
  <c r="N120" i="2"/>
  <c r="N213" i="2"/>
  <c r="N164" i="2"/>
  <c r="N149" i="2"/>
  <c r="N76" i="2"/>
  <c r="N131" i="2"/>
  <c r="N109" i="2"/>
  <c r="N98" i="2"/>
  <c r="N133" i="2"/>
  <c r="N125" i="2"/>
  <c r="N69" i="2"/>
  <c r="N87" i="2"/>
  <c r="N35" i="2"/>
  <c r="N33" i="2"/>
  <c r="N47" i="2"/>
  <c r="N73" i="2"/>
  <c r="N36" i="2"/>
  <c r="N115" i="2"/>
  <c r="N241" i="2"/>
  <c r="N219" i="2"/>
  <c r="N159" i="2"/>
  <c r="N104" i="2"/>
  <c r="N132" i="2"/>
  <c r="N138" i="2"/>
  <c r="N130" i="2"/>
  <c r="N107" i="2"/>
  <c r="N65" i="2"/>
  <c r="N81" i="2"/>
  <c r="N45" i="2"/>
  <c r="N48" i="2"/>
  <c r="N233" i="2"/>
  <c r="N204" i="2"/>
  <c r="N151" i="2"/>
  <c r="N80" i="2"/>
  <c r="N124" i="2"/>
  <c r="N141" i="2"/>
  <c r="N162" i="2"/>
  <c r="N75" i="2"/>
  <c r="N59" i="2"/>
  <c r="N99" i="2"/>
  <c r="N71" i="2"/>
  <c r="N21" i="2"/>
  <c r="N228" i="2"/>
  <c r="N237" i="2"/>
  <c r="N252" i="2"/>
  <c r="N182" i="2"/>
  <c r="N100" i="2"/>
  <c r="N134" i="2"/>
  <c r="N157" i="2"/>
  <c r="N62" i="2"/>
  <c r="N52" i="2"/>
  <c r="N82" i="2"/>
  <c r="N57" i="2"/>
  <c r="N239" i="2"/>
  <c r="N230" i="2"/>
  <c r="N193" i="2"/>
  <c r="N161" i="2"/>
  <c r="N68" i="2"/>
  <c r="N102" i="2"/>
  <c r="N126" i="2"/>
  <c r="N67" i="2"/>
  <c r="N28" i="2"/>
  <c r="N40" i="2"/>
  <c r="N27" i="2"/>
  <c r="N232" i="2"/>
  <c r="N165" i="2"/>
  <c r="N158" i="2"/>
  <c r="N184" i="2"/>
  <c r="N135" i="2"/>
  <c r="N91" i="2"/>
  <c r="N150" i="2"/>
  <c r="N49" i="2"/>
  <c r="N94" i="2"/>
  <c r="N31" i="2"/>
  <c r="N117" i="2"/>
  <c r="N224" i="2"/>
  <c r="N247" i="2"/>
  <c r="N203" i="2"/>
  <c r="N160" i="2"/>
  <c r="N103" i="2"/>
  <c r="N63" i="2"/>
  <c r="N122" i="2"/>
  <c r="N30" i="2"/>
  <c r="N83" i="2"/>
  <c r="N106" i="2"/>
  <c r="N41" i="2"/>
  <c r="N191" i="2"/>
  <c r="N139" i="2"/>
  <c r="N140" i="2"/>
  <c r="N153" i="2"/>
  <c r="N89" i="2"/>
  <c r="N58" i="2"/>
  <c r="N111" i="2"/>
  <c r="N110" i="2"/>
  <c r="N55" i="2"/>
  <c r="N95" i="2"/>
  <c r="N34" i="2"/>
  <c r="N183" i="2"/>
  <c r="N26" i="2"/>
  <c r="N201" i="2"/>
  <c r="N61" i="2"/>
  <c r="N112" i="2"/>
  <c r="N60" i="2"/>
  <c r="N168" i="2"/>
  <c r="N148" i="2"/>
  <c r="N137" i="2"/>
  <c r="N118" i="2"/>
  <c r="N66" i="2"/>
  <c r="O212" i="2"/>
  <c r="O252" i="2"/>
  <c r="O245" i="2"/>
  <c r="O240" i="2"/>
  <c r="O181" i="2"/>
  <c r="O184" i="2"/>
  <c r="O182" i="2"/>
  <c r="O199" i="2"/>
  <c r="O177" i="2"/>
  <c r="O209" i="2"/>
  <c r="O143" i="2"/>
  <c r="O75" i="2"/>
  <c r="O215" i="2"/>
  <c r="O156" i="2"/>
  <c r="O127" i="2"/>
  <c r="O124" i="2"/>
  <c r="O116" i="2"/>
  <c r="O73" i="2"/>
  <c r="O29" i="2"/>
  <c r="O144" i="2"/>
  <c r="O151" i="2"/>
  <c r="O57" i="2"/>
  <c r="O23" i="2"/>
  <c r="O93" i="2"/>
  <c r="O55" i="2"/>
  <c r="O76" i="2"/>
  <c r="O38" i="2"/>
  <c r="O120" i="2"/>
  <c r="O30" i="2"/>
  <c r="O239" i="2"/>
  <c r="O247" i="2"/>
  <c r="O232" i="2"/>
  <c r="O237" i="2"/>
  <c r="O173" i="2"/>
  <c r="O176" i="2"/>
  <c r="O175" i="2"/>
  <c r="O196" i="2"/>
  <c r="O167" i="2"/>
  <c r="O205" i="2"/>
  <c r="O131" i="2"/>
  <c r="O67" i="2"/>
  <c r="O171" i="2"/>
  <c r="O149" i="2"/>
  <c r="O119" i="2"/>
  <c r="O117" i="2"/>
  <c r="O109" i="2"/>
  <c r="O66" i="2"/>
  <c r="O25" i="2"/>
  <c r="O136" i="2"/>
  <c r="O128" i="2"/>
  <c r="O49" i="2"/>
  <c r="O92" i="2"/>
  <c r="O63" i="2"/>
  <c r="O42" i="2"/>
  <c r="O58" i="2"/>
  <c r="O50" i="2"/>
  <c r="O88" i="2"/>
  <c r="O28" i="2"/>
  <c r="O246" i="2"/>
  <c r="O231" i="2"/>
  <c r="O243" i="2"/>
  <c r="O229" i="2"/>
  <c r="O233" i="2"/>
  <c r="O241" i="2"/>
  <c r="O168" i="2"/>
  <c r="O174" i="2"/>
  <c r="O162" i="2"/>
  <c r="O166" i="2"/>
  <c r="O195" i="2"/>
  <c r="O123" i="2"/>
  <c r="O198" i="2"/>
  <c r="O223" i="2"/>
  <c r="O217" i="2"/>
  <c r="O111" i="2"/>
  <c r="O110" i="2"/>
  <c r="O137" i="2"/>
  <c r="O61" i="2"/>
  <c r="O21" i="2"/>
  <c r="O129" i="2"/>
  <c r="O121" i="2"/>
  <c r="O47" i="2"/>
  <c r="O104" i="2"/>
  <c r="O59" i="2"/>
  <c r="O26" i="2"/>
  <c r="O51" i="2"/>
  <c r="O36" i="2"/>
  <c r="O249" i="2"/>
  <c r="O242" i="2"/>
  <c r="O235" i="2"/>
  <c r="O204" i="2"/>
  <c r="O230" i="2"/>
  <c r="O238" i="2"/>
  <c r="O201" i="2"/>
  <c r="O163" i="2"/>
  <c r="O154" i="2"/>
  <c r="O155" i="2"/>
  <c r="O206" i="2"/>
  <c r="O115" i="2"/>
  <c r="O187" i="2"/>
  <c r="O208" i="2"/>
  <c r="O216" i="2"/>
  <c r="O103" i="2"/>
  <c r="O160" i="2"/>
  <c r="O130" i="2"/>
  <c r="O53" i="2"/>
  <c r="O133" i="2"/>
  <c r="O122" i="2"/>
  <c r="O114" i="2"/>
  <c r="O43" i="2"/>
  <c r="O97" i="2"/>
  <c r="O52" i="2"/>
  <c r="O113" i="2"/>
  <c r="O40" i="2"/>
  <c r="O106" i="2"/>
  <c r="O60" i="2"/>
  <c r="O236" i="2"/>
  <c r="O226" i="2"/>
  <c r="O219" i="2"/>
  <c r="O194" i="2"/>
  <c r="O207" i="2"/>
  <c r="O213" i="2"/>
  <c r="O191" i="2"/>
  <c r="O150" i="2"/>
  <c r="O224" i="2"/>
  <c r="O141" i="2"/>
  <c r="O165" i="2"/>
  <c r="O99" i="2"/>
  <c r="O157" i="2"/>
  <c r="O172" i="2"/>
  <c r="O152" i="2"/>
  <c r="O87" i="2"/>
  <c r="O164" i="2"/>
  <c r="O105" i="2"/>
  <c r="O41" i="2"/>
  <c r="O108" i="2"/>
  <c r="O125" i="2"/>
  <c r="O89" i="2"/>
  <c r="O35" i="2"/>
  <c r="O56" i="2"/>
  <c r="O90" i="2"/>
  <c r="O84" i="2"/>
  <c r="O74" i="2"/>
  <c r="O22" i="2"/>
  <c r="O32" i="2"/>
  <c r="O211" i="2"/>
  <c r="O225" i="2"/>
  <c r="O203" i="2"/>
  <c r="O147" i="2"/>
  <c r="O188" i="2"/>
  <c r="O71" i="2"/>
  <c r="O37" i="2"/>
  <c r="O96" i="2"/>
  <c r="O102" i="2"/>
  <c r="O72" i="2"/>
  <c r="O68" i="2"/>
  <c r="O244" i="2"/>
  <c r="O251" i="2"/>
  <c r="O200" i="2"/>
  <c r="O146" i="2"/>
  <c r="O161" i="2"/>
  <c r="O170" i="2"/>
  <c r="O139" i="2"/>
  <c r="O33" i="2"/>
  <c r="O82" i="2"/>
  <c r="O44" i="2"/>
  <c r="O54" i="2"/>
  <c r="O228" i="2"/>
  <c r="O202" i="2"/>
  <c r="O192" i="2"/>
  <c r="O193" i="2"/>
  <c r="O107" i="2"/>
  <c r="O169" i="2"/>
  <c r="O140" i="2"/>
  <c r="O126" i="2"/>
  <c r="O64" i="2"/>
  <c r="O85" i="2"/>
  <c r="O77" i="2"/>
  <c r="O220" i="2"/>
  <c r="O186" i="2"/>
  <c r="O250" i="2"/>
  <c r="O179" i="2"/>
  <c r="O91" i="2"/>
  <c r="O159" i="2"/>
  <c r="O134" i="2"/>
  <c r="O101" i="2"/>
  <c r="O39" i="2"/>
  <c r="O62" i="2"/>
  <c r="O100" i="2"/>
  <c r="O234" i="2"/>
  <c r="O178" i="2"/>
  <c r="O190" i="2"/>
  <c r="O148" i="2"/>
  <c r="O83" i="2"/>
  <c r="O145" i="2"/>
  <c r="O112" i="2"/>
  <c r="O94" i="2"/>
  <c r="O31" i="2"/>
  <c r="O86" i="2"/>
  <c r="O34" i="2"/>
  <c r="O218" i="2"/>
  <c r="O214" i="2"/>
  <c r="O183" i="2"/>
  <c r="O138" i="2"/>
  <c r="O185" i="2"/>
  <c r="O135" i="2"/>
  <c r="O98" i="2"/>
  <c r="O132" i="2"/>
  <c r="O27" i="2"/>
  <c r="O81" i="2"/>
  <c r="O69" i="2"/>
  <c r="O158" i="2"/>
  <c r="O80" i="2"/>
  <c r="O48" i="2"/>
  <c r="O142" i="2"/>
  <c r="O45" i="2"/>
  <c r="O70" i="2"/>
  <c r="O248" i="2"/>
  <c r="O118" i="2"/>
  <c r="O180" i="2"/>
  <c r="O153" i="2"/>
  <c r="O210" i="2"/>
  <c r="O222" i="2"/>
  <c r="O65" i="2"/>
  <c r="O227" i="2"/>
  <c r="O221" i="2"/>
  <c r="O46" i="2"/>
  <c r="O197" i="2"/>
  <c r="O95" i="2"/>
  <c r="O78" i="2"/>
  <c r="O189" i="2"/>
  <c r="O79" i="2"/>
  <c r="O24" i="2"/>
  <c r="M230" i="2"/>
  <c r="M244" i="2"/>
  <c r="M229" i="2"/>
  <c r="M188" i="2"/>
  <c r="M183" i="2"/>
  <c r="M226" i="2"/>
  <c r="M223" i="2"/>
  <c r="M144" i="2"/>
  <c r="M148" i="2"/>
  <c r="M190" i="2"/>
  <c r="M177" i="2"/>
  <c r="M147" i="2"/>
  <c r="M77" i="2"/>
  <c r="M185" i="2"/>
  <c r="M142" i="2"/>
  <c r="M81" i="2"/>
  <c r="M96" i="2"/>
  <c r="M127" i="2"/>
  <c r="M44" i="2"/>
  <c r="M141" i="2"/>
  <c r="M136" i="2"/>
  <c r="M222" i="2"/>
  <c r="M236" i="2"/>
  <c r="M221" i="2"/>
  <c r="M180" i="2"/>
  <c r="M175" i="2"/>
  <c r="M219" i="2"/>
  <c r="M216" i="2"/>
  <c r="M224" i="2"/>
  <c r="M140" i="2"/>
  <c r="M174" i="2"/>
  <c r="M176" i="2"/>
  <c r="M133" i="2"/>
  <c r="M69" i="2"/>
  <c r="M184" i="2"/>
  <c r="M137" i="2"/>
  <c r="M73" i="2"/>
  <c r="M135" i="2"/>
  <c r="M252" i="2"/>
  <c r="M206" i="2"/>
  <c r="M220" i="2"/>
  <c r="M205" i="2"/>
  <c r="M239" i="2"/>
  <c r="M202" i="2"/>
  <c r="M203" i="2"/>
  <c r="M187" i="2"/>
  <c r="M168" i="2"/>
  <c r="M218" i="2"/>
  <c r="M162" i="2"/>
  <c r="M117" i="2"/>
  <c r="M210" i="2"/>
  <c r="M171" i="2"/>
  <c r="M121" i="2"/>
  <c r="M146" i="2"/>
  <c r="M139" i="2"/>
  <c r="M95" i="2"/>
  <c r="M32" i="2"/>
  <c r="M112" i="2"/>
  <c r="M150" i="2"/>
  <c r="M251" i="2"/>
  <c r="M241" i="2"/>
  <c r="M204" i="2"/>
  <c r="M231" i="2"/>
  <c r="M227" i="2"/>
  <c r="M240" i="2"/>
  <c r="M186" i="2"/>
  <c r="M243" i="2"/>
  <c r="M169" i="2"/>
  <c r="M159" i="2"/>
  <c r="M193" i="2"/>
  <c r="M197" i="2"/>
  <c r="M101" i="2"/>
  <c r="M182" i="2"/>
  <c r="M200" i="2"/>
  <c r="M105" i="2"/>
  <c r="M128" i="2"/>
  <c r="M120" i="2"/>
  <c r="M74" i="2"/>
  <c r="M24" i="2"/>
  <c r="M155" i="2"/>
  <c r="M122" i="2"/>
  <c r="M46" i="2"/>
  <c r="M249" i="2"/>
  <c r="M196" i="2"/>
  <c r="M234" i="2"/>
  <c r="M152" i="2"/>
  <c r="M201" i="2"/>
  <c r="M158" i="2"/>
  <c r="M189" i="2"/>
  <c r="M89" i="2"/>
  <c r="M138" i="2"/>
  <c r="M28" i="2"/>
  <c r="M126" i="2"/>
  <c r="M59" i="2"/>
  <c r="M88" i="2"/>
  <c r="M67" i="2"/>
  <c r="M56" i="2"/>
  <c r="M80" i="2"/>
  <c r="M119" i="2"/>
  <c r="M50" i="2"/>
  <c r="M27" i="2"/>
  <c r="M228" i="2"/>
  <c r="M172" i="2"/>
  <c r="M207" i="2"/>
  <c r="M198" i="2"/>
  <c r="M225" i="2"/>
  <c r="M125" i="2"/>
  <c r="M173" i="2"/>
  <c r="M65" i="2"/>
  <c r="M116" i="2"/>
  <c r="M91" i="2"/>
  <c r="M115" i="2"/>
  <c r="M51" i="2"/>
  <c r="M53" i="2"/>
  <c r="M64" i="2"/>
  <c r="M37" i="2"/>
  <c r="M76" i="2"/>
  <c r="M99" i="2"/>
  <c r="M45" i="2"/>
  <c r="M41" i="2"/>
  <c r="M248" i="2"/>
  <c r="M212" i="2"/>
  <c r="M232" i="2"/>
  <c r="M194" i="2"/>
  <c r="M179" i="2"/>
  <c r="M209" i="2"/>
  <c r="M109" i="2"/>
  <c r="M157" i="2"/>
  <c r="M145" i="2"/>
  <c r="M106" i="2"/>
  <c r="M161" i="2"/>
  <c r="M132" i="2"/>
  <c r="M42" i="2"/>
  <c r="M25" i="2"/>
  <c r="M60" i="2"/>
  <c r="M21" i="2"/>
  <c r="M58" i="2"/>
  <c r="M82" i="2"/>
  <c r="M29" i="2"/>
  <c r="M246" i="2"/>
  <c r="M245" i="2"/>
  <c r="M199" i="2"/>
  <c r="M178" i="2"/>
  <c r="M167" i="2"/>
  <c r="M192" i="2"/>
  <c r="M93" i="2"/>
  <c r="M164" i="2"/>
  <c r="M118" i="2"/>
  <c r="M84" i="2"/>
  <c r="M134" i="2"/>
  <c r="M111" i="2"/>
  <c r="M38" i="2"/>
  <c r="M23" i="2"/>
  <c r="M49" i="2"/>
  <c r="M62" i="2"/>
  <c r="M31" i="2"/>
  <c r="M78" i="2"/>
  <c r="M114" i="2"/>
  <c r="M238" i="2"/>
  <c r="M237" i="2"/>
  <c r="M191" i="2"/>
  <c r="M170" i="2"/>
  <c r="M156" i="2"/>
  <c r="M181" i="2"/>
  <c r="M85" i="2"/>
  <c r="M153" i="2"/>
  <c r="M107" i="2"/>
  <c r="M55" i="2"/>
  <c r="M123" i="2"/>
  <c r="M100" i="2"/>
  <c r="M34" i="2"/>
  <c r="M108" i="2"/>
  <c r="M39" i="2"/>
  <c r="M52" i="2"/>
  <c r="M94" i="2"/>
  <c r="M75" i="2"/>
  <c r="M92" i="2"/>
  <c r="M214" i="2"/>
  <c r="M213" i="2"/>
  <c r="M7" i="2"/>
  <c r="E5" i="2" s="1"/>
  <c r="M211" i="2"/>
  <c r="M217" i="2"/>
  <c r="M166" i="2"/>
  <c r="M242" i="2"/>
  <c r="M129" i="2"/>
  <c r="M124" i="2"/>
  <c r="M48" i="2"/>
  <c r="M102" i="2"/>
  <c r="M90" i="2"/>
  <c r="M30" i="2"/>
  <c r="M104" i="2"/>
  <c r="M87" i="2"/>
  <c r="M35" i="2"/>
  <c r="M86" i="2"/>
  <c r="M72" i="2"/>
  <c r="M71" i="2"/>
  <c r="M195" i="2"/>
  <c r="M113" i="2"/>
  <c r="M79" i="2"/>
  <c r="M98" i="2"/>
  <c r="M160" i="2"/>
  <c r="M97" i="2"/>
  <c r="M68" i="2"/>
  <c r="M83" i="2"/>
  <c r="M250" i="2"/>
  <c r="M163" i="2"/>
  <c r="M131" i="2"/>
  <c r="M26" i="2"/>
  <c r="M33" i="2"/>
  <c r="M233" i="2"/>
  <c r="M149" i="2"/>
  <c r="M110" i="2"/>
  <c r="M22" i="2"/>
  <c r="M47" i="2"/>
  <c r="M247" i="2"/>
  <c r="M151" i="2"/>
  <c r="M40" i="2"/>
  <c r="M103" i="2"/>
  <c r="M54" i="2"/>
  <c r="M208" i="2"/>
  <c r="M165" i="2"/>
  <c r="M36" i="2"/>
  <c r="M70" i="2"/>
  <c r="M61" i="2"/>
  <c r="M154" i="2"/>
  <c r="M130" i="2"/>
  <c r="M66" i="2"/>
  <c r="M57" i="2"/>
  <c r="M235" i="2"/>
  <c r="M215" i="2"/>
  <c r="M143" i="2"/>
  <c r="M43" i="2"/>
  <c r="M63" i="2"/>
  <c r="M18" i="2"/>
  <c r="N18" i="2"/>
  <c r="O18" i="2"/>
  <c r="E4" i="2" l="1"/>
  <c r="E6" i="2"/>
  <c r="E9" i="2" s="1"/>
  <c r="K165" i="2" l="1"/>
  <c r="L165" i="2" s="1"/>
  <c r="K88" i="2"/>
  <c r="L88" i="2" s="1"/>
  <c r="K161" i="2"/>
  <c r="L161" i="2" s="1"/>
  <c r="K110" i="2"/>
  <c r="L110" i="2" s="1"/>
  <c r="K212" i="2"/>
  <c r="L212" i="2" s="1"/>
  <c r="K105" i="2"/>
  <c r="L105" i="2" s="1"/>
  <c r="K149" i="2"/>
  <c r="L149" i="2" s="1"/>
  <c r="K67" i="2"/>
  <c r="L67" i="2" s="1"/>
  <c r="K128" i="2"/>
  <c r="L128" i="2" s="1"/>
  <c r="K200" i="2"/>
  <c r="L200" i="2" s="1"/>
  <c r="K175" i="2"/>
  <c r="P175" i="2" s="1"/>
  <c r="K211" i="2"/>
  <c r="P211" i="2" s="1"/>
  <c r="K171" i="2"/>
  <c r="P171" i="2" s="1"/>
  <c r="K148" i="2"/>
  <c r="L148" i="2" s="1"/>
  <c r="K68" i="2"/>
  <c r="P68" i="2" s="1"/>
  <c r="K236" i="2"/>
  <c r="L236" i="2" s="1"/>
  <c r="K89" i="2"/>
  <c r="P89" i="2" s="1"/>
  <c r="K36" i="2"/>
  <c r="P36" i="2" s="1"/>
  <c r="K60" i="2"/>
  <c r="L60" i="2" s="1"/>
  <c r="K244" i="2"/>
  <c r="L244" i="2" s="1"/>
  <c r="K203" i="2"/>
  <c r="P203" i="2" s="1"/>
  <c r="K188" i="2"/>
  <c r="P188" i="2" s="1"/>
  <c r="K153" i="2"/>
  <c r="P153" i="2" s="1"/>
  <c r="K76" i="2"/>
  <c r="L76" i="2" s="1"/>
  <c r="K138" i="2"/>
  <c r="P138" i="2" s="1"/>
  <c r="K238" i="2"/>
  <c r="P238" i="2" s="1"/>
  <c r="K190" i="2"/>
  <c r="P190" i="2" s="1"/>
  <c r="K111" i="2"/>
  <c r="L111" i="2" s="1"/>
  <c r="K176" i="2"/>
  <c r="L176" i="2" s="1"/>
  <c r="K123" i="2"/>
  <c r="L123" i="2" s="1"/>
  <c r="K117" i="2"/>
  <c r="L117" i="2" s="1"/>
  <c r="K229" i="2"/>
  <c r="P229" i="2" s="1"/>
  <c r="K179" i="2"/>
  <c r="L179" i="2" s="1"/>
  <c r="K214" i="2"/>
  <c r="P214" i="2" s="1"/>
  <c r="K118" i="2"/>
  <c r="L118" i="2" s="1"/>
  <c r="K143" i="2"/>
  <c r="P143" i="2" s="1"/>
  <c r="K233" i="2"/>
  <c r="L233" i="2" s="1"/>
  <c r="K85" i="2"/>
  <c r="L85" i="2" s="1"/>
  <c r="K219" i="2"/>
  <c r="P219" i="2" s="1"/>
  <c r="K174" i="2"/>
  <c r="L174" i="2" s="1"/>
  <c r="K84" i="2"/>
  <c r="P84" i="2" s="1"/>
  <c r="K220" i="2"/>
  <c r="L220" i="2" s="1"/>
  <c r="K56" i="2"/>
  <c r="P56" i="2" s="1"/>
  <c r="K40" i="2"/>
  <c r="P40" i="2" s="1"/>
  <c r="K86" i="2"/>
  <c r="L86" i="2" s="1"/>
  <c r="K119" i="2"/>
  <c r="L119" i="2" s="1"/>
  <c r="K66" i="2"/>
  <c r="P66" i="2" s="1"/>
  <c r="K51" i="2"/>
  <c r="L51" i="2" s="1"/>
  <c r="K182" i="2"/>
  <c r="P182" i="2" s="1"/>
  <c r="K215" i="2"/>
  <c r="L215" i="2" s="1"/>
  <c r="K223" i="2"/>
  <c r="P223" i="2" s="1"/>
  <c r="K251" i="2"/>
  <c r="P251" i="2" s="1"/>
  <c r="K49" i="2"/>
  <c r="L49" i="2" s="1"/>
  <c r="K191" i="2"/>
  <c r="P191" i="2" s="1"/>
  <c r="K107" i="2"/>
  <c r="P107" i="2" s="1"/>
  <c r="K183" i="2"/>
  <c r="L183" i="2" s="1"/>
  <c r="K83" i="2"/>
  <c r="P83" i="2" s="1"/>
  <c r="K196" i="2"/>
  <c r="L196" i="2" s="1"/>
  <c r="K199" i="2"/>
  <c r="K134" i="2"/>
  <c r="L134" i="2" s="1"/>
  <c r="K147" i="2"/>
  <c r="L147" i="2" s="1"/>
  <c r="K141" i="2"/>
  <c r="L141" i="2" s="1"/>
  <c r="K150" i="2"/>
  <c r="P150" i="2" s="1"/>
  <c r="K25" i="2"/>
  <c r="P25" i="2" s="1"/>
  <c r="K227" i="2"/>
  <c r="L227" i="2" s="1"/>
  <c r="K160" i="2"/>
  <c r="P160" i="2" s="1"/>
  <c r="K187" i="2"/>
  <c r="P187" i="2" s="1"/>
  <c r="K208" i="2"/>
  <c r="L208" i="2" s="1"/>
  <c r="K46" i="2"/>
  <c r="P46" i="2" s="1"/>
  <c r="K217" i="2"/>
  <c r="L217" i="2" s="1"/>
  <c r="K41" i="2"/>
  <c r="L41" i="2" s="1"/>
  <c r="K72" i="2"/>
  <c r="L72" i="2" s="1"/>
  <c r="K54" i="2"/>
  <c r="L54" i="2" s="1"/>
  <c r="K44" i="2"/>
  <c r="L44" i="2" s="1"/>
  <c r="K48" i="2"/>
  <c r="L48" i="2" s="1"/>
  <c r="K98" i="2"/>
  <c r="P98" i="2" s="1"/>
  <c r="K23" i="2"/>
  <c r="L23" i="2" s="1"/>
  <c r="K55" i="2"/>
  <c r="P55" i="2" s="1"/>
  <c r="K206" i="2"/>
  <c r="L206" i="2" s="1"/>
  <c r="K242" i="2"/>
  <c r="P242" i="2" s="1"/>
  <c r="K252" i="2"/>
  <c r="L252" i="2" s="1"/>
  <c r="K45" i="2"/>
  <c r="P45" i="2" s="1"/>
  <c r="K42" i="2"/>
  <c r="P42" i="2" s="1"/>
  <c r="K158" i="2"/>
  <c r="L158" i="2" s="1"/>
  <c r="K80" i="2"/>
  <c r="P80" i="2" s="1"/>
  <c r="K62" i="2"/>
  <c r="P62" i="2" s="1"/>
  <c r="K113" i="2"/>
  <c r="P113" i="2" s="1"/>
  <c r="K127" i="2"/>
  <c r="L127" i="2" s="1"/>
  <c r="K99" i="2"/>
  <c r="L99" i="2" s="1"/>
  <c r="K39" i="2"/>
  <c r="L39" i="2" s="1"/>
  <c r="K64" i="2"/>
  <c r="L64" i="2" s="1"/>
  <c r="K245" i="2"/>
  <c r="P245" i="2" s="1"/>
  <c r="K125" i="2"/>
  <c r="K151" i="2"/>
  <c r="K129" i="2"/>
  <c r="K159" i="2"/>
  <c r="K152" i="2"/>
  <c r="K172" i="2"/>
  <c r="K94" i="2"/>
  <c r="K109" i="2"/>
  <c r="K201" i="2"/>
  <c r="K91" i="2"/>
  <c r="K112" i="2"/>
  <c r="K241" i="2"/>
  <c r="K24" i="2"/>
  <c r="K120" i="2"/>
  <c r="K249" i="2"/>
  <c r="K28" i="2"/>
  <c r="K136" i="2"/>
  <c r="K204" i="2"/>
  <c r="K181" i="2"/>
  <c r="K235" i="2"/>
  <c r="K96" i="2"/>
  <c r="K180" i="2"/>
  <c r="K198" i="2"/>
  <c r="K33" i="2"/>
  <c r="K74" i="2"/>
  <c r="K57" i="2"/>
  <c r="K122" i="2"/>
  <c r="K71" i="2"/>
  <c r="K73" i="2"/>
  <c r="K163" i="2"/>
  <c r="K168" i="2"/>
  <c r="K222" i="2"/>
  <c r="K77" i="2"/>
  <c r="K130" i="2"/>
  <c r="K169" i="2"/>
  <c r="K78" i="2"/>
  <c r="K137" i="2"/>
  <c r="K185" i="2"/>
  <c r="K82" i="2"/>
  <c r="K102" i="2"/>
  <c r="K193" i="2"/>
  <c r="K35" i="2"/>
  <c r="K104" i="2"/>
  <c r="K218" i="2"/>
  <c r="K50" i="2"/>
  <c r="K167" i="2"/>
  <c r="K232" i="2"/>
  <c r="K58" i="2"/>
  <c r="K178" i="2"/>
  <c r="K240" i="2"/>
  <c r="K63" i="2"/>
  <c r="K194" i="2"/>
  <c r="K221" i="2"/>
  <c r="K192" i="2"/>
  <c r="K237" i="2"/>
  <c r="K166" i="2"/>
  <c r="K177" i="2"/>
  <c r="K195" i="2"/>
  <c r="K32" i="2"/>
  <c r="K81" i="2"/>
  <c r="K250" i="2"/>
  <c r="K95" i="2"/>
  <c r="K189" i="2"/>
  <c r="K247" i="2"/>
  <c r="K106" i="2"/>
  <c r="K184" i="2"/>
  <c r="K59" i="2"/>
  <c r="K146" i="2"/>
  <c r="K142" i="2"/>
  <c r="K101" i="2"/>
  <c r="K30" i="2"/>
  <c r="K197" i="2"/>
  <c r="K103" i="2"/>
  <c r="K34" i="2"/>
  <c r="K207" i="2"/>
  <c r="K114" i="2"/>
  <c r="K38" i="2"/>
  <c r="K239" i="2"/>
  <c r="K162" i="2"/>
  <c r="K216" i="2"/>
  <c r="K234" i="2"/>
  <c r="K132" i="2"/>
  <c r="K231" i="2"/>
  <c r="K213" i="2"/>
  <c r="L190" i="2"/>
  <c r="L199" i="2"/>
  <c r="P199" i="2"/>
  <c r="K131" i="2"/>
  <c r="K154" i="2"/>
  <c r="K173" i="2"/>
  <c r="K75" i="2"/>
  <c r="K144" i="2"/>
  <c r="K92" i="2"/>
  <c r="K21" i="2"/>
  <c r="K145" i="2"/>
  <c r="K108" i="2"/>
  <c r="K37" i="2"/>
  <c r="K121" i="2"/>
  <c r="K116" i="2"/>
  <c r="K52" i="2"/>
  <c r="K135" i="2"/>
  <c r="K124" i="2"/>
  <c r="K87" i="2"/>
  <c r="K26" i="2"/>
  <c r="K230" i="2"/>
  <c r="K43" i="2"/>
  <c r="K79" i="2"/>
  <c r="K139" i="2"/>
  <c r="K53" i="2"/>
  <c r="K90" i="2"/>
  <c r="K155" i="2"/>
  <c r="K29" i="2"/>
  <c r="K97" i="2"/>
  <c r="K170" i="2"/>
  <c r="K156" i="2"/>
  <c r="K224" i="2"/>
  <c r="K228" i="2"/>
  <c r="K164" i="2"/>
  <c r="K246" i="2"/>
  <c r="K157" i="2"/>
  <c r="K69" i="2"/>
  <c r="K93" i="2"/>
  <c r="K186" i="2"/>
  <c r="K70" i="2"/>
  <c r="K22" i="2"/>
  <c r="K210" i="2"/>
  <c r="K27" i="2"/>
  <c r="K65" i="2"/>
  <c r="K209" i="2"/>
  <c r="K31" i="2"/>
  <c r="K115" i="2"/>
  <c r="K205" i="2"/>
  <c r="K47" i="2"/>
  <c r="K126" i="2"/>
  <c r="K226" i="2"/>
  <c r="K61" i="2"/>
  <c r="K133" i="2"/>
  <c r="K202" i="2"/>
  <c r="K100" i="2"/>
  <c r="K225" i="2"/>
  <c r="K243" i="2"/>
  <c r="K140" i="2"/>
  <c r="K248" i="2"/>
  <c r="P128" i="2" l="1"/>
  <c r="L83" i="2"/>
  <c r="L89" i="2"/>
  <c r="P110" i="2"/>
  <c r="P227" i="2"/>
  <c r="P88" i="2"/>
  <c r="L182" i="2"/>
  <c r="L238" i="2"/>
  <c r="P179" i="2"/>
  <c r="L138" i="2"/>
  <c r="L211" i="2"/>
  <c r="P165" i="2"/>
  <c r="P244" i="2"/>
  <c r="P86" i="2"/>
  <c r="L203" i="2"/>
  <c r="P49" i="2"/>
  <c r="P212" i="2"/>
  <c r="L98" i="2"/>
  <c r="P105" i="2"/>
  <c r="L55" i="2"/>
  <c r="L191" i="2"/>
  <c r="P147" i="2"/>
  <c r="L84" i="2"/>
  <c r="L153" i="2"/>
  <c r="L113" i="2"/>
  <c r="L56" i="2"/>
  <c r="L175" i="2"/>
  <c r="P85" i="2"/>
  <c r="P123" i="2"/>
  <c r="L66" i="2"/>
  <c r="P41" i="2"/>
  <c r="P217" i="2"/>
  <c r="L188" i="2"/>
  <c r="L223" i="2"/>
  <c r="P161" i="2"/>
  <c r="L68" i="2"/>
  <c r="P127" i="2"/>
  <c r="L242" i="2"/>
  <c r="L219" i="2"/>
  <c r="P183" i="2"/>
  <c r="L62" i="2"/>
  <c r="L229" i="2"/>
  <c r="L150" i="2"/>
  <c r="P117" i="2"/>
  <c r="L25" i="2"/>
  <c r="P174" i="2"/>
  <c r="L107" i="2"/>
  <c r="P149" i="2"/>
  <c r="P76" i="2"/>
  <c r="P67" i="2"/>
  <c r="P51" i="2"/>
  <c r="L46" i="2"/>
  <c r="P233" i="2"/>
  <c r="P236" i="2"/>
  <c r="P72" i="2"/>
  <c r="P206" i="2"/>
  <c r="L171" i="2"/>
  <c r="L160" i="2"/>
  <c r="P196" i="2"/>
  <c r="P39" i="2"/>
  <c r="L214" i="2"/>
  <c r="P220" i="2"/>
  <c r="L36" i="2"/>
  <c r="P64" i="2"/>
  <c r="L42" i="2"/>
  <c r="P99" i="2"/>
  <c r="P54" i="2"/>
  <c r="P48" i="2"/>
  <c r="L187" i="2"/>
  <c r="P44" i="2"/>
  <c r="P60" i="2"/>
  <c r="P118" i="2"/>
  <c r="L45" i="2"/>
  <c r="P200" i="2"/>
  <c r="L251" i="2"/>
  <c r="L245" i="2"/>
  <c r="P111" i="2"/>
  <c r="L40" i="2"/>
  <c r="P208" i="2"/>
  <c r="P119" i="2"/>
  <c r="P141" i="2"/>
  <c r="P252" i="2"/>
  <c r="P215" i="2"/>
  <c r="P158" i="2"/>
  <c r="L80" i="2"/>
  <c r="P23" i="2"/>
  <c r="P148" i="2"/>
  <c r="P134" i="2"/>
  <c r="P176" i="2"/>
  <c r="L143" i="2"/>
  <c r="L115" i="2"/>
  <c r="P115" i="2"/>
  <c r="P53" i="2"/>
  <c r="L53" i="2"/>
  <c r="P92" i="2"/>
  <c r="L92" i="2"/>
  <c r="L114" i="2"/>
  <c r="P114" i="2"/>
  <c r="L81" i="2"/>
  <c r="P81" i="2"/>
  <c r="L167" i="2"/>
  <c r="P167" i="2"/>
  <c r="P163" i="2"/>
  <c r="L163" i="2"/>
  <c r="L180" i="2"/>
  <c r="P180" i="2"/>
  <c r="L172" i="2"/>
  <c r="P172" i="2"/>
  <c r="L202" i="2"/>
  <c r="P202" i="2"/>
  <c r="P31" i="2"/>
  <c r="L31" i="2"/>
  <c r="L93" i="2"/>
  <c r="P93" i="2"/>
  <c r="L224" i="2"/>
  <c r="P224" i="2"/>
  <c r="P139" i="2"/>
  <c r="L139" i="2"/>
  <c r="L52" i="2"/>
  <c r="P52" i="2"/>
  <c r="L144" i="2"/>
  <c r="P144" i="2"/>
  <c r="L231" i="2"/>
  <c r="P231" i="2"/>
  <c r="L207" i="2"/>
  <c r="P207" i="2"/>
  <c r="L59" i="2"/>
  <c r="P59" i="2"/>
  <c r="L32" i="2"/>
  <c r="P32" i="2"/>
  <c r="L221" i="2"/>
  <c r="P221" i="2"/>
  <c r="P50" i="2"/>
  <c r="L50" i="2"/>
  <c r="L137" i="2"/>
  <c r="P137" i="2"/>
  <c r="L73" i="2"/>
  <c r="P73" i="2"/>
  <c r="L96" i="2"/>
  <c r="P96" i="2"/>
  <c r="L24" i="2"/>
  <c r="P24" i="2"/>
  <c r="L152" i="2"/>
  <c r="P152" i="2"/>
  <c r="L100" i="2"/>
  <c r="P100" i="2"/>
  <c r="L186" i="2"/>
  <c r="P186" i="2"/>
  <c r="L228" i="2"/>
  <c r="P228" i="2"/>
  <c r="L135" i="2"/>
  <c r="P135" i="2"/>
  <c r="L213" i="2"/>
  <c r="P213" i="2"/>
  <c r="L146" i="2"/>
  <c r="P146" i="2"/>
  <c r="L192" i="2"/>
  <c r="P192" i="2"/>
  <c r="L185" i="2"/>
  <c r="P185" i="2"/>
  <c r="L120" i="2"/>
  <c r="P120" i="2"/>
  <c r="L133" i="2"/>
  <c r="P133" i="2"/>
  <c r="L209" i="2"/>
  <c r="P209" i="2"/>
  <c r="L69" i="2"/>
  <c r="P69" i="2"/>
  <c r="L156" i="2"/>
  <c r="P156" i="2"/>
  <c r="P79" i="2"/>
  <c r="L79" i="2"/>
  <c r="L116" i="2"/>
  <c r="P116" i="2"/>
  <c r="L75" i="2"/>
  <c r="P75" i="2"/>
  <c r="L132" i="2"/>
  <c r="P132" i="2"/>
  <c r="P34" i="2"/>
  <c r="L34" i="2"/>
  <c r="L184" i="2"/>
  <c r="P184" i="2"/>
  <c r="L194" i="2"/>
  <c r="P194" i="2"/>
  <c r="P218" i="2"/>
  <c r="L218" i="2"/>
  <c r="L78" i="2"/>
  <c r="P78" i="2"/>
  <c r="L71" i="2"/>
  <c r="P71" i="2"/>
  <c r="L235" i="2"/>
  <c r="P235" i="2"/>
  <c r="L241" i="2"/>
  <c r="P241" i="2"/>
  <c r="P159" i="2"/>
  <c r="L159" i="2"/>
  <c r="P170" i="2"/>
  <c r="L170" i="2"/>
  <c r="L63" i="2"/>
  <c r="P63" i="2"/>
  <c r="L248" i="2"/>
  <c r="P248" i="2"/>
  <c r="L226" i="2"/>
  <c r="P226" i="2"/>
  <c r="P27" i="2"/>
  <c r="L27" i="2"/>
  <c r="P97" i="2"/>
  <c r="L97" i="2"/>
  <c r="L230" i="2"/>
  <c r="P230" i="2"/>
  <c r="L37" i="2"/>
  <c r="P37" i="2"/>
  <c r="P154" i="2"/>
  <c r="L154" i="2"/>
  <c r="L216" i="2"/>
  <c r="P216" i="2"/>
  <c r="L197" i="2"/>
  <c r="P197" i="2"/>
  <c r="L247" i="2"/>
  <c r="P247" i="2"/>
  <c r="L195" i="2"/>
  <c r="P195" i="2"/>
  <c r="L240" i="2"/>
  <c r="P240" i="2"/>
  <c r="P35" i="2"/>
  <c r="L35" i="2"/>
  <c r="L130" i="2"/>
  <c r="P130" i="2"/>
  <c r="L57" i="2"/>
  <c r="P57" i="2"/>
  <c r="L204" i="2"/>
  <c r="P204" i="2"/>
  <c r="L91" i="2"/>
  <c r="P91" i="2"/>
  <c r="L151" i="2"/>
  <c r="P151" i="2"/>
  <c r="L61" i="2"/>
  <c r="P61" i="2"/>
  <c r="L43" i="2"/>
  <c r="P43" i="2"/>
  <c r="L234" i="2"/>
  <c r="P234" i="2"/>
  <c r="P104" i="2"/>
  <c r="L104" i="2"/>
  <c r="L140" i="2"/>
  <c r="P140" i="2"/>
  <c r="L126" i="2"/>
  <c r="P126" i="2"/>
  <c r="L210" i="2"/>
  <c r="P210" i="2"/>
  <c r="L29" i="2"/>
  <c r="P29" i="2"/>
  <c r="P26" i="2"/>
  <c r="L26" i="2"/>
  <c r="P108" i="2"/>
  <c r="L108" i="2"/>
  <c r="L131" i="2"/>
  <c r="P131" i="2"/>
  <c r="L162" i="2"/>
  <c r="P162" i="2"/>
  <c r="L30" i="2"/>
  <c r="P30" i="2"/>
  <c r="L189" i="2"/>
  <c r="P189" i="2"/>
  <c r="L177" i="2"/>
  <c r="P177" i="2"/>
  <c r="L178" i="2"/>
  <c r="P178" i="2"/>
  <c r="P193" i="2"/>
  <c r="L193" i="2"/>
  <c r="L77" i="2"/>
  <c r="P77" i="2"/>
  <c r="L74" i="2"/>
  <c r="P74" i="2"/>
  <c r="L136" i="2"/>
  <c r="P136" i="2"/>
  <c r="L201" i="2"/>
  <c r="P201" i="2"/>
  <c r="L125" i="2"/>
  <c r="P125" i="2"/>
  <c r="L65" i="2"/>
  <c r="P65" i="2"/>
  <c r="L121" i="2"/>
  <c r="P121" i="2"/>
  <c r="L103" i="2"/>
  <c r="P103" i="2"/>
  <c r="L169" i="2"/>
  <c r="P169" i="2"/>
  <c r="L243" i="2"/>
  <c r="P243" i="2"/>
  <c r="P47" i="2"/>
  <c r="L47" i="2"/>
  <c r="P22" i="2"/>
  <c r="L22" i="2"/>
  <c r="L246" i="2"/>
  <c r="P246" i="2"/>
  <c r="L155" i="2"/>
  <c r="P155" i="2"/>
  <c r="L87" i="2"/>
  <c r="P87" i="2"/>
  <c r="L145" i="2"/>
  <c r="P145" i="2"/>
  <c r="L239" i="2"/>
  <c r="P239" i="2"/>
  <c r="L101" i="2"/>
  <c r="P101" i="2"/>
  <c r="L95" i="2"/>
  <c r="P95" i="2"/>
  <c r="L166" i="2"/>
  <c r="P166" i="2"/>
  <c r="P58" i="2"/>
  <c r="L58" i="2"/>
  <c r="L102" i="2"/>
  <c r="P102" i="2"/>
  <c r="L222" i="2"/>
  <c r="P222" i="2"/>
  <c r="P33" i="2"/>
  <c r="L33" i="2"/>
  <c r="P28" i="2"/>
  <c r="L28" i="2"/>
  <c r="P109" i="2"/>
  <c r="L109" i="2"/>
  <c r="L157" i="2"/>
  <c r="P157" i="2"/>
  <c r="L173" i="2"/>
  <c r="P173" i="2"/>
  <c r="L106" i="2"/>
  <c r="P106" i="2"/>
  <c r="L122" i="2"/>
  <c r="P122" i="2"/>
  <c r="L181" i="2"/>
  <c r="P181" i="2"/>
  <c r="L112" i="2"/>
  <c r="P112" i="2"/>
  <c r="L129" i="2"/>
  <c r="P129" i="2"/>
  <c r="L225" i="2"/>
  <c r="P225" i="2"/>
  <c r="L205" i="2"/>
  <c r="P205" i="2"/>
  <c r="L70" i="2"/>
  <c r="P70" i="2"/>
  <c r="L164" i="2"/>
  <c r="P164" i="2"/>
  <c r="P90" i="2"/>
  <c r="L90" i="2"/>
  <c r="L124" i="2"/>
  <c r="P124" i="2"/>
  <c r="P21" i="2"/>
  <c r="L21" i="2"/>
  <c r="L38" i="2"/>
  <c r="P38" i="2"/>
  <c r="L142" i="2"/>
  <c r="P142" i="2"/>
  <c r="P250" i="2"/>
  <c r="L250" i="2"/>
  <c r="L237" i="2"/>
  <c r="P237" i="2"/>
  <c r="L232" i="2"/>
  <c r="P232" i="2"/>
  <c r="L82" i="2"/>
  <c r="P82" i="2"/>
  <c r="L168" i="2"/>
  <c r="P168" i="2"/>
  <c r="L198" i="2"/>
  <c r="P198" i="2"/>
  <c r="L249" i="2"/>
  <c r="P249" i="2"/>
  <c r="L94" i="2"/>
  <c r="P94" i="2"/>
  <c r="L18" i="2"/>
  <c r="E7" i="2" l="1"/>
  <c r="F4" i="2" l="1"/>
  <c r="H4" i="2" s="1"/>
  <c r="F6" i="2"/>
  <c r="H6" i="2" s="1"/>
  <c r="F9" i="2" s="1"/>
  <c r="F5" i="2"/>
  <c r="H5" i="2" s="1"/>
  <c r="F8" i="2"/>
  <c r="G9" i="2" l="1"/>
</calcChain>
</file>

<file path=xl/sharedStrings.xml><?xml version="1.0" encoding="utf-8"?>
<sst xmlns="http://schemas.openxmlformats.org/spreadsheetml/2006/main" count="632" uniqueCount="365">
  <si>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</si>
  <si>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</si>
  <si>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</si>
  <si>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</si>
  <si>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</si>
  <si>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</si>
  <si>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</si>
  <si>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</si>
  <si>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</si>
  <si>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</si>
  <si>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</si>
  <si>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</si>
  <si>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</si>
  <si>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</si>
  <si>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</si>
  <si>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</si>
  <si>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</si>
  <si>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</si>
  <si>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</si>
  <si>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</si>
  <si>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</si>
  <si>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</si>
  <si>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</si>
  <si>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</si>
  <si>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</si>
  <si>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</si>
  <si>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Misc</t>
  </si>
  <si>
    <t>Diethelm R</t>
  </si>
  <si>
    <t>BBSAG Bull.117</t>
  </si>
  <si>
    <t>B</t>
  </si>
  <si>
    <t>IBVS 4778</t>
  </si>
  <si>
    <t>II</t>
  </si>
  <si>
    <t>Cracow website</t>
  </si>
  <si>
    <t>ROTSE</t>
  </si>
  <si>
    <t>I</t>
  </si>
  <si>
    <t>IBVS 5296</t>
  </si>
  <si>
    <t>BBSAG Bull.127</t>
  </si>
  <si>
    <t>IBVS 5438</t>
  </si>
  <si>
    <t>IBVS 5502</t>
  </si>
  <si>
    <t>IBVS 5592</t>
  </si>
  <si>
    <t>IBVS 5643</t>
  </si>
  <si>
    <t>EA</t>
  </si>
  <si>
    <t>CR Tau / GSC 01862-01633</t>
  </si>
  <si>
    <t># of data points:</t>
  </si>
  <si>
    <t>IBVS 5672</t>
  </si>
  <si>
    <t>IBVS 5657</t>
  </si>
  <si>
    <t>IBVS 5653</t>
  </si>
  <si>
    <t>IBVS 5802</t>
  </si>
  <si>
    <t>IBVS 5871</t>
  </si>
  <si>
    <t>Start of linear fit (row #)</t>
  </si>
  <si>
    <t>IBVS 5894</t>
  </si>
  <si>
    <t>Quadratic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</si>
  <si>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</si>
  <si>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</si>
  <si>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</si>
  <si>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</si>
  <si>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</si>
  <si>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</si>
  <si>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</si>
  <si>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</si>
  <si>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</si>
  <si>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</si>
  <si>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</si>
  <si>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</si>
  <si>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</si>
  <si>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</si>
  <si>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</si>
  <si>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</si>
  <si>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</si>
  <si>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</si>
  <si>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</si>
  <si>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</si>
  <si>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</si>
  <si>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</si>
  <si>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</si>
  <si>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</si>
  <si>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</si>
  <si>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</si>
  <si>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</si>
  <si>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</si>
  <si>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</si>
  <si>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</si>
  <si>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</si>
  <si>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</si>
  <si>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</si>
  <si>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</si>
  <si>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</si>
  <si>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</si>
  <si>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</si>
  <si>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</si>
  <si>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</si>
  <si>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</si>
  <si>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</si>
  <si>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</si>
  <si>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</si>
  <si>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</si>
  <si>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</si>
  <si>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</si>
  <si>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</si>
  <si>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</si>
  <si>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</si>
  <si>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</si>
  <si>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</si>
  <si>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</si>
  <si>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</si>
  <si>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</si>
  <si>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</si>
  <si>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</si>
  <si>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</si>
  <si>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</si>
  <si>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</si>
  <si>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</si>
  <si>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</si>
  <si>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</si>
  <si>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</si>
  <si>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</si>
  <si>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</si>
  <si>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</si>
  <si>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</si>
  <si>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</si>
  <si>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</si>
  <si>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</si>
  <si>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</si>
  <si>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</si>
  <si>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</si>
  <si>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</si>
  <si>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</si>
  <si>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</si>
  <si>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</si>
  <si>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IBVS 5931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</si>
  <si>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</si>
  <si>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</si>
  <si>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</si>
  <si>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</si>
  <si>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</si>
  <si>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</si>
  <si>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Linear Ephemeris =</t>
  </si>
  <si>
    <t>Quad. Ephemeris =</t>
  </si>
  <si>
    <t>IBVS 5960</t>
  </si>
  <si>
    <t>IBVS 6018</t>
  </si>
  <si>
    <t>IBVS 5820</t>
  </si>
  <si>
    <t>IBVS 5918</t>
  </si>
  <si>
    <t>IBVS 6011</t>
  </si>
  <si>
    <t>IBVS 6048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</si>
  <si>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</si>
  <si>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</si>
  <si>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</si>
  <si>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</si>
  <si>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</si>
  <si>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vis</t>
  </si>
  <si>
    <t>2426004.38 </t>
  </si>
  <si>
    <t> 27.01.1930 21:07 </t>
  </si>
  <si>
    <t> 0.03 </t>
  </si>
  <si>
    <t>P </t>
  </si>
  <si>
    <t> C.Hoffmeister </t>
  </si>
  <si>
    <t> VSS 1.328 </t>
  </si>
  <si>
    <t>2426313.70 </t>
  </si>
  <si>
    <t> 03.12.1930 04:48 </t>
  </si>
  <si>
    <t> 0.02 </t>
  </si>
  <si>
    <t>2426355.27 </t>
  </si>
  <si>
    <t> 13.01.1931 18:28 </t>
  </si>
  <si>
    <t>2426634.51 </t>
  </si>
  <si>
    <t> 20.10.1931 00:14 </t>
  </si>
  <si>
    <t> -0.09 </t>
  </si>
  <si>
    <t>2426662.48 </t>
  </si>
  <si>
    <t> 16.11.1931 23:31 </t>
  </si>
  <si>
    <t> -0.05 </t>
  </si>
  <si>
    <t>2426718.45 </t>
  </si>
  <si>
    <t> 11.01.1932 22:48 </t>
  </si>
  <si>
    <t> 0.05 </t>
  </si>
  <si>
    <t>2426987.51 </t>
  </si>
  <si>
    <t> 07.10.1932 00:14 </t>
  </si>
  <si>
    <t> -0.02 </t>
  </si>
  <si>
    <t>2427342.51 </t>
  </si>
  <si>
    <t> 27.09.1933 00:14 </t>
  </si>
  <si>
    <t> -0.00 </t>
  </si>
  <si>
    <t>2427368.45 </t>
  </si>
  <si>
    <t> 22.10.1933 22:48 </t>
  </si>
  <si>
    <t>2427394.39 </t>
  </si>
  <si>
    <t> 17.11.1933 21:21 </t>
  </si>
  <si>
    <t> 0.09 </t>
  </si>
  <si>
    <t>2427396.41 </t>
  </si>
  <si>
    <t> 19.11.1933 21:50 </t>
  </si>
  <si>
    <t> 0.07 </t>
  </si>
  <si>
    <t>2427535.36 </t>
  </si>
  <si>
    <t> 07.04.1934 20:38 </t>
  </si>
  <si>
    <t>2427688.60 </t>
  </si>
  <si>
    <t> 08.09.1934 02:24 </t>
  </si>
  <si>
    <t> -0.04 </t>
  </si>
  <si>
    <t>2431447.63 </t>
  </si>
  <si>
    <t> 23.12.1944 03:07 </t>
  </si>
  <si>
    <t> 0.01 </t>
  </si>
  <si>
    <t>2431449.65 </t>
  </si>
  <si>
    <t> 25.12.1944 03:36 </t>
  </si>
  <si>
    <t>2449688.756 </t>
  </si>
  <si>
    <t> 02.12.1994 06:08 </t>
  </si>
  <si>
    <t> -0.203 </t>
  </si>
  <si>
    <t>E </t>
  </si>
  <si>
    <t>o</t>
  </si>
  <si>
    <t> F.Agerer </t>
  </si>
  <si>
    <t>BAVM 123 </t>
  </si>
  <si>
    <t>2449726.307 </t>
  </si>
  <si>
    <t> 08.01.1995 19:22 </t>
  </si>
  <si>
    <t> -0.126 </t>
  </si>
  <si>
    <t>2449734.4942 </t>
  </si>
  <si>
    <t> 16.01.1995 23:51 </t>
  </si>
  <si>
    <t> -0.1150 </t>
  </si>
  <si>
    <t>2449756.3431 </t>
  </si>
  <si>
    <t> 07.02.1995 20:14 </t>
  </si>
  <si>
    <t> -0.0691 </t>
  </si>
  <si>
    <t>2450428.4626 </t>
  </si>
  <si>
    <t> 10.12.1996 23:06 </t>
  </si>
  <si>
    <t> -0.0975 </t>
  </si>
  <si>
    <t>2450464.3073 </t>
  </si>
  <si>
    <t> 15.01.1997 19:22 </t>
  </si>
  <si>
    <t> -0.0234 </t>
  </si>
  <si>
    <t>2450849.3518 </t>
  </si>
  <si>
    <t> 04.02.1998 20:26 </t>
  </si>
  <si>
    <t> 0.0606 </t>
  </si>
  <si>
    <t>2450863.3450 </t>
  </si>
  <si>
    <t> 18.02.1998 20:16 </t>
  </si>
  <si>
    <t> 0.0862 </t>
  </si>
  <si>
    <t>2450864.3710 </t>
  </si>
  <si>
    <t> 19.02.1998 20:54 </t>
  </si>
  <si>
    <t> 0.0902 </t>
  </si>
  <si>
    <t>?</t>
  </si>
  <si>
    <t> R.Diethelm </t>
  </si>
  <si>
    <t> BBS 117 </t>
  </si>
  <si>
    <t>2450864.3711 </t>
  </si>
  <si>
    <t> 0.0903 </t>
  </si>
  <si>
    <t>2451185.2412 </t>
  </si>
  <si>
    <t> 06.01.1999 17:47 </t>
  </si>
  <si>
    <t> 0.0464 </t>
  </si>
  <si>
    <t> BBS 119 </t>
  </si>
  <si>
    <t>2451195.4821 </t>
  </si>
  <si>
    <t> 16.01.1999 23:34 </t>
  </si>
  <si>
    <t> 0.0671 </t>
  </si>
  <si>
    <t>2451602.3741 </t>
  </si>
  <si>
    <t> 27.02.2000 20:58 </t>
  </si>
  <si>
    <t> 0.1956 </t>
  </si>
  <si>
    <t>BAVM 152 </t>
  </si>
  <si>
    <t>2451985.3708 </t>
  </si>
  <si>
    <t> 16.03.2001 20:53 </t>
  </si>
  <si>
    <t> 0.2758 </t>
  </si>
  <si>
    <t>2452278.3503 </t>
  </si>
  <si>
    <t> 03.01.2002 20:24 </t>
  </si>
  <si>
    <t> 0.2765 </t>
  </si>
  <si>
    <t> E.Blättler </t>
  </si>
  <si>
    <t> BBS 127 </t>
  </si>
  <si>
    <t>2452622.3331 </t>
  </si>
  <si>
    <t> 13.12.2002 19:59 </t>
  </si>
  <si>
    <t> 0.1796 </t>
  </si>
  <si>
    <t> BBS 129 </t>
  </si>
  <si>
    <t>2452648.2725 </t>
  </si>
  <si>
    <t> 08.01.2003 18:32 </t>
  </si>
  <si>
    <t> 0.2278 </t>
  </si>
  <si>
    <t>-I</t>
  </si>
  <si>
    <t> K. &amp; M. Rätz </t>
  </si>
  <si>
    <t>BAVM 172 </t>
  </si>
  <si>
    <t>2453000.5484 </t>
  </si>
  <si>
    <t> 27.12.2003 01:09 </t>
  </si>
  <si>
    <t>39621.5</t>
  </si>
  <si>
    <t> 0.2479 </t>
  </si>
  <si>
    <t> S.Dvorak </t>
  </si>
  <si>
    <t>IBVS 5502 </t>
  </si>
  <si>
    <t>2453110.1262 </t>
  </si>
  <si>
    <t> 14.04.2004 15:01 </t>
  </si>
  <si>
    <t>39782.5</t>
  </si>
  <si>
    <t> 0.1290 </t>
  </si>
  <si>
    <t> T.Krajci </t>
  </si>
  <si>
    <t>IBVS 5592 </t>
  </si>
  <si>
    <t>2453384.229 </t>
  </si>
  <si>
    <t> 13.01.2005 17:29 </t>
  </si>
  <si>
    <t>40185</t>
  </si>
  <si>
    <t> -0.010 </t>
  </si>
  <si>
    <t> E. Blättler </t>
  </si>
  <si>
    <t>IBVS 5653 </t>
  </si>
  <si>
    <t>2453407.4413 </t>
  </si>
  <si>
    <t> 05.02.2005 22:35 </t>
  </si>
  <si>
    <t>40219</t>
  </si>
  <si>
    <t> 0.0365 </t>
  </si>
  <si>
    <t> v.Poschinger </t>
  </si>
  <si>
    <t>BAVM 173 </t>
  </si>
  <si>
    <t>2453698.9522 </t>
  </si>
  <si>
    <t> 24.11.2005 10:51 </t>
  </si>
  <si>
    <t>40647</t>
  </si>
  <si>
    <t> -0.0687 </t>
  </si>
  <si>
    <t> R. Nelson </t>
  </si>
  <si>
    <t>IBVS 5672 </t>
  </si>
  <si>
    <t>2454141.3427 </t>
  </si>
  <si>
    <t> 09.02.2007 20:13 </t>
  </si>
  <si>
    <t>41296</t>
  </si>
  <si>
    <t> 0.1283 </t>
  </si>
  <si>
    <t>C </t>
  </si>
  <si>
    <t>BAVM 186 </t>
  </si>
  <si>
    <t>2454179.5731 </t>
  </si>
  <si>
    <t> 20.03.2007 01:45 </t>
  </si>
  <si>
    <t>41352.5</t>
  </si>
  <si>
    <t> -0.1374 </t>
  </si>
  <si>
    <t> P.Zasche (ESA INTEGRAL) </t>
  </si>
  <si>
    <t>IBVS 5931 </t>
  </si>
  <si>
    <t>2454415.7904 </t>
  </si>
  <si>
    <t> 11.11.2007 06:58 </t>
  </si>
  <si>
    <t>41699</t>
  </si>
  <si>
    <t> -0.0065 </t>
  </si>
  <si>
    <t> R.Nelson </t>
  </si>
  <si>
    <t>IBVS 5820 </t>
  </si>
  <si>
    <t>2454479.2836 </t>
  </si>
  <si>
    <t> 13.01.2008 18:48 </t>
  </si>
  <si>
    <t>41792</t>
  </si>
  <si>
    <t> 0.1216 </t>
  </si>
  <si>
    <t> M.&amp; K.Rätz </t>
  </si>
  <si>
    <t>BAVM 209 </t>
  </si>
  <si>
    <t>2454800.8368 </t>
  </si>
  <si>
    <t> 30.11.2008 08:04 </t>
  </si>
  <si>
    <t>42264</t>
  </si>
  <si>
    <t> 0.0795 </t>
  </si>
  <si>
    <t>IBVS 5871 </t>
  </si>
  <si>
    <t>2454835.3164 </t>
  </si>
  <si>
    <t> 03.01.2009 19:35 </t>
  </si>
  <si>
    <t>42314.5</t>
  </si>
  <si>
    <t> 0.1511 </t>
  </si>
  <si>
    <t>2454852.7208 </t>
  </si>
  <si>
    <t> 21.01.2009 05:17 </t>
  </si>
  <si>
    <t>42340</t>
  </si>
  <si>
    <t> 0.1812 </t>
  </si>
  <si>
    <t>IBVS 5894 </t>
  </si>
  <si>
    <t>2454857.5004 </t>
  </si>
  <si>
    <t> 26.01.2009 00:00 </t>
  </si>
  <si>
    <t>42347</t>
  </si>
  <si>
    <t> 0.1913 </t>
  </si>
  <si>
    <t>2454866.3753 </t>
  </si>
  <si>
    <t> 03.02.2009 21:00 </t>
  </si>
  <si>
    <t>42360</t>
  </si>
  <si>
    <t> 0.2087 </t>
  </si>
  <si>
    <t>2455527.9158 </t>
  </si>
  <si>
    <t> 27.11.2010 09:58 </t>
  </si>
  <si>
    <t>43331</t>
  </si>
  <si>
    <t> 0.1623 </t>
  </si>
  <si>
    <t>IBVS 5960 </t>
  </si>
  <si>
    <t>2455893.8452 </t>
  </si>
  <si>
    <t> 28.11.2011 08:17 </t>
  </si>
  <si>
    <t>43868</t>
  </si>
  <si>
    <t> 0.2089 </t>
  </si>
  <si>
    <t>IBVS 6011 </t>
  </si>
  <si>
    <t>2455893.8458 </t>
  </si>
  <si>
    <t> 0.2095 </t>
  </si>
  <si>
    <t>IBVS 6018 </t>
  </si>
  <si>
    <t>2455942.3179 </t>
  </si>
  <si>
    <t> 15.01.2012 19:37 </t>
  </si>
  <si>
    <t>43939</t>
  </si>
  <si>
    <t> 0.3060 </t>
  </si>
  <si>
    <t> W.Moschner &amp; P.Frank </t>
  </si>
  <si>
    <t>BAVM 228 </t>
  </si>
  <si>
    <t>RHN 2021</t>
  </si>
  <si>
    <t>BAD?</t>
  </si>
  <si>
    <t>OEJV 226</t>
  </si>
  <si>
    <t>Nelson pers com</t>
  </si>
  <si>
    <t>S4</t>
  </si>
  <si>
    <t>JAAVSO, 52, 243</t>
  </si>
  <si>
    <t xml:space="preserve">Mag </t>
  </si>
  <si>
    <t>Next ToM-P</t>
  </si>
  <si>
    <t>Next ToM-S</t>
  </si>
  <si>
    <t>11.63-12.35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</si>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</sst>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000"/>
    <numFmt numFmtId="166" formatCode="0.E+00"/>
    <numFmt numFmtId="167" formatCode="0.0%"/>
    <numFmt numFmtId="169" formatCode="0.00000"/>
  </numFmts>
  <fonts count="3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trike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2" applyNumberFormat="0" applyFont="0" applyFill="0" applyAlignment="0" applyProtection="0"/>
  </cellStyleXfs>
  <cellXfs count="11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16" fillId="0" borderId="0" xfId="0" applyFont="1">
      <alignment vertical="top"/>
    </xf>
    <xf numFmtId="0" fontId="0" fillId="0" borderId="0" xfId="0">
      <alignment vertical="top"/>
    </xf>
    <xf numFmtId="0" fontId="6" fillId="0" borderId="0" xfId="0" applyFont="1">
      <alignment vertical="top"/>
    </xf>
    <xf numFmtId="0" fontId="18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10" xfId="0" applyFont="1" applyBorder="1">
      <alignment vertical="top"/>
    </xf>
    <xf numFmtId="0" fontId="19" fillId="0" borderId="11" xfId="0" applyFont="1" applyBorder="1">
      <alignment vertical="top"/>
    </xf>
    <xf numFmtId="0" fontId="11" fillId="0" borderId="5" xfId="0" applyFont="1" applyBorder="1">
      <alignment vertical="top"/>
    </xf>
    <xf numFmtId="166" fontId="11" fillId="0" borderId="5" xfId="0" applyNumberFormat="1" applyFont="1" applyBorder="1" applyAlignment="1">
      <alignment horizontal="center"/>
    </xf>
    <xf numFmtId="167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2" xfId="0" applyFont="1" applyBorder="1">
      <alignment vertical="top"/>
    </xf>
    <xf numFmtId="0" fontId="19" fillId="0" borderId="13" xfId="0" applyFont="1" applyBorder="1">
      <alignment vertical="top"/>
    </xf>
    <xf numFmtId="0" fontId="11" fillId="0" borderId="6" xfId="0" applyFont="1" applyBorder="1">
      <alignment vertical="top"/>
    </xf>
    <xf numFmtId="166" fontId="11" fillId="0" borderId="6" xfId="0" applyNumberFormat="1" applyFont="1" applyBorder="1" applyAlignment="1">
      <alignment horizontal="center"/>
    </xf>
    <xf numFmtId="0" fontId="6" fillId="0" borderId="14" xfId="0" applyFont="1" applyBorder="1">
      <alignment vertical="top"/>
    </xf>
    <xf numFmtId="0" fontId="19" fillId="0" borderId="15" xfId="0" applyFont="1" applyBorder="1">
      <alignment vertical="top"/>
    </xf>
    <xf numFmtId="0" fontId="11" fillId="0" borderId="7" xfId="0" applyFont="1" applyBorder="1">
      <alignment vertical="top"/>
    </xf>
    <xf numFmtId="166" fontId="11" fillId="0" borderId="7" xfId="0" applyNumberFormat="1" applyFont="1" applyBorder="1" applyAlignment="1">
      <alignment horizontal="center"/>
    </xf>
    <xf numFmtId="0" fontId="18" fillId="0" borderId="4" xfId="0" applyFont="1" applyBorder="1">
      <alignment vertical="top"/>
    </xf>
    <xf numFmtId="0" fontId="0" fillId="0" borderId="4" xfId="0" applyBorder="1">
      <alignment vertical="top"/>
    </xf>
    <xf numFmtId="0" fontId="19" fillId="0" borderId="0" xfId="0" applyFont="1">
      <alignment vertical="top"/>
    </xf>
    <xf numFmtId="166" fontId="11" fillId="0" borderId="0" xfId="0" applyNumberFormat="1" applyFont="1" applyAlignment="1">
      <alignment horizontal="center"/>
    </xf>
    <xf numFmtId="10" fontId="12" fillId="0" borderId="0" xfId="0" applyNumberFormat="1" applyFont="1">
      <alignment vertical="top"/>
    </xf>
    <xf numFmtId="0" fontId="13" fillId="0" borderId="0" xfId="0" applyFont="1">
      <alignment vertical="top"/>
    </xf>
    <xf numFmtId="167" fontId="13" fillId="0" borderId="0" xfId="0" applyNumberFormat="1" applyFont="1">
      <alignment vertical="top"/>
    </xf>
    <xf numFmtId="10" fontId="13" fillId="0" borderId="0" xfId="0" applyNumberFormat="1" applyFont="1">
      <alignment vertical="top"/>
    </xf>
    <xf numFmtId="0" fontId="11" fillId="0" borderId="0" xfId="0" applyFont="1">
      <alignment vertical="top"/>
    </xf>
    <xf numFmtId="0" fontId="20" fillId="0" borderId="0" xfId="0" applyFont="1" applyProtection="1">
      <alignment vertical="top"/>
      <protection locked="0"/>
    </xf>
    <xf numFmtId="0" fontId="20" fillId="0" borderId="0" xfId="0" applyFont="1" applyAlignment="1">
      <alignment horizontal="center"/>
    </xf>
    <xf numFmtId="0" fontId="21" fillId="0" borderId="0" xfId="0" applyFont="1">
      <alignment vertical="top"/>
    </xf>
    <xf numFmtId="0" fontId="22" fillId="0" borderId="0" xfId="0" applyFont="1" applyAlignment="1">
      <alignment horizontal="center"/>
    </xf>
    <xf numFmtId="0" fontId="12" fillId="0" borderId="0" xfId="0" applyFont="1">
      <alignment vertical="top"/>
    </xf>
    <xf numFmtId="0" fontId="15" fillId="0" borderId="4" xfId="0" applyFont="1" applyBorder="1" applyAlignment="1">
      <alignment horizontal="center"/>
    </xf>
    <xf numFmtId="0" fontId="20" fillId="2" borderId="1" xfId="0" applyFont="1" applyFill="1" applyBorder="1">
      <alignment vertical="top"/>
    </xf>
    <xf numFmtId="0" fontId="11" fillId="0" borderId="16" xfId="0" applyFont="1" applyBorder="1">
      <alignment vertical="top"/>
    </xf>
    <xf numFmtId="0" fontId="6" fillId="0" borderId="1" xfId="0" applyFont="1" applyBorder="1">
      <alignment vertical="top"/>
    </xf>
    <xf numFmtId="0" fontId="5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25" fillId="0" borderId="0" xfId="7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0" xfId="0" quotePrefix="1">
      <alignment vertical="top"/>
    </xf>
    <xf numFmtId="0" fontId="5" fillId="3" borderId="19" xfId="0" applyFont="1" applyFill="1" applyBorder="1" applyAlignment="1">
      <alignment horizontal="left" vertical="top" wrapText="1" indent="1"/>
    </xf>
    <xf numFmtId="0" fontId="5" fillId="3" borderId="19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right" vertical="top" wrapText="1"/>
    </xf>
    <xf numFmtId="0" fontId="25" fillId="3" borderId="19" xfId="7" applyFill="1" applyBorder="1" applyAlignment="1" applyProtection="1">
      <alignment horizontal="right" vertical="top" wrapText="1"/>
    </xf>
    <xf numFmtId="165" fontId="13" fillId="0" borderId="0" xfId="0" applyNumberFormat="1" applyFont="1" applyAlignment="1">
      <alignment horizontal="left" vertical="center"/>
    </xf>
    <xf numFmtId="0" fontId="27" fillId="0" borderId="0" xfId="0" applyFont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14" fillId="0" borderId="0" xfId="0" applyFont="1" applyAlignment="1">
      <alignment vertical="center"/>
    </xf>
    <xf numFmtId="11" fontId="0" fillId="0" borderId="0" xfId="0" applyNumberFormat="1" applyAlignment="1">
      <alignment horizontal="center" vertical="center"/>
    </xf>
    <xf numFmtId="0" fontId="0" fillId="0" borderId="5" xfId="0" applyBorder="1" applyAlignment="1">
      <alignment vertical="center"/>
    </xf>
    <xf numFmtId="11" fontId="0" fillId="0" borderId="0" xfId="0" applyNumberFormat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22" fontId="11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165" fontId="27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 applyProtection="1">
      <alignment horizontal="center"/>
      <protection locked="0"/>
    </xf>
    <xf numFmtId="169" fontId="27" fillId="0" borderId="0" xfId="0" applyNumberFormat="1" applyFont="1" applyAlignment="1" applyProtection="1">
      <alignment horizontal="left"/>
      <protection locked="0"/>
    </xf>
    <xf numFmtId="0" fontId="9" fillId="0" borderId="20" xfId="0" applyFont="1" applyBorder="1" applyAlignment="1">
      <alignment horizontal="center" vertical="center"/>
    </xf>
    <xf numFmtId="0" fontId="28" fillId="0" borderId="23" xfId="0" applyFont="1" applyBorder="1" applyAlignment="1">
      <alignment horizontal="right" vertical="center"/>
    </xf>
    <xf numFmtId="0" fontId="28" fillId="0" borderId="25" xfId="0" applyFont="1" applyBorder="1" applyAlignment="1">
      <alignment horizontal="right" vertical="center"/>
    </xf>
    <xf numFmtId="0" fontId="0" fillId="4" borderId="21" xfId="0" applyFill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29" fillId="0" borderId="24" xfId="0" applyFont="1" applyBorder="1" applyAlignment="1">
      <alignment horizontal="right" vertical="center"/>
    </xf>
    <xf numFmtId="22" fontId="29" fillId="0" borderId="24" xfId="0" applyNumberFormat="1" applyFont="1" applyBorder="1" applyAlignment="1">
      <alignment horizontal="right" vertical="center"/>
    </xf>
    <xf numFmtId="22" fontId="29" fillId="0" borderId="26" xfId="0" applyNumberFormat="1" applyFont="1" applyBorder="1" applyAlignment="1">
      <alignment horizontal="right" vertical="center"/>
    </xf>
    <xf numFmtId="0" fontId="12" fillId="4" borderId="2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9" fontId="27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CR Tau - O-C Diagr.</a:t>
            </a:r>
          </a:p>
        </c:rich>
      </c:tx>
      <c:layout>
        <c:manualLayout>
          <c:xMode val="edge"/>
          <c:yMode val="edge"/>
          <c:x val="0.38006295941979212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8712913005185"/>
          <c:y val="0.14860681114551083"/>
          <c:w val="0.81308534895430074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38485.5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48666</c:v>
                </c:pt>
                <c:pt idx="56">
                  <c:v>49164</c:v>
                </c:pt>
                <c:pt idx="57">
                  <c:v>50297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05-40DA-8AE5-BDCCD8B31D2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38485.5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48666</c:v>
                </c:pt>
                <c:pt idx="56">
                  <c:v>49164</c:v>
                </c:pt>
                <c:pt idx="57">
                  <c:v>50297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1">
                  <c:v>3.0000000002473826E-2</c:v>
                </c:pt>
                <c:pt idx="24">
                  <c:v>8.8887739999336191E-2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05-40DA-8AE5-BDCCD8B31D2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38485.5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48666</c:v>
                </c:pt>
                <c:pt idx="56">
                  <c:v>49164</c:v>
                </c:pt>
                <c:pt idx="57">
                  <c:v>50297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2">
                  <c:v>8.5726730001624674E-2</c:v>
                </c:pt>
                <c:pt idx="3">
                  <c:v>1.0868740002479171E-2</c:v>
                </c:pt>
                <c:pt idx="4">
                  <c:v>2.5509430000965949E-2</c:v>
                </c:pt>
                <c:pt idx="5">
                  <c:v>4.703239999798825E-3</c:v>
                </c:pt>
                <c:pt idx="6">
                  <c:v>-6.9091399964236189E-3</c:v>
                </c:pt>
                <c:pt idx="7">
                  <c:v>6.8270399999164511E-2</c:v>
                </c:pt>
                <c:pt idx="8">
                  <c:v>6.292359999861219E-2</c:v>
                </c:pt>
                <c:pt idx="9">
                  <c:v>6.022518000099808E-2</c:v>
                </c:pt>
                <c:pt idx="10">
                  <c:v>5.7526759999745991E-2</c:v>
                </c:pt>
                <c:pt idx="11">
                  <c:v>2.9418990001431666E-2</c:v>
                </c:pt>
                <c:pt idx="12">
                  <c:v>4.9441925002611242E-2</c:v>
                </c:pt>
                <c:pt idx="13">
                  <c:v>2.2710469998855842E-2</c:v>
                </c:pt>
                <c:pt idx="14">
                  <c:v>9.2249930003163172E-2</c:v>
                </c:pt>
                <c:pt idx="15">
                  <c:v>6.4142160001210868E-2</c:v>
                </c:pt>
                <c:pt idx="16">
                  <c:v>8.7747720004699659E-2</c:v>
                </c:pt>
                <c:pt idx="17">
                  <c:v>9.0105270006461069E-2</c:v>
                </c:pt>
                <c:pt idx="18">
                  <c:v>8.4874189997208305E-2</c:v>
                </c:pt>
                <c:pt idx="19">
                  <c:v>8.7291310002910905E-2</c:v>
                </c:pt>
                <c:pt idx="20">
                  <c:v>8.6091454999404959E-2</c:v>
                </c:pt>
                <c:pt idx="21">
                  <c:v>8.8905480006360449E-2</c:v>
                </c:pt>
                <c:pt idx="22">
                  <c:v>8.9144719997420907E-2</c:v>
                </c:pt>
                <c:pt idx="23">
                  <c:v>8.694162500614766E-2</c:v>
                </c:pt>
                <c:pt idx="25">
                  <c:v>8.8987739996809978E-2</c:v>
                </c:pt>
                <c:pt idx="26">
                  <c:v>8.8870439998572692E-2</c:v>
                </c:pt>
                <c:pt idx="27">
                  <c:v>8.9231590005510952E-2</c:v>
                </c:pt>
                <c:pt idx="30">
                  <c:v>9.0487950001261197E-2</c:v>
                </c:pt>
                <c:pt idx="32">
                  <c:v>9.1034959994431119E-2</c:v>
                </c:pt>
                <c:pt idx="34">
                  <c:v>9.181849000742659E-2</c:v>
                </c:pt>
                <c:pt idx="37">
                  <c:v>8.9883630003896542E-2</c:v>
                </c:pt>
                <c:pt idx="40">
                  <c:v>9.2039989998738747E-2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05-40DA-8AE5-BDCCD8B31D2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38485.5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48666</c:v>
                </c:pt>
                <c:pt idx="56">
                  <c:v>49164</c:v>
                </c:pt>
                <c:pt idx="57">
                  <c:v>50297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35">
                  <c:v>9.181849000742659E-2</c:v>
                </c:pt>
                <c:pt idx="36">
                  <c:v>8.8520069999503903E-2</c:v>
                </c:pt>
                <c:pt idx="38">
                  <c:v>9.3917934995261021E-2</c:v>
                </c:pt>
                <c:pt idx="39">
                  <c:v>9.1628050002327655E-2</c:v>
                </c:pt>
                <c:pt idx="41">
                  <c:v>8.8934059996972792E-2</c:v>
                </c:pt>
                <c:pt idx="42">
                  <c:v>8.8155740006186534E-2</c:v>
                </c:pt>
                <c:pt idx="43">
                  <c:v>8.7210700003197417E-2</c:v>
                </c:pt>
                <c:pt idx="44">
                  <c:v>8.9414560003206134E-2</c:v>
                </c:pt>
                <c:pt idx="45">
                  <c:v>9.1273689999070484E-2</c:v>
                </c:pt>
                <c:pt idx="46">
                  <c:v>9.1553799997200258E-2</c:v>
                </c:pt>
                <c:pt idx="48">
                  <c:v>9.0156960002786946E-2</c:v>
                </c:pt>
                <c:pt idx="49">
                  <c:v>9.0838829994027037E-2</c:v>
                </c:pt>
                <c:pt idx="50">
                  <c:v>9.0605160003178753E-2</c:v>
                </c:pt>
                <c:pt idx="51">
                  <c:v>9.2295450005622115E-2</c:v>
                </c:pt>
                <c:pt idx="52">
                  <c:v>9.3107210006564856E-2</c:v>
                </c:pt>
                <c:pt idx="53">
                  <c:v>9.3707210005959496E-2</c:v>
                </c:pt>
                <c:pt idx="54">
                  <c:v>9.3923320004250854E-2</c:v>
                </c:pt>
                <c:pt idx="56">
                  <c:v>0.1048652400058927</c:v>
                </c:pt>
                <c:pt idx="57">
                  <c:v>0.10893077000218909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05-40DA-8AE5-BDCCD8B31D2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38485.5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48666</c:v>
                </c:pt>
                <c:pt idx="56">
                  <c:v>49164</c:v>
                </c:pt>
                <c:pt idx="57">
                  <c:v>50297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05-40DA-8AE5-BDCCD8B31D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38485.5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48666</c:v>
                </c:pt>
                <c:pt idx="56">
                  <c:v>49164</c:v>
                </c:pt>
                <c:pt idx="57">
                  <c:v>50297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05-40DA-8AE5-BDCCD8B31D2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38485.5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48666</c:v>
                </c:pt>
                <c:pt idx="56">
                  <c:v>49164</c:v>
                </c:pt>
                <c:pt idx="57">
                  <c:v>50297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  <c:pt idx="28">
                  <c:v>8.963159000268206E-2</c:v>
                </c:pt>
                <c:pt idx="29">
                  <c:v>9.1913150004984345E-2</c:v>
                </c:pt>
                <c:pt idx="31">
                  <c:v>9.1587445000186563E-2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05-40DA-8AE5-BDCCD8B31D2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38485.5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48666</c:v>
                </c:pt>
                <c:pt idx="56">
                  <c:v>49164</c:v>
                </c:pt>
                <c:pt idx="57">
                  <c:v>50297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32">
                  <c:v>8.1909993730286276E-2</c:v>
                </c:pt>
                <c:pt idx="33">
                  <c:v>8.2363274538092834E-2</c:v>
                </c:pt>
                <c:pt idx="34">
                  <c:v>8.289465262128401E-2</c:v>
                </c:pt>
                <c:pt idx="35">
                  <c:v>8.289465262128401E-2</c:v>
                </c:pt>
                <c:pt idx="36">
                  <c:v>8.2934756627562584E-2</c:v>
                </c:pt>
                <c:pt idx="37">
                  <c:v>8.347932681808222E-2</c:v>
                </c:pt>
                <c:pt idx="38">
                  <c:v>8.3648713476179901E-2</c:v>
                </c:pt>
                <c:pt idx="39">
                  <c:v>8.4072443963570664E-2</c:v>
                </c:pt>
                <c:pt idx="40">
                  <c:v>8.4108326495504135E-2</c:v>
                </c:pt>
                <c:pt idx="41">
                  <c:v>8.4558968881844998E-2</c:v>
                </c:pt>
                <c:pt idx="42">
                  <c:v>8.5242847725753385E-2</c:v>
                </c:pt>
                <c:pt idx="43">
                  <c:v>8.5301948366584973E-2</c:v>
                </c:pt>
                <c:pt idx="44">
                  <c:v>8.5667105897437298E-2</c:v>
                </c:pt>
                <c:pt idx="45">
                  <c:v>8.5765255175961189E-2</c:v>
                </c:pt>
                <c:pt idx="46">
                  <c:v>8.6262333780098316E-2</c:v>
                </c:pt>
                <c:pt idx="47">
                  <c:v>8.6315629893705365E-2</c:v>
                </c:pt>
                <c:pt idx="48">
                  <c:v>8.6342541792655464E-2</c:v>
                </c:pt>
                <c:pt idx="49">
                  <c:v>8.6349929372759412E-2</c:v>
                </c:pt>
                <c:pt idx="50">
                  <c:v>8.6363649164381023E-2</c:v>
                </c:pt>
                <c:pt idx="51">
                  <c:v>8.7386301324484772E-2</c:v>
                </c:pt>
                <c:pt idx="52">
                  <c:v>8.7951978886729981E-2</c:v>
                </c:pt>
                <c:pt idx="53">
                  <c:v>8.7951978886729981E-2</c:v>
                </c:pt>
                <c:pt idx="54">
                  <c:v>8.8026910056355753E-2</c:v>
                </c:pt>
                <c:pt idx="55">
                  <c:v>9.3107454430699871E-2</c:v>
                </c:pt>
                <c:pt idx="56">
                  <c:v>9.3633027986666506E-2</c:v>
                </c:pt>
                <c:pt idx="57">
                  <c:v>9.4828760594919903E-2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05-40DA-8AE5-BDCCD8B31D23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38485.5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48666</c:v>
                </c:pt>
                <c:pt idx="56">
                  <c:v>49164</c:v>
                </c:pt>
                <c:pt idx="57">
                  <c:v>50297</c:v>
                </c:pt>
              </c:numCache>
            </c:numRef>
          </c:xVal>
          <c:yVal>
            <c:numRef>
              <c:f>Active!$P$21:$P$987</c:f>
              <c:numCache>
                <c:formatCode>General</c:formatCode>
                <c:ptCount val="967"/>
                <c:pt idx="16">
                  <c:v>5.3510495962472475E-2</c:v>
                </c:pt>
                <c:pt idx="17">
                  <c:v>5.3527553638095339E-2</c:v>
                </c:pt>
                <c:pt idx="18">
                  <c:v>5.3531246798855986E-2</c:v>
                </c:pt>
                <c:pt idx="19">
                  <c:v>5.3541045292724757E-2</c:v>
                </c:pt>
                <c:pt idx="20">
                  <c:v>5.380701061027364E-2</c:v>
                </c:pt>
                <c:pt idx="21">
                  <c:v>5.3819262818818783E-2</c:v>
                </c:pt>
                <c:pt idx="22">
                  <c:v>5.3938555125362012E-2</c:v>
                </c:pt>
                <c:pt idx="23">
                  <c:v>5.3942466153188311E-2</c:v>
                </c:pt>
                <c:pt idx="24">
                  <c:v>5.3942751155608593E-2</c:v>
                </c:pt>
                <c:pt idx="25">
                  <c:v>5.3942751155608593E-2</c:v>
                </c:pt>
                <c:pt idx="26">
                  <c:v>5.4024192675908529E-2</c:v>
                </c:pt>
                <c:pt idx="27">
                  <c:v>5.4026533864940648E-2</c:v>
                </c:pt>
                <c:pt idx="28">
                  <c:v>5.4026533864940648E-2</c:v>
                </c:pt>
                <c:pt idx="29">
                  <c:v>5.4072145408846986E-2</c:v>
                </c:pt>
                <c:pt idx="30">
                  <c:v>5.4106642289116477E-2</c:v>
                </c:pt>
                <c:pt idx="31">
                  <c:v>5.4108837625513766E-2</c:v>
                </c:pt>
                <c:pt idx="32">
                  <c:v>5.4159026794713364E-2</c:v>
                </c:pt>
                <c:pt idx="33">
                  <c:v>5.4184044679242239E-2</c:v>
                </c:pt>
                <c:pt idx="34">
                  <c:v>5.4196712710341474E-2</c:v>
                </c:pt>
                <c:pt idx="35">
                  <c:v>5.4196712710341474E-2</c:v>
                </c:pt>
                <c:pt idx="36">
                  <c:v>5.4196939023301721E-2</c:v>
                </c:pt>
                <c:pt idx="37">
                  <c:v>5.4189873926735049E-2</c:v>
                </c:pt>
                <c:pt idx="38">
                  <c:v>5.4183825617259769E-2</c:v>
                </c:pt>
                <c:pt idx="39">
                  <c:v>5.4160692976497789E-2</c:v>
                </c:pt>
                <c:pt idx="40">
                  <c:v>5.4158208916641901E-2</c:v>
                </c:pt>
                <c:pt idx="41">
                  <c:v>5.4120030853558439E-2</c:v>
                </c:pt>
                <c:pt idx="42">
                  <c:v>5.4037388212461512E-2</c:v>
                </c:pt>
                <c:pt idx="43">
                  <c:v>5.4028848080686996E-2</c:v>
                </c:pt>
                <c:pt idx="44">
                  <c:v>5.3971149358227347E-2</c:v>
                </c:pt>
                <c:pt idx="45">
                  <c:v>5.3954192809437466E-2</c:v>
                </c:pt>
                <c:pt idx="46">
                  <c:v>5.3858895010082286E-2</c:v>
                </c:pt>
                <c:pt idx="47">
                  <c:v>5.3847743306118426E-2</c:v>
                </c:pt>
                <c:pt idx="48">
                  <c:v>5.3842043516364901E-2</c:v>
                </c:pt>
                <c:pt idx="49">
                  <c:v>5.3840470799892584E-2</c:v>
                </c:pt>
                <c:pt idx="50">
                  <c:v>5.3837540819810098E-2</c:v>
                </c:pt>
                <c:pt idx="51">
                  <c:v>5.3585397535810445E-2</c:v>
                </c:pt>
                <c:pt idx="52">
                  <c:v>5.3417316122654809E-2</c:v>
                </c:pt>
                <c:pt idx="53">
                  <c:v>5.3417316122654809E-2</c:v>
                </c:pt>
                <c:pt idx="54">
                  <c:v>5.3393523168747403E-2</c:v>
                </c:pt>
                <c:pt idx="55">
                  <c:v>5.0946283324585048E-2</c:v>
                </c:pt>
                <c:pt idx="56">
                  <c:v>5.0599302122520007E-2</c:v>
                </c:pt>
                <c:pt idx="57">
                  <c:v>4.9744348321638959E-2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05-40DA-8AE5-BDCCD8B31D23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38485.5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48666</c:v>
                </c:pt>
                <c:pt idx="56">
                  <c:v>49164</c:v>
                </c:pt>
                <c:pt idx="57">
                  <c:v>50297</c:v>
                </c:pt>
              </c:numCache>
            </c:numRef>
          </c:xVal>
          <c:yVal>
            <c:numRef>
              <c:f>Active!$U$21:$U$987</c:f>
              <c:numCache>
                <c:formatCode>General</c:formatCode>
                <c:ptCount val="967"/>
                <c:pt idx="33">
                  <c:v>-0.15022744499583496</c:v>
                </c:pt>
                <c:pt idx="47">
                  <c:v>9.4673005005461164E-2</c:v>
                </c:pt>
                <c:pt idx="55">
                  <c:v>-0.1494449399979203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805-40DA-8AE5-BDCCD8B31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015936"/>
        <c:axId val="1"/>
      </c:scatterChart>
      <c:valAx>
        <c:axId val="840015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48056843361868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844236760124609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015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682259343750255"/>
          <c:y val="0.91950464396284826"/>
          <c:w val="0.87383308394861847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CR Tau - O-C Diagr.</a:t>
            </a:r>
          </a:p>
        </c:rich>
      </c:tx>
      <c:layout>
        <c:manualLayout>
          <c:xMode val="edge"/>
          <c:yMode val="edge"/>
          <c:x val="0.38102676512247785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5857982189492"/>
          <c:y val="0.14814859468012961"/>
          <c:w val="0.81493063439401059"/>
          <c:h val="0.6574093888930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38485.5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48666</c:v>
                </c:pt>
                <c:pt idx="56">
                  <c:v>49164</c:v>
                </c:pt>
                <c:pt idx="57">
                  <c:v>50297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AC-4B1F-96B3-1D3F9BB2E6D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38485.5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48666</c:v>
                </c:pt>
                <c:pt idx="56">
                  <c:v>49164</c:v>
                </c:pt>
                <c:pt idx="57">
                  <c:v>50297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1">
                  <c:v>3.0000000002473826E-2</c:v>
                </c:pt>
                <c:pt idx="24">
                  <c:v>8.8887739999336191E-2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AC-4B1F-96B3-1D3F9BB2E6D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38485.5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48666</c:v>
                </c:pt>
                <c:pt idx="56">
                  <c:v>49164</c:v>
                </c:pt>
                <c:pt idx="57">
                  <c:v>50297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2">
                  <c:v>8.5726730001624674E-2</c:v>
                </c:pt>
                <c:pt idx="3">
                  <c:v>1.0868740002479171E-2</c:v>
                </c:pt>
                <c:pt idx="4">
                  <c:v>2.5509430000965949E-2</c:v>
                </c:pt>
                <c:pt idx="5">
                  <c:v>4.703239999798825E-3</c:v>
                </c:pt>
                <c:pt idx="6">
                  <c:v>-6.9091399964236189E-3</c:v>
                </c:pt>
                <c:pt idx="7">
                  <c:v>6.8270399999164511E-2</c:v>
                </c:pt>
                <c:pt idx="8">
                  <c:v>6.292359999861219E-2</c:v>
                </c:pt>
                <c:pt idx="9">
                  <c:v>6.022518000099808E-2</c:v>
                </c:pt>
                <c:pt idx="10">
                  <c:v>5.7526759999745991E-2</c:v>
                </c:pt>
                <c:pt idx="11">
                  <c:v>2.9418990001431666E-2</c:v>
                </c:pt>
                <c:pt idx="12">
                  <c:v>4.9441925002611242E-2</c:v>
                </c:pt>
                <c:pt idx="13">
                  <c:v>2.2710469998855842E-2</c:v>
                </c:pt>
                <c:pt idx="14">
                  <c:v>9.2249930003163172E-2</c:v>
                </c:pt>
                <c:pt idx="15">
                  <c:v>6.4142160001210868E-2</c:v>
                </c:pt>
                <c:pt idx="16">
                  <c:v>8.7747720004699659E-2</c:v>
                </c:pt>
                <c:pt idx="17">
                  <c:v>9.0105270006461069E-2</c:v>
                </c:pt>
                <c:pt idx="18">
                  <c:v>8.4874189997208305E-2</c:v>
                </c:pt>
                <c:pt idx="19">
                  <c:v>8.7291310002910905E-2</c:v>
                </c:pt>
                <c:pt idx="20">
                  <c:v>8.6091454999404959E-2</c:v>
                </c:pt>
                <c:pt idx="21">
                  <c:v>8.8905480006360449E-2</c:v>
                </c:pt>
                <c:pt idx="22">
                  <c:v>8.9144719997420907E-2</c:v>
                </c:pt>
                <c:pt idx="23">
                  <c:v>8.694162500614766E-2</c:v>
                </c:pt>
                <c:pt idx="25">
                  <c:v>8.8987739996809978E-2</c:v>
                </c:pt>
                <c:pt idx="26">
                  <c:v>8.8870439998572692E-2</c:v>
                </c:pt>
                <c:pt idx="27">
                  <c:v>8.9231590005510952E-2</c:v>
                </c:pt>
                <c:pt idx="30">
                  <c:v>9.0487950001261197E-2</c:v>
                </c:pt>
                <c:pt idx="32">
                  <c:v>9.1034959994431119E-2</c:v>
                </c:pt>
                <c:pt idx="34">
                  <c:v>9.181849000742659E-2</c:v>
                </c:pt>
                <c:pt idx="37">
                  <c:v>8.9883630003896542E-2</c:v>
                </c:pt>
                <c:pt idx="40">
                  <c:v>9.2039989998738747E-2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AC-4B1F-96B3-1D3F9BB2E6D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38485.5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48666</c:v>
                </c:pt>
                <c:pt idx="56">
                  <c:v>49164</c:v>
                </c:pt>
                <c:pt idx="57">
                  <c:v>50297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35">
                  <c:v>9.181849000742659E-2</c:v>
                </c:pt>
                <c:pt idx="36">
                  <c:v>8.8520069999503903E-2</c:v>
                </c:pt>
                <c:pt idx="38">
                  <c:v>9.3917934995261021E-2</c:v>
                </c:pt>
                <c:pt idx="39">
                  <c:v>9.1628050002327655E-2</c:v>
                </c:pt>
                <c:pt idx="41">
                  <c:v>8.8934059996972792E-2</c:v>
                </c:pt>
                <c:pt idx="42">
                  <c:v>8.8155740006186534E-2</c:v>
                </c:pt>
                <c:pt idx="43">
                  <c:v>8.7210700003197417E-2</c:v>
                </c:pt>
                <c:pt idx="44">
                  <c:v>8.9414560003206134E-2</c:v>
                </c:pt>
                <c:pt idx="45">
                  <c:v>9.1273689999070484E-2</c:v>
                </c:pt>
                <c:pt idx="46">
                  <c:v>9.1553799997200258E-2</c:v>
                </c:pt>
                <c:pt idx="48">
                  <c:v>9.0156960002786946E-2</c:v>
                </c:pt>
                <c:pt idx="49">
                  <c:v>9.0838829994027037E-2</c:v>
                </c:pt>
                <c:pt idx="50">
                  <c:v>9.0605160003178753E-2</c:v>
                </c:pt>
                <c:pt idx="51">
                  <c:v>9.2295450005622115E-2</c:v>
                </c:pt>
                <c:pt idx="52">
                  <c:v>9.3107210006564856E-2</c:v>
                </c:pt>
                <c:pt idx="53">
                  <c:v>9.3707210005959496E-2</c:v>
                </c:pt>
                <c:pt idx="54">
                  <c:v>9.3923320004250854E-2</c:v>
                </c:pt>
                <c:pt idx="56">
                  <c:v>0.1048652400058927</c:v>
                </c:pt>
                <c:pt idx="57">
                  <c:v>0.10893077000218909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AC-4B1F-96B3-1D3F9BB2E6D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38485.5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48666</c:v>
                </c:pt>
                <c:pt idx="56">
                  <c:v>49164</c:v>
                </c:pt>
                <c:pt idx="57">
                  <c:v>50297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AC-4B1F-96B3-1D3F9BB2E6D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38485.5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48666</c:v>
                </c:pt>
                <c:pt idx="56">
                  <c:v>49164</c:v>
                </c:pt>
                <c:pt idx="57">
                  <c:v>50297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AC-4B1F-96B3-1D3F9BB2E6D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38485.5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48666</c:v>
                </c:pt>
                <c:pt idx="56">
                  <c:v>49164</c:v>
                </c:pt>
                <c:pt idx="57">
                  <c:v>50297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  <c:pt idx="28">
                  <c:v>8.963159000268206E-2</c:v>
                </c:pt>
                <c:pt idx="29">
                  <c:v>9.1913150004984345E-2</c:v>
                </c:pt>
                <c:pt idx="31">
                  <c:v>9.1587445000186563E-2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AC-4B1F-96B3-1D3F9BB2E6D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38485.5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48666</c:v>
                </c:pt>
                <c:pt idx="56">
                  <c:v>49164</c:v>
                </c:pt>
                <c:pt idx="57">
                  <c:v>50297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32">
                  <c:v>8.1909993730286276E-2</c:v>
                </c:pt>
                <c:pt idx="33">
                  <c:v>8.2363274538092834E-2</c:v>
                </c:pt>
                <c:pt idx="34">
                  <c:v>8.289465262128401E-2</c:v>
                </c:pt>
                <c:pt idx="35">
                  <c:v>8.289465262128401E-2</c:v>
                </c:pt>
                <c:pt idx="36">
                  <c:v>8.2934756627562584E-2</c:v>
                </c:pt>
                <c:pt idx="37">
                  <c:v>8.347932681808222E-2</c:v>
                </c:pt>
                <c:pt idx="38">
                  <c:v>8.3648713476179901E-2</c:v>
                </c:pt>
                <c:pt idx="39">
                  <c:v>8.4072443963570664E-2</c:v>
                </c:pt>
                <c:pt idx="40">
                  <c:v>8.4108326495504135E-2</c:v>
                </c:pt>
                <c:pt idx="41">
                  <c:v>8.4558968881844998E-2</c:v>
                </c:pt>
                <c:pt idx="42">
                  <c:v>8.5242847725753385E-2</c:v>
                </c:pt>
                <c:pt idx="43">
                  <c:v>8.5301948366584973E-2</c:v>
                </c:pt>
                <c:pt idx="44">
                  <c:v>8.5667105897437298E-2</c:v>
                </c:pt>
                <c:pt idx="45">
                  <c:v>8.5765255175961189E-2</c:v>
                </c:pt>
                <c:pt idx="46">
                  <c:v>8.6262333780098316E-2</c:v>
                </c:pt>
                <c:pt idx="47">
                  <c:v>8.6315629893705365E-2</c:v>
                </c:pt>
                <c:pt idx="48">
                  <c:v>8.6342541792655464E-2</c:v>
                </c:pt>
                <c:pt idx="49">
                  <c:v>8.6349929372759412E-2</c:v>
                </c:pt>
                <c:pt idx="50">
                  <c:v>8.6363649164381023E-2</c:v>
                </c:pt>
                <c:pt idx="51">
                  <c:v>8.7386301324484772E-2</c:v>
                </c:pt>
                <c:pt idx="52">
                  <c:v>8.7951978886729981E-2</c:v>
                </c:pt>
                <c:pt idx="53">
                  <c:v>8.7951978886729981E-2</c:v>
                </c:pt>
                <c:pt idx="54">
                  <c:v>8.8026910056355753E-2</c:v>
                </c:pt>
                <c:pt idx="55">
                  <c:v>9.3107454430699871E-2</c:v>
                </c:pt>
                <c:pt idx="56">
                  <c:v>9.3633027986666506E-2</c:v>
                </c:pt>
                <c:pt idx="57">
                  <c:v>9.4828760594919903E-2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AC-4B1F-96B3-1D3F9BB2E6D9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38485.5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48666</c:v>
                </c:pt>
                <c:pt idx="56">
                  <c:v>49164</c:v>
                </c:pt>
                <c:pt idx="57">
                  <c:v>50297</c:v>
                </c:pt>
              </c:numCache>
            </c:numRef>
          </c:xVal>
          <c:yVal>
            <c:numRef>
              <c:f>Active!$P$21:$P$987</c:f>
              <c:numCache>
                <c:formatCode>General</c:formatCode>
                <c:ptCount val="967"/>
                <c:pt idx="16">
                  <c:v>5.3510495962472475E-2</c:v>
                </c:pt>
                <c:pt idx="17">
                  <c:v>5.3527553638095339E-2</c:v>
                </c:pt>
                <c:pt idx="18">
                  <c:v>5.3531246798855986E-2</c:v>
                </c:pt>
                <c:pt idx="19">
                  <c:v>5.3541045292724757E-2</c:v>
                </c:pt>
                <c:pt idx="20">
                  <c:v>5.380701061027364E-2</c:v>
                </c:pt>
                <c:pt idx="21">
                  <c:v>5.3819262818818783E-2</c:v>
                </c:pt>
                <c:pt idx="22">
                  <c:v>5.3938555125362012E-2</c:v>
                </c:pt>
                <c:pt idx="23">
                  <c:v>5.3942466153188311E-2</c:v>
                </c:pt>
                <c:pt idx="24">
                  <c:v>5.3942751155608593E-2</c:v>
                </c:pt>
                <c:pt idx="25">
                  <c:v>5.3942751155608593E-2</c:v>
                </c:pt>
                <c:pt idx="26">
                  <c:v>5.4024192675908529E-2</c:v>
                </c:pt>
                <c:pt idx="27">
                  <c:v>5.4026533864940648E-2</c:v>
                </c:pt>
                <c:pt idx="28">
                  <c:v>5.4026533864940648E-2</c:v>
                </c:pt>
                <c:pt idx="29">
                  <c:v>5.4072145408846986E-2</c:v>
                </c:pt>
                <c:pt idx="30">
                  <c:v>5.4106642289116477E-2</c:v>
                </c:pt>
                <c:pt idx="31">
                  <c:v>5.4108837625513766E-2</c:v>
                </c:pt>
                <c:pt idx="32">
                  <c:v>5.4159026794713364E-2</c:v>
                </c:pt>
                <c:pt idx="33">
                  <c:v>5.4184044679242239E-2</c:v>
                </c:pt>
                <c:pt idx="34">
                  <c:v>5.4196712710341474E-2</c:v>
                </c:pt>
                <c:pt idx="35">
                  <c:v>5.4196712710341474E-2</c:v>
                </c:pt>
                <c:pt idx="36">
                  <c:v>5.4196939023301721E-2</c:v>
                </c:pt>
                <c:pt idx="37">
                  <c:v>5.4189873926735049E-2</c:v>
                </c:pt>
                <c:pt idx="38">
                  <c:v>5.4183825617259769E-2</c:v>
                </c:pt>
                <c:pt idx="39">
                  <c:v>5.4160692976497789E-2</c:v>
                </c:pt>
                <c:pt idx="40">
                  <c:v>5.4158208916641901E-2</c:v>
                </c:pt>
                <c:pt idx="41">
                  <c:v>5.4120030853558439E-2</c:v>
                </c:pt>
                <c:pt idx="42">
                  <c:v>5.4037388212461512E-2</c:v>
                </c:pt>
                <c:pt idx="43">
                  <c:v>5.4028848080686996E-2</c:v>
                </c:pt>
                <c:pt idx="44">
                  <c:v>5.3971149358227347E-2</c:v>
                </c:pt>
                <c:pt idx="45">
                  <c:v>5.3954192809437466E-2</c:v>
                </c:pt>
                <c:pt idx="46">
                  <c:v>5.3858895010082286E-2</c:v>
                </c:pt>
                <c:pt idx="47">
                  <c:v>5.3847743306118426E-2</c:v>
                </c:pt>
                <c:pt idx="48">
                  <c:v>5.3842043516364901E-2</c:v>
                </c:pt>
                <c:pt idx="49">
                  <c:v>5.3840470799892584E-2</c:v>
                </c:pt>
                <c:pt idx="50">
                  <c:v>5.3837540819810098E-2</c:v>
                </c:pt>
                <c:pt idx="51">
                  <c:v>5.3585397535810445E-2</c:v>
                </c:pt>
                <c:pt idx="52">
                  <c:v>5.3417316122654809E-2</c:v>
                </c:pt>
                <c:pt idx="53">
                  <c:v>5.3417316122654809E-2</c:v>
                </c:pt>
                <c:pt idx="54">
                  <c:v>5.3393523168747403E-2</c:v>
                </c:pt>
                <c:pt idx="55">
                  <c:v>5.0946283324585048E-2</c:v>
                </c:pt>
                <c:pt idx="56">
                  <c:v>5.0599302122520007E-2</c:v>
                </c:pt>
                <c:pt idx="57">
                  <c:v>4.9744348321638959E-2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6AC-4B1F-96B3-1D3F9BB2E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017016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5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Active!$F$21:$F$987</c15:sqref>
                        </c15:formulaRef>
                      </c:ext>
                    </c:extLst>
                    <c:numCache>
                      <c:formatCode>General</c:formatCode>
                      <c:ptCount val="967"/>
                      <c:pt idx="0">
                        <c:v>0</c:v>
                      </c:pt>
                      <c:pt idx="1">
                        <c:v>0</c:v>
                      </c:pt>
                      <c:pt idx="2">
                        <c:v>453</c:v>
                      </c:pt>
                      <c:pt idx="3">
                        <c:v>514</c:v>
                      </c:pt>
                      <c:pt idx="4">
                        <c:v>923</c:v>
                      </c:pt>
                      <c:pt idx="5">
                        <c:v>964</c:v>
                      </c:pt>
                      <c:pt idx="6">
                        <c:v>1046</c:v>
                      </c:pt>
                      <c:pt idx="7">
                        <c:v>1440</c:v>
                      </c:pt>
                      <c:pt idx="8">
                        <c:v>1960</c:v>
                      </c:pt>
                      <c:pt idx="9">
                        <c:v>1998</c:v>
                      </c:pt>
                      <c:pt idx="10">
                        <c:v>2036</c:v>
                      </c:pt>
                      <c:pt idx="11">
                        <c:v>2039</c:v>
                      </c:pt>
                      <c:pt idx="12">
                        <c:v>2242.5</c:v>
                      </c:pt>
                      <c:pt idx="13">
                        <c:v>2467</c:v>
                      </c:pt>
                      <c:pt idx="14">
                        <c:v>7973</c:v>
                      </c:pt>
                      <c:pt idx="15">
                        <c:v>7976</c:v>
                      </c:pt>
                      <c:pt idx="16">
                        <c:v>34692</c:v>
                      </c:pt>
                      <c:pt idx="17">
                        <c:v>34747</c:v>
                      </c:pt>
                      <c:pt idx="18">
                        <c:v>34759</c:v>
                      </c:pt>
                      <c:pt idx="19">
                        <c:v>34791</c:v>
                      </c:pt>
                      <c:pt idx="20">
                        <c:v>35775.5</c:v>
                      </c:pt>
                      <c:pt idx="21">
                        <c:v>35828</c:v>
                      </c:pt>
                      <c:pt idx="22">
                        <c:v>36392</c:v>
                      </c:pt>
                      <c:pt idx="23">
                        <c:v>36412.5</c:v>
                      </c:pt>
                      <c:pt idx="24">
                        <c:v>36414</c:v>
                      </c:pt>
                      <c:pt idx="25">
                        <c:v>36414</c:v>
                      </c:pt>
                      <c:pt idx="26">
                        <c:v>36884</c:v>
                      </c:pt>
                      <c:pt idx="27">
                        <c:v>36899</c:v>
                      </c:pt>
                      <c:pt idx="28">
                        <c:v>36899</c:v>
                      </c:pt>
                      <c:pt idx="29">
                        <c:v>37215</c:v>
                      </c:pt>
                      <c:pt idx="30">
                        <c:v>37495</c:v>
                      </c:pt>
                      <c:pt idx="31">
                        <c:v>37514.5</c:v>
                      </c:pt>
                      <c:pt idx="32">
                        <c:v>38056</c:v>
                      </c:pt>
                      <c:pt idx="33">
                        <c:v>38485.5</c:v>
                      </c:pt>
                      <c:pt idx="34">
                        <c:v>38989</c:v>
                      </c:pt>
                      <c:pt idx="35">
                        <c:v>38989</c:v>
                      </c:pt>
                      <c:pt idx="36">
                        <c:v>39027</c:v>
                      </c:pt>
                      <c:pt idx="37">
                        <c:v>39543</c:v>
                      </c:pt>
                      <c:pt idx="38">
                        <c:v>39703.5</c:v>
                      </c:pt>
                      <c:pt idx="39">
                        <c:v>40105</c:v>
                      </c:pt>
                      <c:pt idx="40">
                        <c:v>40139</c:v>
                      </c:pt>
                      <c:pt idx="41">
                        <c:v>40566</c:v>
                      </c:pt>
                      <c:pt idx="42">
                        <c:v>41214</c:v>
                      </c:pt>
                      <c:pt idx="43">
                        <c:v>41270</c:v>
                      </c:pt>
                      <c:pt idx="44">
                        <c:v>41616</c:v>
                      </c:pt>
                      <c:pt idx="45">
                        <c:v>41709</c:v>
                      </c:pt>
                      <c:pt idx="46">
                        <c:v>42180</c:v>
                      </c:pt>
                      <c:pt idx="47">
                        <c:v>42230.5</c:v>
                      </c:pt>
                      <c:pt idx="48">
                        <c:v>42256</c:v>
                      </c:pt>
                      <c:pt idx="49">
                        <c:v>42263</c:v>
                      </c:pt>
                      <c:pt idx="50">
                        <c:v>42276</c:v>
                      </c:pt>
                      <c:pt idx="51">
                        <c:v>43245</c:v>
                      </c:pt>
                      <c:pt idx="52">
                        <c:v>43781</c:v>
                      </c:pt>
                      <c:pt idx="53">
                        <c:v>43781</c:v>
                      </c:pt>
                      <c:pt idx="54">
                        <c:v>43852</c:v>
                      </c:pt>
                      <c:pt idx="55">
                        <c:v>48666</c:v>
                      </c:pt>
                      <c:pt idx="56">
                        <c:v>49164</c:v>
                      </c:pt>
                      <c:pt idx="57">
                        <c:v>50297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Active!$U$21:$U$987</c15:sqref>
                        </c15:formulaRef>
                      </c:ext>
                    </c:extLst>
                    <c:numCache>
                      <c:formatCode>General</c:formatCode>
                      <c:ptCount val="967"/>
                      <c:pt idx="33">
                        <c:v>-0.15022744499583496</c:v>
                      </c:pt>
                      <c:pt idx="47">
                        <c:v>9.4673005005461164E-2</c:v>
                      </c:pt>
                      <c:pt idx="55">
                        <c:v>-0.1494449399979203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9-06AC-4B1F-96B3-1D3F9BB2E6D9}"/>
                  </c:ext>
                </c:extLst>
              </c15:ser>
            </c15:filteredScatterSeries>
          </c:ext>
        </c:extLst>
      </c:scatterChart>
      <c:valAx>
        <c:axId val="840017016"/>
        <c:scaling>
          <c:orientation val="minMax"/>
          <c:min val="3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0608083009835"/>
              <c:y val="0.86728654288584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766718506998445E-2"/>
              <c:y val="0.38271734551699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017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508569982406942"/>
          <c:y val="0.91975600272188196"/>
          <c:w val="0.87247343693235857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CR Tau -- O-C Diagr.</a:t>
            </a:r>
          </a:p>
        </c:rich>
      </c:tx>
      <c:layout>
        <c:manualLayout>
          <c:xMode val="edge"/>
          <c:yMode val="edge"/>
          <c:x val="0.41229073740084166"/>
          <c:y val="3.15315315315315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95014127430014E-2"/>
          <c:y val="0.11261286030066754"/>
          <c:w val="0.89385523626005814"/>
          <c:h val="0.68693844783407199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Q_fit!$D$21:$D$48</c:f>
              <c:numCache>
                <c:formatCode>General</c:formatCode>
                <c:ptCount val="28"/>
                <c:pt idx="0">
                  <c:v>3.4691999999999998</c:v>
                </c:pt>
                <c:pt idx="1">
                  <c:v>3.4746999999999999</c:v>
                </c:pt>
                <c:pt idx="2">
                  <c:v>3.4759000000000002</c:v>
                </c:pt>
                <c:pt idx="3">
                  <c:v>3.4790999999999999</c:v>
                </c:pt>
                <c:pt idx="4">
                  <c:v>3.57755</c:v>
                </c:pt>
                <c:pt idx="5">
                  <c:v>3.5828000000000002</c:v>
                </c:pt>
                <c:pt idx="6">
                  <c:v>3.6392000000000002</c:v>
                </c:pt>
                <c:pt idx="7">
                  <c:v>3.6412499999999999</c:v>
                </c:pt>
                <c:pt idx="8">
                  <c:v>3.6414</c:v>
                </c:pt>
                <c:pt idx="9">
                  <c:v>3.6414</c:v>
                </c:pt>
                <c:pt idx="10">
                  <c:v>3.6884000000000001</c:v>
                </c:pt>
                <c:pt idx="11">
                  <c:v>3.6899000000000002</c:v>
                </c:pt>
                <c:pt idx="12">
                  <c:v>3.6899000000000002</c:v>
                </c:pt>
                <c:pt idx="13">
                  <c:v>3.7214999999999998</c:v>
                </c:pt>
                <c:pt idx="14">
                  <c:v>3.7494999999999998</c:v>
                </c:pt>
                <c:pt idx="15">
                  <c:v>3.7514500000000002</c:v>
                </c:pt>
                <c:pt idx="16">
                  <c:v>3.8056000000000001</c:v>
                </c:pt>
                <c:pt idx="17">
                  <c:v>3.8988999999999998</c:v>
                </c:pt>
                <c:pt idx="18">
                  <c:v>3.8988999999999998</c:v>
                </c:pt>
                <c:pt idx="19">
                  <c:v>3.9026999999999998</c:v>
                </c:pt>
                <c:pt idx="20">
                  <c:v>3.9542999999999999</c:v>
                </c:pt>
                <c:pt idx="21">
                  <c:v>3.9703499999999998</c:v>
                </c:pt>
                <c:pt idx="22">
                  <c:v>4.0105000000000004</c:v>
                </c:pt>
                <c:pt idx="23">
                  <c:v>4.0138999999999996</c:v>
                </c:pt>
                <c:pt idx="24">
                  <c:v>4.0566000000000004</c:v>
                </c:pt>
                <c:pt idx="25">
                  <c:v>4.1214000000000004</c:v>
                </c:pt>
                <c:pt idx="26">
                  <c:v>4.218</c:v>
                </c:pt>
                <c:pt idx="27">
                  <c:v>4.2256</c:v>
                </c:pt>
              </c:numCache>
            </c:numRef>
          </c:xVal>
          <c:yVal>
            <c:numRef>
              <c:f>Q_fit!$E$21:$E$48</c:f>
              <c:numCache>
                <c:formatCode>General</c:formatCode>
                <c:ptCount val="28"/>
                <c:pt idx="0">
                  <c:v>5.5171931999211665E-2</c:v>
                </c:pt>
                <c:pt idx="1">
                  <c:v>5.7477837006445043E-2</c:v>
                </c:pt>
                <c:pt idx="2">
                  <c:v>5.2235488998121582E-2</c:v>
                </c:pt>
                <c:pt idx="3">
                  <c:v>5.4622561001451686E-2</c:v>
                </c:pt>
                <c:pt idx="4">
                  <c:v>5.2498260498396121E-2</c:v>
                </c:pt>
                <c:pt idx="5">
                  <c:v>5.5262988003960345E-2</c:v>
                </c:pt>
                <c:pt idx="6">
                  <c:v>5.497263199504232E-2</c:v>
                </c:pt>
                <c:pt idx="7">
                  <c:v>5.2750287504750304E-2</c:v>
                </c:pt>
                <c:pt idx="8">
                  <c:v>5.4694994003511965E-2</c:v>
                </c:pt>
                <c:pt idx="9">
                  <c:v>5.4794994000985753E-2</c:v>
                </c:pt>
                <c:pt idx="10">
                  <c:v>5.423636399791576E-2</c:v>
                </c:pt>
                <c:pt idx="11">
                  <c:v>5.458342900237767E-2</c:v>
                </c:pt>
                <c:pt idx="12">
                  <c:v>5.4983428999548778E-2</c:v>
                </c:pt>
                <c:pt idx="13">
                  <c:v>5.6968265009345487E-2</c:v>
                </c:pt>
                <c:pt idx="14">
                  <c:v>5.5280145003052894E-2</c:v>
                </c:pt>
                <c:pt idx="15">
                  <c:v>5.6361329501669388E-2</c:v>
                </c:pt>
                <c:pt idx="16">
                  <c:v>5.5300375999649987E-2</c:v>
                </c:pt>
                <c:pt idx="17">
                  <c:v>5.5207819008501247E-2</c:v>
                </c:pt>
                <c:pt idx="18">
                  <c:v>5.5207819008501247E-2</c:v>
                </c:pt>
                <c:pt idx="19">
                  <c:v>5.1873716998670716E-2</c:v>
                </c:pt>
                <c:pt idx="20">
                  <c:v>5.2752753006643616E-2</c:v>
                </c:pt>
                <c:pt idx="21">
                  <c:v>5.6636348497704603E-2</c:v>
                </c:pt>
                <c:pt idx="22">
                  <c:v>5.3969455002516042E-2</c:v>
                </c:pt>
                <c:pt idx="23">
                  <c:v>5.4349468999134842E-2</c:v>
                </c:pt>
                <c:pt idx="24">
                  <c:v>5.0842586002545431E-2</c:v>
                </c:pt>
                <c:pt idx="25">
                  <c:v>4.9455794003733899E-2</c:v>
                </c:pt>
                <c:pt idx="26">
                  <c:v>5.1946779996796977E-2</c:v>
                </c:pt>
                <c:pt idx="27">
                  <c:v>5.0478576005843934E-2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BD-480E-AA82-52BFC48E56CE}"/>
            </c:ext>
          </c:extLst>
        </c:ser>
        <c:ser>
          <c:idx val="1"/>
          <c:order val="1"/>
          <c:tx>
            <c:strRef>
              <c:f>Q_fit!$K$20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Q_fit!$D$21:$D$48</c:f>
              <c:numCache>
                <c:formatCode>General</c:formatCode>
                <c:ptCount val="28"/>
                <c:pt idx="0">
                  <c:v>3.4691999999999998</c:v>
                </c:pt>
                <c:pt idx="1">
                  <c:v>3.4746999999999999</c:v>
                </c:pt>
                <c:pt idx="2">
                  <c:v>3.4759000000000002</c:v>
                </c:pt>
                <c:pt idx="3">
                  <c:v>3.4790999999999999</c:v>
                </c:pt>
                <c:pt idx="4">
                  <c:v>3.57755</c:v>
                </c:pt>
                <c:pt idx="5">
                  <c:v>3.5828000000000002</c:v>
                </c:pt>
                <c:pt idx="6">
                  <c:v>3.6392000000000002</c:v>
                </c:pt>
                <c:pt idx="7">
                  <c:v>3.6412499999999999</c:v>
                </c:pt>
                <c:pt idx="8">
                  <c:v>3.6414</c:v>
                </c:pt>
                <c:pt idx="9">
                  <c:v>3.6414</c:v>
                </c:pt>
                <c:pt idx="10">
                  <c:v>3.6884000000000001</c:v>
                </c:pt>
                <c:pt idx="11">
                  <c:v>3.6899000000000002</c:v>
                </c:pt>
                <c:pt idx="12">
                  <c:v>3.6899000000000002</c:v>
                </c:pt>
                <c:pt idx="13">
                  <c:v>3.7214999999999998</c:v>
                </c:pt>
                <c:pt idx="14">
                  <c:v>3.7494999999999998</c:v>
                </c:pt>
                <c:pt idx="15">
                  <c:v>3.7514500000000002</c:v>
                </c:pt>
                <c:pt idx="16">
                  <c:v>3.8056000000000001</c:v>
                </c:pt>
                <c:pt idx="17">
                  <c:v>3.8988999999999998</c:v>
                </c:pt>
                <c:pt idx="18">
                  <c:v>3.8988999999999998</c:v>
                </c:pt>
                <c:pt idx="19">
                  <c:v>3.9026999999999998</c:v>
                </c:pt>
                <c:pt idx="20">
                  <c:v>3.9542999999999999</c:v>
                </c:pt>
                <c:pt idx="21">
                  <c:v>3.9703499999999998</c:v>
                </c:pt>
                <c:pt idx="22">
                  <c:v>4.0105000000000004</c:v>
                </c:pt>
                <c:pt idx="23">
                  <c:v>4.0138999999999996</c:v>
                </c:pt>
                <c:pt idx="24">
                  <c:v>4.0566000000000004</c:v>
                </c:pt>
                <c:pt idx="25">
                  <c:v>4.1214000000000004</c:v>
                </c:pt>
                <c:pt idx="26">
                  <c:v>4.218</c:v>
                </c:pt>
                <c:pt idx="27">
                  <c:v>4.2256</c:v>
                </c:pt>
              </c:numCache>
            </c:numRef>
          </c:xVal>
          <c:yVal>
            <c:numRef>
              <c:f>Q_fit!$K$21:$K$48</c:f>
              <c:numCache>
                <c:formatCode>General</c:formatCode>
                <c:ptCount val="28"/>
                <c:pt idx="0">
                  <c:v>5.4369911688101846E-2</c:v>
                </c:pt>
                <c:pt idx="1">
                  <c:v>5.4403606345551442E-2</c:v>
                </c:pt>
                <c:pt idx="2">
                  <c:v>5.4410837294114028E-2</c:v>
                </c:pt>
                <c:pt idx="3">
                  <c:v>5.4429908600737986E-2</c:v>
                </c:pt>
                <c:pt idx="4">
                  <c:v>5.4866521371707999E-2</c:v>
                </c:pt>
                <c:pt idx="5">
                  <c:v>5.4881637170037856E-2</c:v>
                </c:pt>
                <c:pt idx="6">
                  <c:v>5.4991862482815401E-2</c:v>
                </c:pt>
                <c:pt idx="7">
                  <c:v>5.4994071367146874E-2</c:v>
                </c:pt>
                <c:pt idx="8">
                  <c:v>5.499422804229348E-2</c:v>
                </c:pt>
                <c:pt idx="9">
                  <c:v>5.499422804229348E-2</c:v>
                </c:pt>
                <c:pt idx="10">
                  <c:v>5.5010075237755918E-2</c:v>
                </c:pt>
                <c:pt idx="11">
                  <c:v>5.5009489631114267E-2</c:v>
                </c:pt>
                <c:pt idx="12">
                  <c:v>5.5009489631114267E-2</c:v>
                </c:pt>
                <c:pt idx="13">
                  <c:v>5.4981461751793692E-2</c:v>
                </c:pt>
                <c:pt idx="14">
                  <c:v>5.4931592210668179E-2</c:v>
                </c:pt>
                <c:pt idx="15">
                  <c:v>5.4927243020951561E-2</c:v>
                </c:pt>
                <c:pt idx="16">
                  <c:v>5.4760897207425413E-2</c:v>
                </c:pt>
                <c:pt idx="17">
                  <c:v>5.4267906126559545E-2</c:v>
                </c:pt>
                <c:pt idx="18">
                  <c:v>5.4267906126559545E-2</c:v>
                </c:pt>
                <c:pt idx="19">
                  <c:v>5.4242291876292231E-2</c:v>
                </c:pt>
                <c:pt idx="20">
                  <c:v>5.3851593075515208E-2</c:v>
                </c:pt>
                <c:pt idx="21">
                  <c:v>5.3713779074833906E-2</c:v>
                </c:pt>
                <c:pt idx="22">
                  <c:v>5.333517929349102E-2</c:v>
                </c:pt>
                <c:pt idx="23">
                  <c:v>5.3300897249329154E-2</c:v>
                </c:pt>
                <c:pt idx="24">
                  <c:v>5.2840824858243068E-2</c:v>
                </c:pt>
                <c:pt idx="25">
                  <c:v>5.2038134056952345E-2</c:v>
                </c:pt>
                <c:pt idx="26">
                  <c:v>5.0607636245710408E-2</c:v>
                </c:pt>
                <c:pt idx="27">
                  <c:v>5.0483211817797857E-2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BD-480E-AA82-52BFC48E5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5882920"/>
        <c:axId val="1"/>
      </c:scatterChart>
      <c:valAx>
        <c:axId val="1395882920"/>
        <c:scaling>
          <c:orientation val="minMax"/>
          <c:max val="4.5"/>
          <c:min val="3.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7005590111291955"/>
              <c:y val="0.871623513277056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7.0000000000000007E-2"/>
          <c:min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5.5865921787709499E-3"/>
              <c:y val="0.400901846728618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588292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8379911728910979"/>
          <c:y val="0.91216405381759702"/>
          <c:w val="0.61005621783310604"/>
          <c:h val="0.9617136033671466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0</xdr:rowOff>
    </xdr:from>
    <xdr:to>
      <xdr:col>17</xdr:col>
      <xdr:colOff>123825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6A2F59E0-D62A-3ABE-1EEA-FFFD393482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390525</xdr:colOff>
      <xdr:row>0</xdr:row>
      <xdr:rowOff>19050</xdr:rowOff>
    </xdr:from>
    <xdr:to>
      <xdr:col>26</xdr:col>
      <xdr:colOff>342900</xdr:colOff>
      <xdr:row>18</xdr:row>
      <xdr:rowOff>47625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15D13E6F-71B2-5FEE-F928-CFF98BC48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0</xdr:row>
      <xdr:rowOff>0</xdr:rowOff>
    </xdr:from>
    <xdr:to>
      <xdr:col>25</xdr:col>
      <xdr:colOff>552450</xdr:colOff>
      <xdr:row>25</xdr:row>
      <xdr:rowOff>66675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83F8B451-4D97-5CC8-478B-8697EC6146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23" TargetMode="External"/><Relationship Id="rId13" Type="http://schemas.openxmlformats.org/officeDocument/2006/relationships/hyperlink" Target="http://www.bav-astro.de/sfs/BAVM_link.php?BAVMnr=172" TargetMode="External"/><Relationship Id="rId18" Type="http://schemas.openxmlformats.org/officeDocument/2006/relationships/hyperlink" Target="http://www.konkoly.hu/cgi-bin/IBVS?5672" TargetMode="External"/><Relationship Id="rId26" Type="http://schemas.openxmlformats.org/officeDocument/2006/relationships/hyperlink" Target="http://www.bav-astro.de/sfs/BAVM_link.php?BAVMnr=209" TargetMode="External"/><Relationship Id="rId3" Type="http://schemas.openxmlformats.org/officeDocument/2006/relationships/hyperlink" Target="http://www.bav-astro.de/sfs/BAVM_link.php?BAVMnr=123" TargetMode="External"/><Relationship Id="rId21" Type="http://schemas.openxmlformats.org/officeDocument/2006/relationships/hyperlink" Target="http://www.konkoly.hu/cgi-bin/IBVS?5820" TargetMode="External"/><Relationship Id="rId7" Type="http://schemas.openxmlformats.org/officeDocument/2006/relationships/hyperlink" Target="http://www.bav-astro.de/sfs/BAVM_link.php?BAVMnr=123" TargetMode="External"/><Relationship Id="rId12" Type="http://schemas.openxmlformats.org/officeDocument/2006/relationships/hyperlink" Target="http://www.bav-astro.de/sfs/BAVM_link.php?BAVMnr=152" TargetMode="External"/><Relationship Id="rId17" Type="http://schemas.openxmlformats.org/officeDocument/2006/relationships/hyperlink" Target="http://www.bav-astro.de/sfs/BAVM_link.php?BAVMnr=173" TargetMode="External"/><Relationship Id="rId25" Type="http://schemas.openxmlformats.org/officeDocument/2006/relationships/hyperlink" Target="http://www.konkoly.hu/cgi-bin/IBVS?5894" TargetMode="External"/><Relationship Id="rId2" Type="http://schemas.openxmlformats.org/officeDocument/2006/relationships/hyperlink" Target="http://www.bav-astro.de/sfs/BAVM_link.php?BAVMnr=123" TargetMode="External"/><Relationship Id="rId16" Type="http://schemas.openxmlformats.org/officeDocument/2006/relationships/hyperlink" Target="http://www.konkoly.hu/cgi-bin/IBVS?5653" TargetMode="External"/><Relationship Id="rId20" Type="http://schemas.openxmlformats.org/officeDocument/2006/relationships/hyperlink" Target="http://www.konkoly.hu/cgi-bin/IBVS?5931" TargetMode="External"/><Relationship Id="rId29" Type="http://schemas.openxmlformats.org/officeDocument/2006/relationships/hyperlink" Target="http://www.konkoly.hu/cgi-bin/IBVS?6011" TargetMode="External"/><Relationship Id="rId1" Type="http://schemas.openxmlformats.org/officeDocument/2006/relationships/hyperlink" Target="http://www.bav-astro.de/sfs/BAVM_link.php?BAVMnr=123" TargetMode="External"/><Relationship Id="rId6" Type="http://schemas.openxmlformats.org/officeDocument/2006/relationships/hyperlink" Target="http://www.bav-astro.de/sfs/BAVM_link.php?BAVMnr=123" TargetMode="External"/><Relationship Id="rId11" Type="http://schemas.openxmlformats.org/officeDocument/2006/relationships/hyperlink" Target="http://www.bav-astro.de/sfs/BAVM_link.php?BAVMnr=152" TargetMode="External"/><Relationship Id="rId24" Type="http://schemas.openxmlformats.org/officeDocument/2006/relationships/hyperlink" Target="http://www.bav-astro.de/sfs/BAVM_link.php?BAVMnr=209" TargetMode="External"/><Relationship Id="rId5" Type="http://schemas.openxmlformats.org/officeDocument/2006/relationships/hyperlink" Target="http://www.bav-astro.de/sfs/BAVM_link.php?BAVMnr=123" TargetMode="External"/><Relationship Id="rId15" Type="http://schemas.openxmlformats.org/officeDocument/2006/relationships/hyperlink" Target="http://www.konkoly.hu/cgi-bin/IBVS?5592" TargetMode="External"/><Relationship Id="rId23" Type="http://schemas.openxmlformats.org/officeDocument/2006/relationships/hyperlink" Target="http://www.konkoly.hu/cgi-bin/IBVS?5871" TargetMode="External"/><Relationship Id="rId28" Type="http://schemas.openxmlformats.org/officeDocument/2006/relationships/hyperlink" Target="http://www.konkoly.hu/cgi-bin/IBVS?5960" TargetMode="External"/><Relationship Id="rId10" Type="http://schemas.openxmlformats.org/officeDocument/2006/relationships/hyperlink" Target="http://www.bav-astro.de/sfs/BAVM_link.php?BAVMnr=123" TargetMode="External"/><Relationship Id="rId19" Type="http://schemas.openxmlformats.org/officeDocument/2006/relationships/hyperlink" Target="http://www.bav-astro.de/sfs/BAVM_link.php?BAVMnr=186" TargetMode="External"/><Relationship Id="rId31" Type="http://schemas.openxmlformats.org/officeDocument/2006/relationships/hyperlink" Target="http://www.bav-astro.de/sfs/BAVM_link.php?BAVMnr=228" TargetMode="External"/><Relationship Id="rId4" Type="http://schemas.openxmlformats.org/officeDocument/2006/relationships/hyperlink" Target="http://www.bav-astro.de/sfs/BAVM_link.php?BAVMnr=123" TargetMode="External"/><Relationship Id="rId9" Type="http://schemas.openxmlformats.org/officeDocument/2006/relationships/hyperlink" Target="http://www.bav-astro.de/sfs/BAVM_link.php?BAVMnr=123" TargetMode="External"/><Relationship Id="rId14" Type="http://schemas.openxmlformats.org/officeDocument/2006/relationships/hyperlink" Target="http://www.konkoly.hu/cgi-bin/IBVS?5502" TargetMode="External"/><Relationship Id="rId22" Type="http://schemas.openxmlformats.org/officeDocument/2006/relationships/hyperlink" Target="http://www.bav-astro.de/sfs/BAVM_link.php?BAVMnr=209" TargetMode="External"/><Relationship Id="rId27" Type="http://schemas.openxmlformats.org/officeDocument/2006/relationships/hyperlink" Target="http://www.bav-astro.de/sfs/BAVM_link.php?BAVMnr=209" TargetMode="External"/><Relationship Id="rId30" Type="http://schemas.openxmlformats.org/officeDocument/2006/relationships/hyperlink" Target="http://www.konkoly.hu/cgi-bin/IBVS?601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60"/>
  <sheetViews>
    <sheetView tabSelected="1" workbookViewId="0">
      <pane xSplit="14" ySplit="22" topLeftCell="O63" activePane="bottomRight" state="frozen"/>
      <selection pane="topRight" activeCell="O1" sqref="O1"/>
      <selection pane="bottomLeft" activeCell="A23" sqref="A23"/>
      <selection pane="bottomRight" activeCell="F17" sqref="F17"/>
    </sheetView>
  </sheetViews>
  <sheetFormatPr defaultColWidth="10.28515625" defaultRowHeight="12.95" customHeight="1"/>
  <cols>
    <col min="1" max="1" width="14.42578125" style="6" customWidth="1"/>
    <col min="2" max="2" width="5.140625" style="6" customWidth="1"/>
    <col min="3" max="3" width="11.85546875" style="6" customWidth="1"/>
    <col min="4" max="4" width="11.5703125" style="64" customWidth="1"/>
    <col min="5" max="5" width="11.85546875" style="6" customWidth="1"/>
    <col min="6" max="6" width="15.42578125" style="6" customWidth="1"/>
    <col min="7" max="7" width="8.140625" style="6" customWidth="1"/>
    <col min="8" max="9" width="8.5703125" style="6" customWidth="1"/>
    <col min="10" max="10" width="10.7109375" style="6" customWidth="1"/>
    <col min="11" max="14" width="8.5703125" style="6" customWidth="1"/>
    <col min="15" max="15" width="8" style="6" customWidth="1"/>
    <col min="16" max="16" width="10.28515625" style="6" customWidth="1"/>
    <col min="17" max="17" width="9.85546875" style="6" customWidth="1"/>
    <col min="18" max="16384" width="10.28515625" style="6"/>
  </cols>
  <sheetData>
    <row r="1" spans="1:6" customFormat="1" ht="20.25">
      <c r="A1" s="1" t="s">
        <v>42</v>
      </c>
      <c r="D1" s="2"/>
    </row>
    <row r="2" spans="1:6" ht="12.95" customHeight="1">
      <c r="A2" s="6" t="s">
        <v>24</v>
      </c>
      <c r="B2" s="63" t="s">
        <v>41</v>
      </c>
      <c r="E2" s="111" t="s">
        <v>360</v>
      </c>
      <c r="F2" s="116" t="s">
        <v>363</v>
      </c>
    </row>
    <row r="3" spans="1:6" ht="12.95" customHeight="1">
      <c r="E3" s="109" t="s">
        <v>132</v>
      </c>
      <c r="F3" s="112">
        <v>1</v>
      </c>
    </row>
    <row r="4" spans="1:6" ht="12.95" customHeight="1">
      <c r="A4" s="65" t="s">
        <v>0</v>
      </c>
      <c r="C4" s="66">
        <v>26004.35</v>
      </c>
      <c r="D4" s="108">
        <v>0.68134600000000001</v>
      </c>
      <c r="E4" s="109" t="s">
        <v>133</v>
      </c>
      <c r="F4" s="113">
        <f ca="1">NOW()+15018.5+$C$5/24</f>
        <v>60683.81944861111</v>
      </c>
    </row>
    <row r="5" spans="1:6" ht="12.95" customHeight="1">
      <c r="A5" s="67" t="s">
        <v>130</v>
      </c>
      <c r="C5" s="68">
        <v>-9.5</v>
      </c>
      <c r="D5" s="6" t="s">
        <v>131</v>
      </c>
      <c r="E5" s="109" t="s">
        <v>134</v>
      </c>
      <c r="F5" s="113">
        <f ca="1">ROUND(2*($F$4-$C$7)/$C$8,0)/2+$F$3</f>
        <v>50798.5</v>
      </c>
    </row>
    <row r="6" spans="1:6" ht="12.95" customHeight="1">
      <c r="A6" s="65" t="s">
        <v>1</v>
      </c>
      <c r="E6" s="109" t="s">
        <v>135</v>
      </c>
      <c r="F6" s="113">
        <f ca="1">ROUND(2*($F$4-$C$15)/$C$16,0)/2+$F$3</f>
        <v>501</v>
      </c>
    </row>
    <row r="7" spans="1:6" ht="12.95" customHeight="1">
      <c r="A7" s="6" t="s">
        <v>2</v>
      </c>
      <c r="C7" s="6">
        <f>+C4</f>
        <v>26004.35</v>
      </c>
      <c r="D7" s="117" t="s">
        <v>364</v>
      </c>
      <c r="E7" s="109" t="s">
        <v>361</v>
      </c>
      <c r="F7" s="114">
        <f ca="1">+$C$15+$C$16*$F$6-15018.5-$C$5/24</f>
        <v>45666.267357653589</v>
      </c>
    </row>
    <row r="8" spans="1:6" ht="12.95" customHeight="1">
      <c r="A8" s="6" t="s">
        <v>3</v>
      </c>
      <c r="C8" s="6">
        <v>0.68270259</v>
      </c>
      <c r="D8" s="117" t="s">
        <v>364</v>
      </c>
      <c r="E8" s="110" t="s">
        <v>362</v>
      </c>
      <c r="F8" s="115">
        <f ca="1">+($C$15+$C$16*$F$6)-($C$16/2)-15018.5-$C$5/24</f>
        <v>45665.926005830908</v>
      </c>
    </row>
    <row r="9" spans="1:6" ht="12.95" customHeight="1">
      <c r="A9" s="67" t="s">
        <v>49</v>
      </c>
      <c r="B9" s="68">
        <v>21</v>
      </c>
      <c r="C9" s="67" t="str">
        <f>"F"&amp;B9</f>
        <v>F21</v>
      </c>
      <c r="D9" s="67" t="str">
        <f>"G"&amp;B9</f>
        <v>G21</v>
      </c>
    </row>
    <row r="10" spans="1:6" ht="12.95" customHeight="1" thickBot="1">
      <c r="C10" s="69" t="s">
        <v>19</v>
      </c>
      <c r="D10" s="69" t="s">
        <v>20</v>
      </c>
    </row>
    <row r="11" spans="1:6" ht="12.95" customHeight="1">
      <c r="A11" s="6" t="s">
        <v>15</v>
      </c>
      <c r="C11" s="70">
        <f ca="1">INTERCEPT(INDIRECT(D9):G1005,INDIRECT(C9):$F1005)</f>
        <v>4.1746886810876301E-2</v>
      </c>
      <c r="D11" s="71">
        <f>+E11*F11</f>
        <v>1.0148255786434691E-8</v>
      </c>
      <c r="E11" s="72">
        <v>1.014825578643469</v>
      </c>
      <c r="F11" s="73">
        <v>1E-8</v>
      </c>
    </row>
    <row r="12" spans="1:6" ht="12.95" customHeight="1">
      <c r="A12" s="6" t="s">
        <v>16</v>
      </c>
      <c r="C12" s="70">
        <f ca="1">SLOPE(INDIRECT(D9):G1005,INDIRECT(C9):$F1005)</f>
        <v>1.0553685862783785E-6</v>
      </c>
      <c r="D12" s="71">
        <f>+E12*F12</f>
        <v>2.7727989344138689E-6</v>
      </c>
      <c r="E12" s="74">
        <v>277.27989344138689</v>
      </c>
      <c r="F12" s="73">
        <v>1E-8</v>
      </c>
    </row>
    <row r="13" spans="1:6" ht="12.95" customHeight="1" thickBot="1">
      <c r="A13" s="6" t="s">
        <v>18</v>
      </c>
      <c r="C13" s="64" t="s">
        <v>13</v>
      </c>
      <c r="D13" s="71">
        <f>+E13*F13</f>
        <v>-3.5465075499856276E-11</v>
      </c>
      <c r="E13" s="75">
        <v>-3.5465075499856277E-3</v>
      </c>
      <c r="F13" s="73">
        <v>1E-8</v>
      </c>
    </row>
    <row r="14" spans="1:6" ht="12.95" customHeight="1">
      <c r="A14" s="6" t="s">
        <v>23</v>
      </c>
      <c r="E14" s="6">
        <f>SUM(R37:R88)</f>
        <v>9.6821949550939174E-2</v>
      </c>
    </row>
    <row r="15" spans="1:6" ht="12.95" customHeight="1">
      <c r="A15" s="76" t="s">
        <v>17</v>
      </c>
      <c r="C15" s="77">
        <f ca="1">(C7+C11)+(C8+C12)*INT(MAX(F21:F3529))</f>
        <v>60342.336997990591</v>
      </c>
      <c r="D15" s="78">
        <f>+C7+INT(MAX(F21:F1584))*C8+D11+D12*INT(MAX(F21:F4019))+D13*INT(MAX(F21:F4046)^2)</f>
        <v>60342.291913578323</v>
      </c>
      <c r="E15" s="70"/>
      <c r="F15" s="68"/>
    </row>
    <row r="16" spans="1:6" ht="12.95" customHeight="1">
      <c r="A16" s="65" t="s">
        <v>4</v>
      </c>
      <c r="C16" s="79">
        <f ca="1">+C8+C12</f>
        <v>0.6827036453685863</v>
      </c>
      <c r="D16" s="78">
        <f>+C8+D12+2*D13*F86</f>
        <v>0.68270536279893446</v>
      </c>
      <c r="E16" s="70"/>
      <c r="F16" s="80"/>
    </row>
    <row r="17" spans="1:21" ht="12.95" customHeight="1" thickBot="1">
      <c r="A17" s="70" t="s">
        <v>43</v>
      </c>
      <c r="C17" s="6">
        <f>COUNT(C21:C2187)</f>
        <v>58</v>
      </c>
      <c r="E17" s="70"/>
      <c r="F17" s="80"/>
    </row>
    <row r="18" spans="1:21" ht="12.95" customHeight="1" thickTop="1" thickBot="1">
      <c r="A18" s="65" t="s">
        <v>136</v>
      </c>
      <c r="C18" s="81">
        <f ca="1">+C15</f>
        <v>60342.336997990591</v>
      </c>
      <c r="D18" s="82">
        <f ca="1">C16</f>
        <v>0.6827036453685863</v>
      </c>
      <c r="E18" s="70"/>
      <c r="F18" s="78"/>
    </row>
    <row r="19" spans="1:21" ht="12.95" customHeight="1" thickBot="1">
      <c r="A19" s="65" t="s">
        <v>137</v>
      </c>
      <c r="C19" s="83">
        <f>+D15</f>
        <v>60342.291913578323</v>
      </c>
      <c r="D19" s="84">
        <f>+D16</f>
        <v>0.68270536279893446</v>
      </c>
      <c r="E19" s="70"/>
      <c r="F19" s="85"/>
    </row>
    <row r="20" spans="1:21" ht="12.95" customHeight="1" thickBot="1">
      <c r="A20" s="69" t="s">
        <v>5</v>
      </c>
      <c r="B20" s="69" t="s">
        <v>6</v>
      </c>
      <c r="C20" s="69" t="s">
        <v>7</v>
      </c>
      <c r="D20" s="69" t="s">
        <v>12</v>
      </c>
      <c r="E20" s="69" t="s">
        <v>8</v>
      </c>
      <c r="F20" s="69" t="s">
        <v>9</v>
      </c>
      <c r="G20" s="69" t="s">
        <v>10</v>
      </c>
      <c r="H20" s="86" t="s">
        <v>148</v>
      </c>
      <c r="I20" s="86" t="s">
        <v>149</v>
      </c>
      <c r="J20" s="86" t="s">
        <v>146</v>
      </c>
      <c r="K20" s="86" t="s">
        <v>145</v>
      </c>
      <c r="L20" s="86" t="s">
        <v>358</v>
      </c>
      <c r="M20" s="86" t="s">
        <v>25</v>
      </c>
      <c r="N20" s="86" t="s">
        <v>26</v>
      </c>
      <c r="O20" s="86" t="s">
        <v>22</v>
      </c>
      <c r="P20" s="87" t="s">
        <v>21</v>
      </c>
      <c r="Q20" s="69" t="s">
        <v>14</v>
      </c>
      <c r="U20" s="88" t="s">
        <v>355</v>
      </c>
    </row>
    <row r="21" spans="1:21" ht="12.95" customHeight="1">
      <c r="A21" s="6" t="s">
        <v>11</v>
      </c>
      <c r="C21" s="89">
        <v>26004.35</v>
      </c>
      <c r="D21" s="89" t="s">
        <v>13</v>
      </c>
      <c r="E21" s="6">
        <f t="shared" ref="E21:E52" si="0">+(C21-C$7)/C$8</f>
        <v>0</v>
      </c>
      <c r="F21" s="6">
        <f t="shared" ref="F21:F52" si="1">ROUND(2*E21,0)/2</f>
        <v>0</v>
      </c>
      <c r="G21" s="6">
        <f t="shared" ref="G21:G53" si="2">+C21-(C$7+F21*C$8)</f>
        <v>0</v>
      </c>
      <c r="H21" s="6">
        <f>+G21</f>
        <v>0</v>
      </c>
      <c r="Q21" s="90">
        <f t="shared" ref="Q21:Q52" si="3">+C21-15018.5</f>
        <v>10985.849999999999</v>
      </c>
    </row>
    <row r="22" spans="1:21" ht="12.95" customHeight="1">
      <c r="A22" s="6" t="s">
        <v>30</v>
      </c>
      <c r="C22" s="89">
        <v>26004.38</v>
      </c>
      <c r="D22" s="89"/>
      <c r="E22" s="6">
        <f t="shared" si="0"/>
        <v>4.3943000131981082E-2</v>
      </c>
      <c r="F22" s="6">
        <f t="shared" si="1"/>
        <v>0</v>
      </c>
      <c r="G22" s="6">
        <f t="shared" si="2"/>
        <v>3.0000000002473826E-2</v>
      </c>
      <c r="I22" s="6">
        <f>+G22</f>
        <v>3.0000000002473826E-2</v>
      </c>
      <c r="Q22" s="90">
        <f t="shared" si="3"/>
        <v>10985.880000000001</v>
      </c>
      <c r="R22" s="64"/>
    </row>
    <row r="23" spans="1:21" ht="12.95" customHeight="1">
      <c r="A23" s="6" t="s">
        <v>30</v>
      </c>
      <c r="C23" s="89">
        <v>26313.7</v>
      </c>
      <c r="D23" s="89"/>
      <c r="E23" s="6">
        <f t="shared" si="0"/>
        <v>453.1255696569163</v>
      </c>
      <c r="F23" s="6">
        <f t="shared" si="1"/>
        <v>453</v>
      </c>
      <c r="G23" s="6">
        <f t="shared" si="2"/>
        <v>8.5726730001624674E-2</v>
      </c>
      <c r="J23" s="6">
        <f t="shared" ref="J23:J44" si="4">+G23</f>
        <v>8.5726730001624674E-2</v>
      </c>
      <c r="Q23" s="90">
        <f t="shared" si="3"/>
        <v>11295.2</v>
      </c>
      <c r="R23" s="64"/>
    </row>
    <row r="24" spans="1:21" ht="12.95" customHeight="1">
      <c r="A24" s="6" t="s">
        <v>30</v>
      </c>
      <c r="C24" s="89">
        <v>26355.27</v>
      </c>
      <c r="D24" s="89"/>
      <c r="E24" s="6">
        <f t="shared" si="0"/>
        <v>514.01592016810991</v>
      </c>
      <c r="F24" s="6">
        <f t="shared" si="1"/>
        <v>514</v>
      </c>
      <c r="G24" s="6">
        <f t="shared" si="2"/>
        <v>1.0868740002479171E-2</v>
      </c>
      <c r="J24" s="6">
        <f t="shared" si="4"/>
        <v>1.0868740002479171E-2</v>
      </c>
      <c r="Q24" s="90">
        <f t="shared" si="3"/>
        <v>11336.77</v>
      </c>
      <c r="R24" s="64"/>
    </row>
    <row r="25" spans="1:21" ht="12.95" customHeight="1">
      <c r="A25" s="6" t="s">
        <v>30</v>
      </c>
      <c r="C25" s="89">
        <v>26634.51</v>
      </c>
      <c r="D25" s="89"/>
      <c r="E25" s="6">
        <f t="shared" si="0"/>
        <v>923.03736536285862</v>
      </c>
      <c r="F25" s="6">
        <f t="shared" si="1"/>
        <v>923</v>
      </c>
      <c r="G25" s="6">
        <f t="shared" si="2"/>
        <v>2.5509430000965949E-2</v>
      </c>
      <c r="J25" s="6">
        <f t="shared" si="4"/>
        <v>2.5509430000965949E-2</v>
      </c>
      <c r="Q25" s="90">
        <f t="shared" si="3"/>
        <v>11616.009999999998</v>
      </c>
      <c r="R25" s="64"/>
    </row>
    <row r="26" spans="1:21" ht="12.95" customHeight="1">
      <c r="A26" s="6" t="s">
        <v>30</v>
      </c>
      <c r="C26" s="89">
        <v>26662.48</v>
      </c>
      <c r="D26" s="89"/>
      <c r="E26" s="6">
        <f t="shared" si="0"/>
        <v>964.00688914919897</v>
      </c>
      <c r="F26" s="6">
        <f t="shared" si="1"/>
        <v>964</v>
      </c>
      <c r="G26" s="6">
        <f t="shared" si="2"/>
        <v>4.703239999798825E-3</v>
      </c>
      <c r="J26" s="6">
        <f t="shared" si="4"/>
        <v>4.703239999798825E-3</v>
      </c>
      <c r="Q26" s="90">
        <f t="shared" si="3"/>
        <v>11643.98</v>
      </c>
      <c r="R26" s="64"/>
    </row>
    <row r="27" spans="1:21" ht="12.95" customHeight="1">
      <c r="A27" s="6" t="s">
        <v>30</v>
      </c>
      <c r="C27" s="89">
        <v>26718.45</v>
      </c>
      <c r="D27" s="89"/>
      <c r="E27" s="6">
        <f t="shared" si="0"/>
        <v>1045.9898797220062</v>
      </c>
      <c r="F27" s="6">
        <f t="shared" si="1"/>
        <v>1046</v>
      </c>
      <c r="G27" s="6">
        <f t="shared" si="2"/>
        <v>-6.9091399964236189E-3</v>
      </c>
      <c r="J27" s="6">
        <f t="shared" si="4"/>
        <v>-6.9091399964236189E-3</v>
      </c>
      <c r="Q27" s="90">
        <f t="shared" si="3"/>
        <v>11699.95</v>
      </c>
      <c r="R27" s="64"/>
    </row>
    <row r="28" spans="1:21" ht="12.95" customHeight="1">
      <c r="A28" s="6" t="s">
        <v>30</v>
      </c>
      <c r="C28" s="89">
        <v>26987.51</v>
      </c>
      <c r="D28" s="89"/>
      <c r="E28" s="6">
        <f t="shared" si="0"/>
        <v>1440.1000002065318</v>
      </c>
      <c r="F28" s="6">
        <f t="shared" si="1"/>
        <v>1440</v>
      </c>
      <c r="G28" s="6">
        <f t="shared" si="2"/>
        <v>6.8270399999164511E-2</v>
      </c>
      <c r="J28" s="6">
        <f t="shared" si="4"/>
        <v>6.8270399999164511E-2</v>
      </c>
      <c r="Q28" s="90">
        <f t="shared" si="3"/>
        <v>11969.009999999998</v>
      </c>
      <c r="R28" s="64"/>
    </row>
    <row r="29" spans="1:21" ht="12.95" customHeight="1">
      <c r="A29" s="6" t="s">
        <v>30</v>
      </c>
      <c r="C29" s="89">
        <v>27342.51</v>
      </c>
      <c r="D29" s="89"/>
      <c r="E29" s="6">
        <f t="shared" si="0"/>
        <v>1960.0921683920956</v>
      </c>
      <c r="F29" s="6">
        <f t="shared" si="1"/>
        <v>1960</v>
      </c>
      <c r="G29" s="6">
        <f t="shared" si="2"/>
        <v>6.292359999861219E-2</v>
      </c>
      <c r="J29" s="6">
        <f t="shared" si="4"/>
        <v>6.292359999861219E-2</v>
      </c>
      <c r="Q29" s="90">
        <f t="shared" si="3"/>
        <v>12324.009999999998</v>
      </c>
      <c r="R29" s="64"/>
    </row>
    <row r="30" spans="1:21" ht="12.95" customHeight="1">
      <c r="A30" s="6" t="s">
        <v>30</v>
      </c>
      <c r="C30" s="89">
        <v>27368.45</v>
      </c>
      <c r="D30" s="89"/>
      <c r="E30" s="6">
        <f t="shared" si="0"/>
        <v>1998.0882158364188</v>
      </c>
      <c r="F30" s="6">
        <f t="shared" si="1"/>
        <v>1998</v>
      </c>
      <c r="G30" s="6">
        <f t="shared" si="2"/>
        <v>6.022518000099808E-2</v>
      </c>
      <c r="J30" s="6">
        <f t="shared" si="4"/>
        <v>6.022518000099808E-2</v>
      </c>
      <c r="Q30" s="90">
        <f t="shared" si="3"/>
        <v>12349.95</v>
      </c>
      <c r="R30" s="64"/>
    </row>
    <row r="31" spans="1:21" ht="12.95" customHeight="1">
      <c r="A31" s="6" t="s">
        <v>30</v>
      </c>
      <c r="C31" s="89">
        <v>27394.39</v>
      </c>
      <c r="D31" s="89"/>
      <c r="E31" s="6">
        <f t="shared" si="0"/>
        <v>2036.0842632807366</v>
      </c>
      <c r="F31" s="6">
        <f t="shared" si="1"/>
        <v>2036</v>
      </c>
      <c r="G31" s="6">
        <f t="shared" si="2"/>
        <v>5.7526759999745991E-2</v>
      </c>
      <c r="J31" s="6">
        <f t="shared" si="4"/>
        <v>5.7526759999745991E-2</v>
      </c>
      <c r="Q31" s="90">
        <f t="shared" si="3"/>
        <v>12375.89</v>
      </c>
      <c r="R31" s="64"/>
    </row>
    <row r="32" spans="1:21" ht="12.95" customHeight="1">
      <c r="A32" s="6" t="s">
        <v>30</v>
      </c>
      <c r="C32" s="89">
        <v>27396.41</v>
      </c>
      <c r="D32" s="89"/>
      <c r="E32" s="6">
        <f t="shared" si="0"/>
        <v>2039.0430919560467</v>
      </c>
      <c r="F32" s="6">
        <f t="shared" si="1"/>
        <v>2039</v>
      </c>
      <c r="G32" s="6">
        <f t="shared" si="2"/>
        <v>2.9418990001431666E-2</v>
      </c>
      <c r="J32" s="6">
        <f t="shared" si="4"/>
        <v>2.9418990001431666E-2</v>
      </c>
      <c r="Q32" s="90">
        <f t="shared" si="3"/>
        <v>12377.91</v>
      </c>
      <c r="R32" s="64"/>
    </row>
    <row r="33" spans="1:32" ht="12.95" customHeight="1">
      <c r="A33" s="6" t="s">
        <v>30</v>
      </c>
      <c r="C33" s="89">
        <v>27535.360000000001</v>
      </c>
      <c r="D33" s="89"/>
      <c r="E33" s="6">
        <f t="shared" si="0"/>
        <v>2242.5724208838906</v>
      </c>
      <c r="F33" s="6">
        <f t="shared" si="1"/>
        <v>2242.5</v>
      </c>
      <c r="G33" s="6">
        <f t="shared" si="2"/>
        <v>4.9441925002611242E-2</v>
      </c>
      <c r="J33" s="6">
        <f t="shared" si="4"/>
        <v>4.9441925002611242E-2</v>
      </c>
      <c r="Q33" s="90">
        <f t="shared" si="3"/>
        <v>12516.86</v>
      </c>
      <c r="R33" s="64"/>
    </row>
    <row r="34" spans="1:32" ht="12.95" customHeight="1">
      <c r="A34" s="6" t="s">
        <v>30</v>
      </c>
      <c r="C34" s="89">
        <v>27688.6</v>
      </c>
      <c r="D34" s="89"/>
      <c r="E34" s="6">
        <f t="shared" si="0"/>
        <v>2467.0332655395373</v>
      </c>
      <c r="F34" s="6">
        <f t="shared" si="1"/>
        <v>2467</v>
      </c>
      <c r="G34" s="6">
        <f t="shared" si="2"/>
        <v>2.2710469998855842E-2</v>
      </c>
      <c r="J34" s="6">
        <f t="shared" si="4"/>
        <v>2.2710469998855842E-2</v>
      </c>
      <c r="Q34" s="90">
        <f t="shared" si="3"/>
        <v>12670.099999999999</v>
      </c>
      <c r="R34" s="64"/>
    </row>
    <row r="35" spans="1:32" ht="12.95" customHeight="1">
      <c r="A35" s="6" t="s">
        <v>30</v>
      </c>
      <c r="C35" s="89">
        <v>31447.63</v>
      </c>
      <c r="D35" s="89"/>
      <c r="E35" s="6">
        <f t="shared" si="0"/>
        <v>7973.1351246228651</v>
      </c>
      <c r="F35" s="6">
        <f t="shared" si="1"/>
        <v>7973</v>
      </c>
      <c r="G35" s="6">
        <f t="shared" si="2"/>
        <v>9.2249930003163172E-2</v>
      </c>
      <c r="J35" s="6">
        <f t="shared" si="4"/>
        <v>9.2249930003163172E-2</v>
      </c>
      <c r="Q35" s="90">
        <f t="shared" si="3"/>
        <v>16429.13</v>
      </c>
    </row>
    <row r="36" spans="1:32" ht="12.95" customHeight="1">
      <c r="A36" s="6" t="s">
        <v>30</v>
      </c>
      <c r="C36" s="89">
        <v>31449.65</v>
      </c>
      <c r="D36" s="89"/>
      <c r="E36" s="6">
        <f t="shared" si="0"/>
        <v>7976.0939532981747</v>
      </c>
      <c r="F36" s="6">
        <f t="shared" si="1"/>
        <v>7976</v>
      </c>
      <c r="G36" s="6">
        <f t="shared" si="2"/>
        <v>6.4142160001210868E-2</v>
      </c>
      <c r="J36" s="6">
        <f t="shared" si="4"/>
        <v>6.4142160001210868E-2</v>
      </c>
      <c r="Q36" s="90">
        <f t="shared" si="3"/>
        <v>16431.150000000001</v>
      </c>
    </row>
    <row r="37" spans="1:32" ht="12.95" customHeight="1">
      <c r="A37" s="6" t="s">
        <v>30</v>
      </c>
      <c r="C37" s="89">
        <v>49688.756000000001</v>
      </c>
      <c r="D37" s="89"/>
      <c r="E37" s="6">
        <f t="shared" si="0"/>
        <v>34692.128529935711</v>
      </c>
      <c r="F37" s="6">
        <f t="shared" si="1"/>
        <v>34692</v>
      </c>
      <c r="G37" s="6">
        <f t="shared" si="2"/>
        <v>8.7747720004699659E-2</v>
      </c>
      <c r="J37" s="6">
        <f t="shared" si="4"/>
        <v>8.7747720004699659E-2</v>
      </c>
      <c r="P37" s="6">
        <f t="shared" ref="P37:P77" si="5">+D$11+D$12*F37+D$13*F37^2</f>
        <v>5.3510495962472475E-2</v>
      </c>
      <c r="Q37" s="90">
        <f t="shared" si="3"/>
        <v>34670.256000000001</v>
      </c>
      <c r="R37" s="6">
        <f t="shared" ref="R37:R53" si="6">+(P37-G37)^2</f>
        <v>1.1721875101176592E-3</v>
      </c>
    </row>
    <row r="38" spans="1:32" ht="12.95" customHeight="1">
      <c r="A38" s="6" t="s">
        <v>30</v>
      </c>
      <c r="C38" s="89">
        <v>49726.307000000001</v>
      </c>
      <c r="D38" s="89"/>
      <c r="E38" s="6">
        <f t="shared" si="0"/>
        <v>34747.131983196377</v>
      </c>
      <c r="F38" s="6">
        <f t="shared" si="1"/>
        <v>34747</v>
      </c>
      <c r="G38" s="6">
        <f t="shared" si="2"/>
        <v>9.0105270006461069E-2</v>
      </c>
      <c r="J38" s="6">
        <f t="shared" si="4"/>
        <v>9.0105270006461069E-2</v>
      </c>
      <c r="P38" s="6">
        <f t="shared" si="5"/>
        <v>5.3527553638095339E-2</v>
      </c>
      <c r="Q38" s="90">
        <f t="shared" si="3"/>
        <v>34707.807000000001</v>
      </c>
      <c r="R38" s="6">
        <f t="shared" si="6"/>
        <v>1.3379293347246103E-3</v>
      </c>
    </row>
    <row r="39" spans="1:32" ht="12.95" customHeight="1">
      <c r="A39" s="6" t="s">
        <v>30</v>
      </c>
      <c r="C39" s="89">
        <v>49734.494200000001</v>
      </c>
      <c r="D39" s="89"/>
      <c r="E39" s="6">
        <f t="shared" si="0"/>
        <v>34759.124320884737</v>
      </c>
      <c r="F39" s="6">
        <f t="shared" si="1"/>
        <v>34759</v>
      </c>
      <c r="G39" s="6">
        <f t="shared" si="2"/>
        <v>8.4874189997208305E-2</v>
      </c>
      <c r="J39" s="6">
        <f t="shared" si="4"/>
        <v>8.4874189997208305E-2</v>
      </c>
      <c r="P39" s="6">
        <f t="shared" si="5"/>
        <v>5.3531246798855986E-2</v>
      </c>
      <c r="Q39" s="90">
        <f t="shared" si="3"/>
        <v>34715.994200000001</v>
      </c>
      <c r="R39" s="6">
        <f t="shared" si="6"/>
        <v>9.8238008833513991E-4</v>
      </c>
    </row>
    <row r="40" spans="1:32" ht="12.95" customHeight="1">
      <c r="A40" s="6" t="s">
        <v>30</v>
      </c>
      <c r="C40" s="89">
        <v>49756.343099999998</v>
      </c>
      <c r="D40" s="89"/>
      <c r="E40" s="6">
        <f t="shared" si="0"/>
        <v>34791.127861401554</v>
      </c>
      <c r="F40" s="6">
        <f t="shared" si="1"/>
        <v>34791</v>
      </c>
      <c r="G40" s="6">
        <f t="shared" si="2"/>
        <v>8.7291310002910905E-2</v>
      </c>
      <c r="J40" s="6">
        <f t="shared" si="4"/>
        <v>8.7291310002910905E-2</v>
      </c>
      <c r="P40" s="6">
        <f t="shared" si="5"/>
        <v>5.3541045292724757E-2</v>
      </c>
      <c r="Q40" s="90">
        <f t="shared" si="3"/>
        <v>34737.843099999998</v>
      </c>
      <c r="R40" s="6">
        <f t="shared" si="6"/>
        <v>1.1390803680076365E-3</v>
      </c>
    </row>
    <row r="41" spans="1:32" ht="12.95" customHeight="1">
      <c r="A41" s="6" t="s">
        <v>30</v>
      </c>
      <c r="C41" s="89">
        <v>50428.462599999999</v>
      </c>
      <c r="D41" s="89"/>
      <c r="E41" s="6">
        <f t="shared" si="0"/>
        <v>35775.626103893941</v>
      </c>
      <c r="F41" s="6">
        <f t="shared" si="1"/>
        <v>35775.5</v>
      </c>
      <c r="G41" s="6">
        <f t="shared" si="2"/>
        <v>8.6091454999404959E-2</v>
      </c>
      <c r="J41" s="6">
        <f t="shared" si="4"/>
        <v>8.6091454999404959E-2</v>
      </c>
      <c r="P41" s="6">
        <f t="shared" si="5"/>
        <v>5.380701061027364E-2</v>
      </c>
      <c r="Q41" s="90">
        <f t="shared" si="3"/>
        <v>35409.962599999999</v>
      </c>
      <c r="R41" s="6">
        <f t="shared" si="6"/>
        <v>1.0422853495149127E-3</v>
      </c>
    </row>
    <row r="42" spans="1:32" ht="12.95" customHeight="1">
      <c r="A42" s="6" t="s">
        <v>30</v>
      </c>
      <c r="C42" s="89">
        <v>50464.3073</v>
      </c>
      <c r="D42" s="89"/>
      <c r="E42" s="6">
        <f t="shared" si="0"/>
        <v>35828.130225783971</v>
      </c>
      <c r="F42" s="6">
        <f t="shared" si="1"/>
        <v>35828</v>
      </c>
      <c r="G42" s="6">
        <f t="shared" si="2"/>
        <v>8.8905480006360449E-2</v>
      </c>
      <c r="J42" s="6">
        <f t="shared" si="4"/>
        <v>8.8905480006360449E-2</v>
      </c>
      <c r="P42" s="6">
        <f t="shared" si="5"/>
        <v>5.3819262818818783E-2</v>
      </c>
      <c r="Q42" s="90">
        <f t="shared" si="3"/>
        <v>35445.8073</v>
      </c>
      <c r="R42" s="6">
        <f t="shared" si="6"/>
        <v>1.2310426365313442E-3</v>
      </c>
    </row>
    <row r="43" spans="1:32" ht="12.95" customHeight="1">
      <c r="A43" s="6" t="s">
        <v>30</v>
      </c>
      <c r="B43" s="64"/>
      <c r="C43" s="89">
        <v>50849.351799999997</v>
      </c>
      <c r="D43" s="89"/>
      <c r="E43" s="6">
        <f t="shared" si="0"/>
        <v>36392.130576214746</v>
      </c>
      <c r="F43" s="6">
        <f t="shared" si="1"/>
        <v>36392</v>
      </c>
      <c r="G43" s="6">
        <f t="shared" si="2"/>
        <v>8.9144719997420907E-2</v>
      </c>
      <c r="J43" s="6">
        <f t="shared" si="4"/>
        <v>8.9144719997420907E-2</v>
      </c>
      <c r="P43" s="6">
        <f t="shared" si="5"/>
        <v>5.3938555125362012E-2</v>
      </c>
      <c r="Q43" s="90">
        <f t="shared" si="3"/>
        <v>35830.851799999997</v>
      </c>
      <c r="R43" s="6">
        <f t="shared" si="6"/>
        <v>1.2394740449985938E-3</v>
      </c>
    </row>
    <row r="44" spans="1:32" ht="12.95" customHeight="1">
      <c r="A44" s="6" t="s">
        <v>30</v>
      </c>
      <c r="B44" s="64"/>
      <c r="C44" s="89">
        <v>50863.345000000001</v>
      </c>
      <c r="D44" s="89"/>
      <c r="E44" s="6">
        <f t="shared" si="0"/>
        <v>36412.627349194619</v>
      </c>
      <c r="F44" s="6">
        <f t="shared" si="1"/>
        <v>36412.5</v>
      </c>
      <c r="G44" s="6">
        <f t="shared" si="2"/>
        <v>8.694162500614766E-2</v>
      </c>
      <c r="J44" s="6">
        <f t="shared" si="4"/>
        <v>8.694162500614766E-2</v>
      </c>
      <c r="P44" s="6">
        <f t="shared" si="5"/>
        <v>5.3942466153188311E-2</v>
      </c>
      <c r="Q44" s="90">
        <f t="shared" si="3"/>
        <v>35844.845000000001</v>
      </c>
      <c r="R44" s="6">
        <f t="shared" si="6"/>
        <v>1.0889444850028455E-3</v>
      </c>
    </row>
    <row r="45" spans="1:32" ht="12.95" customHeight="1">
      <c r="A45" s="6" t="s">
        <v>28</v>
      </c>
      <c r="B45" s="64"/>
      <c r="C45" s="91">
        <v>50864.370999999999</v>
      </c>
      <c r="D45" s="89">
        <v>8.0000000000000004E-4</v>
      </c>
      <c r="E45" s="6">
        <f t="shared" si="0"/>
        <v>36414.130199799009</v>
      </c>
      <c r="F45" s="6">
        <f t="shared" si="1"/>
        <v>36414</v>
      </c>
      <c r="G45" s="6">
        <f t="shared" si="2"/>
        <v>8.8887739999336191E-2</v>
      </c>
      <c r="I45" s="6">
        <f>+G45</f>
        <v>8.8887739999336191E-2</v>
      </c>
      <c r="P45" s="6">
        <f t="shared" si="5"/>
        <v>5.3942751155608593E-2</v>
      </c>
      <c r="Q45" s="90">
        <f t="shared" si="3"/>
        <v>35845.870999999999</v>
      </c>
      <c r="R45" s="6">
        <f t="shared" si="6"/>
        <v>1.2211522452882462E-3</v>
      </c>
      <c r="AB45" s="6">
        <v>15</v>
      </c>
      <c r="AD45" s="6" t="s">
        <v>27</v>
      </c>
      <c r="AF45" s="6" t="s">
        <v>29</v>
      </c>
    </row>
    <row r="46" spans="1:32" ht="12.95" customHeight="1">
      <c r="A46" s="6" t="s">
        <v>30</v>
      </c>
      <c r="B46" s="64"/>
      <c r="C46" s="89">
        <v>50864.371099999997</v>
      </c>
      <c r="D46" s="89"/>
      <c r="E46" s="6">
        <f t="shared" si="0"/>
        <v>36414.13034627567</v>
      </c>
      <c r="F46" s="6">
        <f t="shared" si="1"/>
        <v>36414</v>
      </c>
      <c r="G46" s="6">
        <f t="shared" si="2"/>
        <v>8.8987739996809978E-2</v>
      </c>
      <c r="J46" s="6">
        <f>+G46</f>
        <v>8.8987739996809978E-2</v>
      </c>
      <c r="P46" s="6">
        <f t="shared" si="5"/>
        <v>5.3942751155608593E-2</v>
      </c>
      <c r="Q46" s="90">
        <f t="shared" si="3"/>
        <v>35845.871099999997</v>
      </c>
      <c r="R46" s="6">
        <f t="shared" si="6"/>
        <v>1.2281512428799295E-3</v>
      </c>
    </row>
    <row r="47" spans="1:32" ht="12.95" customHeight="1">
      <c r="A47" s="6" t="s">
        <v>30</v>
      </c>
      <c r="B47" s="64"/>
      <c r="C47" s="89">
        <v>51185.241199999997</v>
      </c>
      <c r="D47" s="89"/>
      <c r="E47" s="6">
        <f t="shared" si="0"/>
        <v>36884.130174458543</v>
      </c>
      <c r="F47" s="6">
        <f t="shared" si="1"/>
        <v>36884</v>
      </c>
      <c r="G47" s="6">
        <f t="shared" si="2"/>
        <v>8.8870439998572692E-2</v>
      </c>
      <c r="J47" s="6">
        <f>+G47</f>
        <v>8.8870439998572692E-2</v>
      </c>
      <c r="P47" s="6">
        <f t="shared" si="5"/>
        <v>5.4024192675908529E-2</v>
      </c>
      <c r="Q47" s="90">
        <f t="shared" si="3"/>
        <v>36166.741199999997</v>
      </c>
      <c r="R47" s="6">
        <f t="shared" si="6"/>
        <v>1.2142609524722794E-3</v>
      </c>
    </row>
    <row r="48" spans="1:32" ht="12.95" customHeight="1">
      <c r="A48" s="6" t="s">
        <v>30</v>
      </c>
      <c r="B48" s="64"/>
      <c r="C48" s="89">
        <v>51195.482100000001</v>
      </c>
      <c r="D48" s="89"/>
      <c r="E48" s="6">
        <f t="shared" si="0"/>
        <v>36899.130703459028</v>
      </c>
      <c r="F48" s="6">
        <f t="shared" si="1"/>
        <v>36899</v>
      </c>
      <c r="G48" s="6">
        <f t="shared" si="2"/>
        <v>8.9231590005510952E-2</v>
      </c>
      <c r="J48" s="6">
        <f>+G48</f>
        <v>8.9231590005510952E-2</v>
      </c>
      <c r="P48" s="6">
        <f t="shared" si="5"/>
        <v>5.4026533864940648E-2</v>
      </c>
      <c r="Q48" s="90">
        <f t="shared" si="3"/>
        <v>36176.982100000001</v>
      </c>
      <c r="R48" s="6">
        <f t="shared" si="6"/>
        <v>1.2393959778607068E-3</v>
      </c>
    </row>
    <row r="49" spans="1:25" ht="12.95" customHeight="1">
      <c r="A49" s="6" t="s">
        <v>32</v>
      </c>
      <c r="B49" s="64"/>
      <c r="C49" s="92">
        <v>51195.482499999998</v>
      </c>
      <c r="D49" s="89"/>
      <c r="E49" s="6">
        <f t="shared" si="0"/>
        <v>36899.131289365694</v>
      </c>
      <c r="F49" s="6">
        <f t="shared" si="1"/>
        <v>36899</v>
      </c>
      <c r="G49" s="6">
        <f t="shared" si="2"/>
        <v>8.963159000268206E-2</v>
      </c>
      <c r="N49" s="6">
        <f>G49</f>
        <v>8.963159000268206E-2</v>
      </c>
      <c r="P49" s="6">
        <f t="shared" si="5"/>
        <v>5.4026533864940648E-2</v>
      </c>
      <c r="Q49" s="90">
        <f t="shared" si="3"/>
        <v>36176.982499999998</v>
      </c>
      <c r="R49" s="6">
        <f t="shared" si="6"/>
        <v>1.2677200225717175E-3</v>
      </c>
    </row>
    <row r="50" spans="1:25" ht="12.95" customHeight="1">
      <c r="A50" s="6" t="s">
        <v>33</v>
      </c>
      <c r="B50" s="64" t="s">
        <v>34</v>
      </c>
      <c r="C50" s="92">
        <v>51411.218800000002</v>
      </c>
      <c r="D50" s="89"/>
      <c r="E50" s="6">
        <f t="shared" si="0"/>
        <v>37215.134631318746</v>
      </c>
      <c r="F50" s="6">
        <f t="shared" si="1"/>
        <v>37215</v>
      </c>
      <c r="G50" s="6">
        <f t="shared" si="2"/>
        <v>9.1913150004984345E-2</v>
      </c>
      <c r="N50" s="6">
        <f>G50</f>
        <v>9.1913150004984345E-2</v>
      </c>
      <c r="P50" s="6">
        <f t="shared" si="5"/>
        <v>5.4072145408846986E-2</v>
      </c>
      <c r="Q50" s="90">
        <f t="shared" si="3"/>
        <v>36392.718800000002</v>
      </c>
      <c r="R50" s="6">
        <f t="shared" si="6"/>
        <v>1.4319416288448886E-3</v>
      </c>
    </row>
    <row r="51" spans="1:25" ht="12.95" customHeight="1">
      <c r="A51" s="6" t="s">
        <v>35</v>
      </c>
      <c r="B51" s="64"/>
      <c r="C51" s="92">
        <v>51602.374100000001</v>
      </c>
      <c r="D51" s="89">
        <v>2.9999999999999997E-4</v>
      </c>
      <c r="E51" s="6">
        <f t="shared" si="0"/>
        <v>37495.132543733285</v>
      </c>
      <c r="F51" s="6">
        <f t="shared" si="1"/>
        <v>37495</v>
      </c>
      <c r="G51" s="6">
        <f t="shared" si="2"/>
        <v>9.0487950001261197E-2</v>
      </c>
      <c r="J51" s="6">
        <f>G51</f>
        <v>9.0487950001261197E-2</v>
      </c>
      <c r="P51" s="6">
        <f t="shared" si="5"/>
        <v>5.4106642289116477E-2</v>
      </c>
      <c r="Q51" s="90">
        <f t="shared" si="3"/>
        <v>36583.874100000001</v>
      </c>
      <c r="R51" s="6">
        <f t="shared" si="6"/>
        <v>1.3235995508457609E-3</v>
      </c>
    </row>
    <row r="52" spans="1:25" ht="12.95" customHeight="1">
      <c r="A52" s="6" t="s">
        <v>33</v>
      </c>
      <c r="B52" s="64" t="s">
        <v>31</v>
      </c>
      <c r="C52" s="92">
        <v>51615.687899999997</v>
      </c>
      <c r="D52" s="89"/>
      <c r="E52" s="6">
        <f t="shared" si="0"/>
        <v>37514.634154236912</v>
      </c>
      <c r="F52" s="6">
        <f t="shared" si="1"/>
        <v>37514.5</v>
      </c>
      <c r="G52" s="6">
        <f t="shared" si="2"/>
        <v>9.1587445000186563E-2</v>
      </c>
      <c r="N52" s="6">
        <f>G52</f>
        <v>9.1587445000186563E-2</v>
      </c>
      <c r="P52" s="6">
        <f t="shared" si="5"/>
        <v>5.4108837625513766E-2</v>
      </c>
      <c r="Q52" s="90">
        <f t="shared" si="3"/>
        <v>36597.187899999997</v>
      </c>
      <c r="R52" s="6">
        <f t="shared" si="6"/>
        <v>1.4046460107448781E-3</v>
      </c>
    </row>
    <row r="53" spans="1:25" ht="12.95" customHeight="1">
      <c r="A53" s="6" t="s">
        <v>35</v>
      </c>
      <c r="B53" s="64"/>
      <c r="C53" s="92">
        <v>51985.370799999997</v>
      </c>
      <c r="D53" s="89">
        <v>2.9999999999999997E-4</v>
      </c>
      <c r="E53" s="6">
        <f t="shared" ref="E53:E77" si="7">+(C53-C$7)/C$8</f>
        <v>38056.1333449753</v>
      </c>
      <c r="F53" s="6">
        <f t="shared" ref="F53:F77" si="8">ROUND(2*E53,0)/2</f>
        <v>38056</v>
      </c>
      <c r="G53" s="6">
        <f t="shared" si="2"/>
        <v>9.1034959994431119E-2</v>
      </c>
      <c r="J53" s="6">
        <f>G53</f>
        <v>9.1034959994431119E-2</v>
      </c>
      <c r="O53" s="6">
        <f t="shared" ref="O53:O77" ca="1" si="9">+C$11+C$12*$F53</f>
        <v>8.1909993730286276E-2</v>
      </c>
      <c r="P53" s="6">
        <f t="shared" si="5"/>
        <v>5.4159026794713364E-2</v>
      </c>
      <c r="Q53" s="90">
        <f t="shared" ref="Q53:Q77" si="10">+C53-15018.5</f>
        <v>36966.870799999997</v>
      </c>
      <c r="R53" s="6">
        <f t="shared" si="6"/>
        <v>1.3598344493500462E-3</v>
      </c>
    </row>
    <row r="54" spans="1:25" ht="12.95" customHeight="1">
      <c r="A54" s="80" t="s">
        <v>36</v>
      </c>
      <c r="B54" s="64"/>
      <c r="C54" s="93">
        <v>52278.350299999998</v>
      </c>
      <c r="D54" s="89"/>
      <c r="E54" s="6">
        <f t="shared" si="7"/>
        <v>38485.279951845499</v>
      </c>
      <c r="F54" s="6">
        <f t="shared" si="8"/>
        <v>38485.5</v>
      </c>
      <c r="N54" s="78"/>
      <c r="O54" s="6">
        <f t="shared" ca="1" si="9"/>
        <v>8.2363274538092834E-2</v>
      </c>
      <c r="P54" s="6">
        <f t="shared" si="5"/>
        <v>5.4184044679242239E-2</v>
      </c>
      <c r="Q54" s="90">
        <f t="shared" si="10"/>
        <v>37259.850299999998</v>
      </c>
      <c r="U54" s="6">
        <f>+C54-(C$7+F54*C$8)</f>
        <v>-0.15022744499583496</v>
      </c>
    </row>
    <row r="55" spans="1:25" ht="12.95" customHeight="1">
      <c r="A55" s="6" t="s">
        <v>37</v>
      </c>
      <c r="B55" s="64"/>
      <c r="C55" s="92">
        <v>52622.333100000003</v>
      </c>
      <c r="D55" s="89">
        <v>1.1999999999999999E-3</v>
      </c>
      <c r="E55" s="6">
        <f t="shared" si="7"/>
        <v>38989.134492663936</v>
      </c>
      <c r="F55" s="6">
        <f t="shared" si="8"/>
        <v>38989</v>
      </c>
      <c r="G55" s="6">
        <f t="shared" ref="G55:G67" si="11">+C55-(C$7+F55*C$8)</f>
        <v>9.181849000742659E-2</v>
      </c>
      <c r="J55" s="6">
        <f>G55</f>
        <v>9.181849000742659E-2</v>
      </c>
      <c r="O55" s="6">
        <f t="shared" ca="1" si="9"/>
        <v>8.289465262128401E-2</v>
      </c>
      <c r="P55" s="6">
        <f t="shared" si="5"/>
        <v>5.4196712710341474E-2</v>
      </c>
      <c r="Q55" s="90">
        <f t="shared" si="10"/>
        <v>37603.833100000003</v>
      </c>
      <c r="R55" s="6">
        <f t="shared" ref="R55:R67" si="12">+(P55-G55)^2</f>
        <v>1.415398126991469E-3</v>
      </c>
    </row>
    <row r="56" spans="1:25" ht="12.95" customHeight="1">
      <c r="A56" s="94" t="s">
        <v>37</v>
      </c>
      <c r="B56" s="47" t="s">
        <v>34</v>
      </c>
      <c r="C56" s="4">
        <v>52622.333100000003</v>
      </c>
      <c r="D56" s="4">
        <v>1.1999999999999999E-3</v>
      </c>
      <c r="E56" s="6">
        <f t="shared" si="7"/>
        <v>38989.134492663936</v>
      </c>
      <c r="F56" s="6">
        <f t="shared" si="8"/>
        <v>38989</v>
      </c>
      <c r="G56" s="6">
        <f t="shared" si="11"/>
        <v>9.181849000742659E-2</v>
      </c>
      <c r="K56" s="6">
        <f>+G56</f>
        <v>9.181849000742659E-2</v>
      </c>
      <c r="O56" s="6">
        <f t="shared" ca="1" si="9"/>
        <v>8.289465262128401E-2</v>
      </c>
      <c r="P56" s="6">
        <f t="shared" si="5"/>
        <v>5.4196712710341474E-2</v>
      </c>
      <c r="Q56" s="90">
        <f t="shared" si="10"/>
        <v>37603.833100000003</v>
      </c>
      <c r="R56" s="6">
        <f t="shared" si="12"/>
        <v>1.415398126991469E-3</v>
      </c>
      <c r="Y56" s="104" t="s">
        <v>357</v>
      </c>
    </row>
    <row r="57" spans="1:25" ht="12.95" customHeight="1">
      <c r="A57" s="6" t="s">
        <v>40</v>
      </c>
      <c r="B57" s="95"/>
      <c r="C57" s="89">
        <v>52648.272499999999</v>
      </c>
      <c r="D57" s="89">
        <v>2.0000000000000001E-4</v>
      </c>
      <c r="E57" s="6">
        <f t="shared" si="7"/>
        <v>39027.129661248247</v>
      </c>
      <c r="F57" s="6">
        <f t="shared" si="8"/>
        <v>39027</v>
      </c>
      <c r="G57" s="6">
        <f t="shared" si="11"/>
        <v>8.8520069999503903E-2</v>
      </c>
      <c r="K57" s="6">
        <f>+G57</f>
        <v>8.8520069999503903E-2</v>
      </c>
      <c r="O57" s="6">
        <f t="shared" ca="1" si="9"/>
        <v>8.2934756627562584E-2</v>
      </c>
      <c r="P57" s="6">
        <f t="shared" si="5"/>
        <v>5.4196939023301721E-2</v>
      </c>
      <c r="Q57" s="90">
        <f t="shared" si="10"/>
        <v>37629.772499999999</v>
      </c>
      <c r="R57" s="6">
        <f t="shared" si="12"/>
        <v>1.1780773200095298E-3</v>
      </c>
    </row>
    <row r="58" spans="1:25" ht="12.95" customHeight="1">
      <c r="A58" s="6" t="s">
        <v>38</v>
      </c>
      <c r="C58" s="92">
        <v>53000.5484</v>
      </c>
      <c r="D58" s="89">
        <v>2.9999999999999997E-4</v>
      </c>
      <c r="E58" s="6">
        <f t="shared" si="7"/>
        <v>39543.131658545492</v>
      </c>
      <c r="F58" s="6">
        <f t="shared" si="8"/>
        <v>39543</v>
      </c>
      <c r="G58" s="6">
        <f t="shared" si="11"/>
        <v>8.9883630003896542E-2</v>
      </c>
      <c r="J58" s="6">
        <f>G58</f>
        <v>8.9883630003896542E-2</v>
      </c>
      <c r="O58" s="6">
        <f t="shared" ca="1" si="9"/>
        <v>8.347932681808222E-2</v>
      </c>
      <c r="P58" s="6">
        <f t="shared" si="5"/>
        <v>5.4189873926735049E-2</v>
      </c>
      <c r="Q58" s="90">
        <f t="shared" si="10"/>
        <v>37982.0484</v>
      </c>
      <c r="R58" s="6">
        <f t="shared" si="12"/>
        <v>1.2740442228959029E-3</v>
      </c>
    </row>
    <row r="59" spans="1:25" ht="12.95" customHeight="1">
      <c r="A59" s="4" t="s">
        <v>39</v>
      </c>
      <c r="B59" s="64" t="s">
        <v>31</v>
      </c>
      <c r="C59" s="89">
        <v>53110.126199999999</v>
      </c>
      <c r="D59" s="89">
        <v>8.0000000000000004E-4</v>
      </c>
      <c r="E59" s="6">
        <f t="shared" si="7"/>
        <v>39703.637567860991</v>
      </c>
      <c r="F59" s="6">
        <f t="shared" si="8"/>
        <v>39703.5</v>
      </c>
      <c r="G59" s="6">
        <f t="shared" si="11"/>
        <v>9.3917934995261021E-2</v>
      </c>
      <c r="K59" s="6">
        <f>+G59</f>
        <v>9.3917934995261021E-2</v>
      </c>
      <c r="O59" s="6">
        <f t="shared" ca="1" si="9"/>
        <v>8.3648713476179901E-2</v>
      </c>
      <c r="P59" s="6">
        <f t="shared" si="5"/>
        <v>5.4183825617259769E-2</v>
      </c>
      <c r="Q59" s="90">
        <f t="shared" si="10"/>
        <v>38091.626199999999</v>
      </c>
      <c r="R59" s="6">
        <f t="shared" si="12"/>
        <v>1.578799448062967E-3</v>
      </c>
    </row>
    <row r="60" spans="1:25" ht="12.95" customHeight="1">
      <c r="A60" s="94" t="s">
        <v>46</v>
      </c>
      <c r="B60" s="47" t="s">
        <v>34</v>
      </c>
      <c r="C60" s="4">
        <v>53384.228999999999</v>
      </c>
      <c r="D60" s="4">
        <v>4.0000000000000001E-3</v>
      </c>
      <c r="E60" s="6">
        <f t="shared" si="7"/>
        <v>40105.134213713762</v>
      </c>
      <c r="F60" s="6">
        <f t="shared" si="8"/>
        <v>40105</v>
      </c>
      <c r="G60" s="6">
        <f t="shared" si="11"/>
        <v>9.1628050002327655E-2</v>
      </c>
      <c r="K60" s="6">
        <f>+G60</f>
        <v>9.1628050002327655E-2</v>
      </c>
      <c r="O60" s="6">
        <f t="shared" ca="1" si="9"/>
        <v>8.4072443963570664E-2</v>
      </c>
      <c r="P60" s="6">
        <f t="shared" si="5"/>
        <v>5.4160692976497789E-2</v>
      </c>
      <c r="Q60" s="90">
        <f t="shared" si="10"/>
        <v>38365.728999999999</v>
      </c>
      <c r="R60" s="6">
        <f t="shared" si="12"/>
        <v>1.4038028425010026E-3</v>
      </c>
      <c r="Y60" s="6" t="s">
        <v>357</v>
      </c>
    </row>
    <row r="61" spans="1:25" ht="12.95" customHeight="1">
      <c r="A61" s="6" t="s">
        <v>45</v>
      </c>
      <c r="B61" s="96"/>
      <c r="C61" s="89">
        <v>53407.441299999999</v>
      </c>
      <c r="D61" s="89">
        <v>2.8E-3</v>
      </c>
      <c r="E61" s="6">
        <f t="shared" si="7"/>
        <v>40139.134817109749</v>
      </c>
      <c r="F61" s="6">
        <f t="shared" si="8"/>
        <v>40139</v>
      </c>
      <c r="G61" s="6">
        <f t="shared" si="11"/>
        <v>9.2039989998738747E-2</v>
      </c>
      <c r="J61" s="6">
        <f>+G61</f>
        <v>9.2039989998738747E-2</v>
      </c>
      <c r="O61" s="6">
        <f t="shared" ca="1" si="9"/>
        <v>8.4108326495504135E-2</v>
      </c>
      <c r="P61" s="6">
        <f t="shared" si="5"/>
        <v>5.4158208916641901E-2</v>
      </c>
      <c r="Q61" s="90">
        <f t="shared" si="10"/>
        <v>38388.941299999999</v>
      </c>
      <c r="R61" s="6">
        <f t="shared" si="12"/>
        <v>1.4350293379519106E-3</v>
      </c>
    </row>
    <row r="62" spans="1:25" ht="12.95" customHeight="1">
      <c r="A62" s="7" t="s">
        <v>44</v>
      </c>
      <c r="B62" s="5"/>
      <c r="C62" s="9">
        <v>53698.9522</v>
      </c>
      <c r="D62" s="89">
        <v>2.9999999999999997E-4</v>
      </c>
      <c r="E62" s="6">
        <f t="shared" si="7"/>
        <v>40566.130267647</v>
      </c>
      <c r="F62" s="6">
        <f t="shared" si="8"/>
        <v>40566</v>
      </c>
      <c r="G62" s="6">
        <f t="shared" si="11"/>
        <v>8.8934059996972792E-2</v>
      </c>
      <c r="K62" s="6">
        <f t="shared" ref="K62:K67" si="13">+G62</f>
        <v>8.8934059996972792E-2</v>
      </c>
      <c r="O62" s="6">
        <f t="shared" ca="1" si="9"/>
        <v>8.4558968881844998E-2</v>
      </c>
      <c r="P62" s="6">
        <f t="shared" si="5"/>
        <v>5.4120030853558439E-2</v>
      </c>
      <c r="Q62" s="90">
        <f t="shared" si="10"/>
        <v>38680.4522</v>
      </c>
      <c r="R62" s="6">
        <f t="shared" si="12"/>
        <v>1.2120166251985039E-3</v>
      </c>
      <c r="Y62" s="6" t="s">
        <v>357</v>
      </c>
    </row>
    <row r="63" spans="1:25" ht="12.95" customHeight="1">
      <c r="A63" s="4" t="s">
        <v>47</v>
      </c>
      <c r="B63" s="97"/>
      <c r="C63" s="4">
        <v>54141.342700000001</v>
      </c>
      <c r="D63" s="4">
        <v>4.0000000000000002E-4</v>
      </c>
      <c r="E63" s="6">
        <f t="shared" si="7"/>
        <v>41214.129127589811</v>
      </c>
      <c r="F63" s="6">
        <f t="shared" si="8"/>
        <v>41214</v>
      </c>
      <c r="G63" s="6">
        <f t="shared" si="11"/>
        <v>8.8155740006186534E-2</v>
      </c>
      <c r="K63" s="6">
        <f t="shared" si="13"/>
        <v>8.8155740006186534E-2</v>
      </c>
      <c r="O63" s="6">
        <f t="shared" ca="1" si="9"/>
        <v>8.5242847725753385E-2</v>
      </c>
      <c r="P63" s="6">
        <f t="shared" si="5"/>
        <v>5.4037388212461512E-2</v>
      </c>
      <c r="Q63" s="90">
        <f t="shared" si="10"/>
        <v>39122.842700000001</v>
      </c>
      <c r="R63" s="6">
        <f t="shared" si="12"/>
        <v>1.1640619291203795E-3</v>
      </c>
    </row>
    <row r="64" spans="1:25" ht="12.95" customHeight="1">
      <c r="A64" s="4" t="s">
        <v>129</v>
      </c>
      <c r="B64" s="47" t="s">
        <v>34</v>
      </c>
      <c r="C64" s="4">
        <v>54179.573100000001</v>
      </c>
      <c r="D64" s="4">
        <v>1.5E-3</v>
      </c>
      <c r="E64" s="6">
        <f t="shared" si="7"/>
        <v>41270.127743326717</v>
      </c>
      <c r="F64" s="6">
        <f t="shared" si="8"/>
        <v>41270</v>
      </c>
      <c r="G64" s="6">
        <f t="shared" si="11"/>
        <v>8.7210700003197417E-2</v>
      </c>
      <c r="K64" s="6">
        <f t="shared" si="13"/>
        <v>8.7210700003197417E-2</v>
      </c>
      <c r="O64" s="6">
        <f t="shared" ca="1" si="9"/>
        <v>8.5301948366584973E-2</v>
      </c>
      <c r="P64" s="6">
        <f t="shared" si="5"/>
        <v>5.4028848080686996E-2</v>
      </c>
      <c r="Q64" s="90">
        <f t="shared" si="10"/>
        <v>39161.073100000001</v>
      </c>
      <c r="R64" s="6">
        <f t="shared" si="12"/>
        <v>1.1010352970074085E-3</v>
      </c>
    </row>
    <row r="65" spans="1:25" ht="12.95" customHeight="1">
      <c r="A65" s="4" t="s">
        <v>140</v>
      </c>
      <c r="B65" s="47" t="s">
        <v>34</v>
      </c>
      <c r="C65" s="4">
        <v>54415.790399999998</v>
      </c>
      <c r="D65" s="4">
        <v>1E-3</v>
      </c>
      <c r="E65" s="6">
        <f t="shared" si="7"/>
        <v>41616.130971467384</v>
      </c>
      <c r="F65" s="6">
        <f t="shared" si="8"/>
        <v>41616</v>
      </c>
      <c r="G65" s="6">
        <f t="shared" si="11"/>
        <v>8.9414560003206134E-2</v>
      </c>
      <c r="K65" s="6">
        <f t="shared" si="13"/>
        <v>8.9414560003206134E-2</v>
      </c>
      <c r="O65" s="6">
        <f t="shared" ca="1" si="9"/>
        <v>8.5667105897437298E-2</v>
      </c>
      <c r="P65" s="6">
        <f t="shared" si="5"/>
        <v>5.3971149358227347E-2</v>
      </c>
      <c r="Q65" s="90">
        <f t="shared" si="10"/>
        <v>39397.290399999998</v>
      </c>
      <c r="R65" s="6">
        <f t="shared" si="12"/>
        <v>1.2562353581485957E-3</v>
      </c>
    </row>
    <row r="66" spans="1:25" ht="12.95" customHeight="1">
      <c r="A66" s="4" t="s">
        <v>141</v>
      </c>
      <c r="B66" s="47" t="s">
        <v>34</v>
      </c>
      <c r="C66" s="4">
        <v>54479.283600000002</v>
      </c>
      <c r="D66" s="4">
        <v>2.0000000000000001E-4</v>
      </c>
      <c r="E66" s="6">
        <f t="shared" si="7"/>
        <v>41709.133694659053</v>
      </c>
      <c r="F66" s="6">
        <f t="shared" si="8"/>
        <v>41709</v>
      </c>
      <c r="G66" s="6">
        <f t="shared" si="11"/>
        <v>9.1273689999070484E-2</v>
      </c>
      <c r="K66" s="6">
        <f t="shared" si="13"/>
        <v>9.1273689999070484E-2</v>
      </c>
      <c r="O66" s="6">
        <f t="shared" ca="1" si="9"/>
        <v>8.5765255175961189E-2</v>
      </c>
      <c r="P66" s="6">
        <f t="shared" si="5"/>
        <v>5.3954192809437466E-2</v>
      </c>
      <c r="Q66" s="90">
        <f t="shared" si="10"/>
        <v>39460.783600000002</v>
      </c>
      <c r="R66" s="6">
        <f t="shared" si="12"/>
        <v>1.3927448704870267E-3</v>
      </c>
    </row>
    <row r="67" spans="1:25" ht="12.95" customHeight="1">
      <c r="A67" s="4" t="s">
        <v>48</v>
      </c>
      <c r="B67" s="47" t="s">
        <v>34</v>
      </c>
      <c r="C67" s="4">
        <v>54800.836799999997</v>
      </c>
      <c r="D67" s="4">
        <v>4.0000000000000002E-4</v>
      </c>
      <c r="E67" s="6">
        <f t="shared" si="7"/>
        <v>42180.134104954835</v>
      </c>
      <c r="F67" s="6">
        <f t="shared" si="8"/>
        <v>42180</v>
      </c>
      <c r="G67" s="6">
        <f t="shared" si="11"/>
        <v>9.1553799997200258E-2</v>
      </c>
      <c r="K67" s="6">
        <f t="shared" si="13"/>
        <v>9.1553799997200258E-2</v>
      </c>
      <c r="O67" s="6">
        <f t="shared" ca="1" si="9"/>
        <v>8.6262333780098316E-2</v>
      </c>
      <c r="P67" s="6">
        <f t="shared" si="5"/>
        <v>5.3858895010082286E-2</v>
      </c>
      <c r="Q67" s="90">
        <f t="shared" si="10"/>
        <v>39782.336799999997</v>
      </c>
      <c r="R67" s="6">
        <f t="shared" si="12"/>
        <v>1.4209058619878514E-3</v>
      </c>
    </row>
    <row r="68" spans="1:25" ht="12.95" customHeight="1">
      <c r="A68" s="4" t="s">
        <v>141</v>
      </c>
      <c r="B68" s="47" t="s">
        <v>31</v>
      </c>
      <c r="C68" s="4">
        <v>54835.316400000003</v>
      </c>
      <c r="D68" s="4">
        <v>1.8E-3</v>
      </c>
      <c r="E68" s="6">
        <f t="shared" si="7"/>
        <v>42230.63867386237</v>
      </c>
      <c r="F68" s="6">
        <f t="shared" si="8"/>
        <v>42230.5</v>
      </c>
      <c r="O68" s="6">
        <f t="shared" ca="1" si="9"/>
        <v>8.6315629893705365E-2</v>
      </c>
      <c r="P68" s="6">
        <f t="shared" si="5"/>
        <v>5.3847743306118426E-2</v>
      </c>
      <c r="Q68" s="90">
        <f t="shared" si="10"/>
        <v>39816.816400000003</v>
      </c>
      <c r="R68" s="6">
        <f>+(P68-U68)^2</f>
        <v>1.6667019928198212E-3</v>
      </c>
      <c r="U68" s="6">
        <f>+C68-(C$7+F68*C$8)</f>
        <v>9.4673005005461164E-2</v>
      </c>
    </row>
    <row r="69" spans="1:25" ht="12.95" customHeight="1">
      <c r="A69" s="4" t="s">
        <v>50</v>
      </c>
      <c r="B69" s="47" t="s">
        <v>34</v>
      </c>
      <c r="C69" s="4">
        <v>54852.720800000003</v>
      </c>
      <c r="D69" s="4">
        <v>2.9999999999999997E-4</v>
      </c>
      <c r="E69" s="6">
        <f t="shared" si="7"/>
        <v>42256.132058910167</v>
      </c>
      <c r="F69" s="6">
        <f t="shared" si="8"/>
        <v>42256</v>
      </c>
      <c r="G69" s="6">
        <f t="shared" ref="G69:G77" si="14">+C69-(C$7+F69*C$8)</f>
        <v>9.0156960002786946E-2</v>
      </c>
      <c r="K69" s="6">
        <f t="shared" ref="K69:K75" si="15">+G69</f>
        <v>9.0156960002786946E-2</v>
      </c>
      <c r="O69" s="6">
        <f t="shared" ca="1" si="9"/>
        <v>8.6342541792655464E-2</v>
      </c>
      <c r="P69" s="6">
        <f t="shared" si="5"/>
        <v>5.3842043516364901E-2</v>
      </c>
      <c r="Q69" s="90">
        <f t="shared" si="10"/>
        <v>39834.220800000003</v>
      </c>
      <c r="R69" s="6">
        <f t="shared" ref="R69:R77" si="16">+(P69-G69)^2</f>
        <v>1.3187731594158077E-3</v>
      </c>
    </row>
    <row r="70" spans="1:25" ht="12.95" customHeight="1">
      <c r="A70" s="4" t="s">
        <v>141</v>
      </c>
      <c r="B70" s="47" t="s">
        <v>34</v>
      </c>
      <c r="C70" s="4">
        <v>54857.500399999997</v>
      </c>
      <c r="D70" s="4">
        <v>2.9999999999999997E-4</v>
      </c>
      <c r="E70" s="6">
        <f t="shared" si="7"/>
        <v>42263.133057690611</v>
      </c>
      <c r="F70" s="6">
        <f t="shared" si="8"/>
        <v>42263</v>
      </c>
      <c r="G70" s="6">
        <f t="shared" si="14"/>
        <v>9.0838829994027037E-2</v>
      </c>
      <c r="K70" s="6">
        <f t="shared" si="15"/>
        <v>9.0838829994027037E-2</v>
      </c>
      <c r="O70" s="6">
        <f t="shared" ca="1" si="9"/>
        <v>8.6349929372759412E-2</v>
      </c>
      <c r="P70" s="6">
        <f t="shared" si="5"/>
        <v>5.3840470799892584E-2</v>
      </c>
      <c r="Q70" s="90">
        <f t="shared" si="10"/>
        <v>39839.000399999997</v>
      </c>
      <c r="R70" s="6">
        <f t="shared" si="16"/>
        <v>1.3688785830581933E-3</v>
      </c>
    </row>
    <row r="71" spans="1:25" ht="12.95" customHeight="1">
      <c r="A71" s="4" t="s">
        <v>141</v>
      </c>
      <c r="B71" s="47" t="s">
        <v>34</v>
      </c>
      <c r="C71" s="4">
        <v>54866.3753</v>
      </c>
      <c r="D71" s="4">
        <v>2.9999999999999997E-4</v>
      </c>
      <c r="E71" s="6">
        <f t="shared" si="7"/>
        <v>42276.132715418586</v>
      </c>
      <c r="F71" s="6">
        <f t="shared" si="8"/>
        <v>42276</v>
      </c>
      <c r="G71" s="6">
        <f t="shared" si="14"/>
        <v>9.0605160003178753E-2</v>
      </c>
      <c r="K71" s="6">
        <f t="shared" si="15"/>
        <v>9.0605160003178753E-2</v>
      </c>
      <c r="O71" s="6">
        <f t="shared" ca="1" si="9"/>
        <v>8.6363649164381023E-2</v>
      </c>
      <c r="P71" s="6">
        <f t="shared" si="5"/>
        <v>5.3837540819810098E-2</v>
      </c>
      <c r="Q71" s="90">
        <f t="shared" si="10"/>
        <v>39847.8753</v>
      </c>
      <c r="R71" s="6">
        <f t="shared" si="16"/>
        <v>1.3518578204132186E-3</v>
      </c>
    </row>
    <row r="72" spans="1:25" ht="12.95" customHeight="1">
      <c r="A72" s="94" t="s">
        <v>138</v>
      </c>
      <c r="B72" s="47" t="s">
        <v>34</v>
      </c>
      <c r="C72" s="4">
        <v>55527.915800000002</v>
      </c>
      <c r="D72" s="4">
        <v>2.9999999999999997E-4</v>
      </c>
      <c r="E72" s="6">
        <f t="shared" si="7"/>
        <v>43245.135191299043</v>
      </c>
      <c r="F72" s="6">
        <f t="shared" si="8"/>
        <v>43245</v>
      </c>
      <c r="G72" s="6">
        <f t="shared" si="14"/>
        <v>9.2295450005622115E-2</v>
      </c>
      <c r="K72" s="6">
        <f t="shared" si="15"/>
        <v>9.2295450005622115E-2</v>
      </c>
      <c r="O72" s="6">
        <f t="shared" ca="1" si="9"/>
        <v>8.7386301324484772E-2</v>
      </c>
      <c r="P72" s="6">
        <f t="shared" si="5"/>
        <v>5.3585397535810445E-2</v>
      </c>
      <c r="Q72" s="90">
        <f t="shared" si="10"/>
        <v>40509.415800000002</v>
      </c>
      <c r="R72" s="6">
        <f t="shared" si="16"/>
        <v>1.4984681622155726E-3</v>
      </c>
    </row>
    <row r="73" spans="1:25" ht="12.95" customHeight="1">
      <c r="A73" s="4" t="s">
        <v>142</v>
      </c>
      <c r="B73" s="47" t="s">
        <v>34</v>
      </c>
      <c r="C73" s="4">
        <v>55893.845200000003</v>
      </c>
      <c r="D73" s="4">
        <v>2.0000000000000001E-4</v>
      </c>
      <c r="E73" s="6">
        <f t="shared" si="7"/>
        <v>43781.136380338037</v>
      </c>
      <c r="F73" s="6">
        <f t="shared" si="8"/>
        <v>43781</v>
      </c>
      <c r="G73" s="6">
        <f t="shared" si="14"/>
        <v>9.3107210006564856E-2</v>
      </c>
      <c r="K73" s="6">
        <f t="shared" si="15"/>
        <v>9.3107210006564856E-2</v>
      </c>
      <c r="O73" s="6">
        <f t="shared" ca="1" si="9"/>
        <v>8.7951978886729981E-2</v>
      </c>
      <c r="P73" s="6">
        <f t="shared" si="5"/>
        <v>5.3417316122654809E-2</v>
      </c>
      <c r="Q73" s="90">
        <f t="shared" si="10"/>
        <v>40875.345200000003</v>
      </c>
      <c r="R73" s="6">
        <f t="shared" si="16"/>
        <v>1.5752876765160401E-3</v>
      </c>
    </row>
    <row r="74" spans="1:25" ht="12.95" customHeight="1">
      <c r="A74" s="7" t="s">
        <v>139</v>
      </c>
      <c r="B74" s="94"/>
      <c r="C74" s="4">
        <v>55893.845800000003</v>
      </c>
      <c r="D74" s="4">
        <v>2.0000000000000001E-4</v>
      </c>
      <c r="E74" s="6">
        <f t="shared" si="7"/>
        <v>43781.13725919804</v>
      </c>
      <c r="F74" s="6">
        <f t="shared" si="8"/>
        <v>43781</v>
      </c>
      <c r="G74" s="6">
        <f t="shared" si="14"/>
        <v>9.3707210005959496E-2</v>
      </c>
      <c r="K74" s="6">
        <f t="shared" si="15"/>
        <v>9.3707210005959496E-2</v>
      </c>
      <c r="O74" s="6">
        <f t="shared" ca="1" si="9"/>
        <v>8.7951978886729981E-2</v>
      </c>
      <c r="P74" s="6">
        <f t="shared" si="5"/>
        <v>5.3417316122654809E-2</v>
      </c>
      <c r="Q74" s="90">
        <f t="shared" si="10"/>
        <v>40875.345800000003</v>
      </c>
      <c r="R74" s="6">
        <f t="shared" si="16"/>
        <v>1.6232755491279523E-3</v>
      </c>
      <c r="Y74" s="104" t="s">
        <v>357</v>
      </c>
    </row>
    <row r="75" spans="1:25" ht="12.95" customHeight="1">
      <c r="A75" s="98" t="s">
        <v>143</v>
      </c>
      <c r="B75" s="99" t="s">
        <v>34</v>
      </c>
      <c r="C75" s="100">
        <v>55942.317900000002</v>
      </c>
      <c r="D75" s="100">
        <v>1E-4</v>
      </c>
      <c r="E75" s="6">
        <f t="shared" si="7"/>
        <v>43852.137575748762</v>
      </c>
      <c r="F75" s="6">
        <f t="shared" si="8"/>
        <v>43852</v>
      </c>
      <c r="G75" s="6">
        <f t="shared" si="14"/>
        <v>9.3923320004250854E-2</v>
      </c>
      <c r="K75" s="6">
        <f t="shared" si="15"/>
        <v>9.3923320004250854E-2</v>
      </c>
      <c r="O75" s="6">
        <f t="shared" ca="1" si="9"/>
        <v>8.8026910056355753E-2</v>
      </c>
      <c r="P75" s="6">
        <f t="shared" si="5"/>
        <v>5.3393523168747403E-2</v>
      </c>
      <c r="Q75" s="90">
        <f t="shared" si="10"/>
        <v>40923.817900000002</v>
      </c>
      <c r="R75" s="6">
        <f t="shared" si="16"/>
        <v>1.6426644315271856E-3</v>
      </c>
    </row>
    <row r="76" spans="1:25" ht="12.95" customHeight="1">
      <c r="A76" s="62" t="s">
        <v>356</v>
      </c>
      <c r="B76" s="101" t="s">
        <v>34</v>
      </c>
      <c r="C76" s="102">
        <v>59228.604800000001</v>
      </c>
      <c r="D76" s="103">
        <v>2.0000000000000001E-4</v>
      </c>
      <c r="E76" s="6">
        <f t="shared" si="7"/>
        <v>48665.781098032749</v>
      </c>
      <c r="F76" s="6">
        <f t="shared" si="8"/>
        <v>48666</v>
      </c>
      <c r="G76" s="6">
        <f t="shared" si="14"/>
        <v>-0.1494449399979203</v>
      </c>
      <c r="O76" s="6">
        <f t="shared" ca="1" si="9"/>
        <v>9.3107454430699871E-2</v>
      </c>
      <c r="P76" s="6">
        <f t="shared" si="5"/>
        <v>5.0946283324585048E-2</v>
      </c>
      <c r="Q76" s="90">
        <f t="shared" si="10"/>
        <v>44210.104800000001</v>
      </c>
      <c r="R76" s="6">
        <f t="shared" si="16"/>
        <v>4.0156642384690217E-2</v>
      </c>
      <c r="U76" s="6">
        <f>+G76</f>
        <v>-0.1494449399979203</v>
      </c>
    </row>
    <row r="77" spans="1:25" ht="12.95" customHeight="1">
      <c r="A77" s="65" t="s">
        <v>354</v>
      </c>
      <c r="C77" s="61">
        <v>59568.845000000001</v>
      </c>
      <c r="D77" s="4">
        <v>2.0000000000000001E-4</v>
      </c>
      <c r="E77" s="6">
        <f t="shared" si="7"/>
        <v>49164.153603108498</v>
      </c>
      <c r="F77" s="6">
        <f t="shared" si="8"/>
        <v>49164</v>
      </c>
      <c r="G77" s="6">
        <f t="shared" si="14"/>
        <v>0.1048652400058927</v>
      </c>
      <c r="K77" s="6">
        <f>+G77</f>
        <v>0.1048652400058927</v>
      </c>
      <c r="O77" s="6">
        <f t="shared" ca="1" si="9"/>
        <v>9.3633027986666506E-2</v>
      </c>
      <c r="P77" s="6">
        <f t="shared" si="5"/>
        <v>5.0599302122520007E-2</v>
      </c>
      <c r="Q77" s="90">
        <f t="shared" si="10"/>
        <v>44550.345000000001</v>
      </c>
      <c r="R77" s="6">
        <f t="shared" si="16"/>
        <v>2.944792014362064E-3</v>
      </c>
    </row>
    <row r="78" spans="1:25" ht="12.95" customHeight="1">
      <c r="A78" s="105" t="s">
        <v>359</v>
      </c>
      <c r="B78" s="106" t="s">
        <v>34</v>
      </c>
      <c r="C78" s="118">
        <v>60342.3511</v>
      </c>
      <c r="D78" s="107">
        <v>2.0000000000000001E-4</v>
      </c>
      <c r="E78" s="6">
        <f t="shared" ref="E78" si="17">+(C78-C$7)/C$8</f>
        <v>50297.159558161336</v>
      </c>
      <c r="F78" s="6">
        <f t="shared" ref="F78" si="18">ROUND(2*E78,0)/2</f>
        <v>50297</v>
      </c>
      <c r="G78" s="6">
        <f t="shared" ref="G78" si="19">+C78-(C$7+F78*C$8)</f>
        <v>0.10893077000218909</v>
      </c>
      <c r="K78" s="6">
        <f>+G78</f>
        <v>0.10893077000218909</v>
      </c>
      <c r="O78" s="6">
        <f t="shared" ref="O78" ca="1" si="20">+C$11+C$12*$F78</f>
        <v>9.4828760594919903E-2</v>
      </c>
      <c r="P78" s="6">
        <f t="shared" ref="P78" si="21">+D$11+D$12*F78+D$13*F78^2</f>
        <v>4.9744348321638959E-2</v>
      </c>
      <c r="Q78" s="90">
        <f t="shared" ref="Q78" si="22">+C78-15018.5</f>
        <v>45323.8511</v>
      </c>
      <c r="R78" s="6">
        <f t="shared" ref="R78" si="23">+(P78-G78)^2</f>
        <v>3.5030325113478947E-3</v>
      </c>
    </row>
    <row r="79" spans="1:25" ht="12.95" customHeight="1">
      <c r="C79" s="89"/>
      <c r="D79" s="89"/>
    </row>
    <row r="80" spans="1:25" ht="12.95" customHeight="1">
      <c r="C80" s="89"/>
      <c r="D80" s="89"/>
    </row>
    <row r="81" spans="3:4" ht="12.95" customHeight="1">
      <c r="C81" s="89"/>
      <c r="D81" s="89"/>
    </row>
    <row r="82" spans="3:4" ht="12.95" customHeight="1">
      <c r="C82" s="89"/>
      <c r="D82" s="89"/>
    </row>
    <row r="83" spans="3:4" ht="12.95" customHeight="1">
      <c r="C83" s="89"/>
      <c r="D83" s="89"/>
    </row>
    <row r="84" spans="3:4" ht="12.95" customHeight="1">
      <c r="C84" s="89"/>
      <c r="D84" s="89"/>
    </row>
    <row r="85" spans="3:4" ht="12.95" customHeight="1">
      <c r="C85" s="89"/>
      <c r="D85" s="89"/>
    </row>
    <row r="86" spans="3:4" ht="12.95" customHeight="1">
      <c r="C86" s="89"/>
      <c r="D86" s="89"/>
    </row>
    <row r="87" spans="3:4" ht="12.95" customHeight="1">
      <c r="C87" s="89"/>
      <c r="D87" s="89"/>
    </row>
    <row r="88" spans="3:4" ht="12.95" customHeight="1">
      <c r="C88" s="89"/>
      <c r="D88" s="89"/>
    </row>
    <row r="89" spans="3:4" ht="12.95" customHeight="1">
      <c r="C89" s="89"/>
      <c r="D89" s="89"/>
    </row>
    <row r="90" spans="3:4" ht="12.95" customHeight="1">
      <c r="C90" s="89"/>
      <c r="D90" s="89"/>
    </row>
    <row r="91" spans="3:4" ht="12.95" customHeight="1">
      <c r="C91" s="89"/>
      <c r="D91" s="89"/>
    </row>
    <row r="92" spans="3:4" ht="12.95" customHeight="1">
      <c r="C92" s="89"/>
      <c r="D92" s="89"/>
    </row>
    <row r="93" spans="3:4" ht="12.95" customHeight="1">
      <c r="C93" s="89"/>
      <c r="D93" s="89"/>
    </row>
    <row r="94" spans="3:4" ht="12.95" customHeight="1">
      <c r="C94" s="89"/>
      <c r="D94" s="89"/>
    </row>
    <row r="95" spans="3:4" ht="12.95" customHeight="1">
      <c r="C95" s="89"/>
      <c r="D95" s="89"/>
    </row>
    <row r="96" spans="3:4" ht="12.95" customHeight="1">
      <c r="C96" s="89"/>
      <c r="D96" s="89"/>
    </row>
    <row r="97" spans="3:4" ht="12.95" customHeight="1">
      <c r="C97" s="89"/>
      <c r="D97" s="89"/>
    </row>
    <row r="98" spans="3:4" ht="12.95" customHeight="1">
      <c r="C98" s="89"/>
      <c r="D98" s="89"/>
    </row>
    <row r="99" spans="3:4" ht="12.95" customHeight="1">
      <c r="C99" s="89"/>
      <c r="D99" s="89"/>
    </row>
    <row r="100" spans="3:4" ht="12.95" customHeight="1">
      <c r="C100" s="89"/>
      <c r="D100" s="89"/>
    </row>
    <row r="101" spans="3:4" ht="12.95" customHeight="1">
      <c r="C101" s="89"/>
      <c r="D101" s="89"/>
    </row>
    <row r="102" spans="3:4" ht="12.95" customHeight="1">
      <c r="C102" s="89"/>
      <c r="D102" s="89"/>
    </row>
    <row r="103" spans="3:4" ht="12.95" customHeight="1">
      <c r="C103" s="89"/>
      <c r="D103" s="89"/>
    </row>
    <row r="104" spans="3:4" ht="12.95" customHeight="1">
      <c r="C104" s="89"/>
      <c r="D104" s="89"/>
    </row>
    <row r="105" spans="3:4" ht="12.95" customHeight="1">
      <c r="C105" s="89"/>
      <c r="D105" s="89"/>
    </row>
    <row r="106" spans="3:4" ht="12.95" customHeight="1">
      <c r="C106" s="89"/>
      <c r="D106" s="89"/>
    </row>
    <row r="107" spans="3:4" ht="12.95" customHeight="1">
      <c r="C107" s="89"/>
      <c r="D107" s="89"/>
    </row>
    <row r="108" spans="3:4" ht="12.95" customHeight="1">
      <c r="C108" s="89"/>
      <c r="D108" s="89"/>
    </row>
    <row r="109" spans="3:4" ht="12.95" customHeight="1">
      <c r="C109" s="89"/>
      <c r="D109" s="89"/>
    </row>
    <row r="110" spans="3:4" ht="12.95" customHeight="1">
      <c r="C110" s="89"/>
      <c r="D110" s="89"/>
    </row>
    <row r="111" spans="3:4" ht="12.95" customHeight="1">
      <c r="C111" s="89"/>
      <c r="D111" s="89"/>
    </row>
    <row r="112" spans="3:4" ht="12.95" customHeight="1">
      <c r="C112" s="89"/>
      <c r="D112" s="89"/>
    </row>
    <row r="113" spans="3:4" ht="12.95" customHeight="1">
      <c r="C113" s="89"/>
      <c r="D113" s="89"/>
    </row>
    <row r="114" spans="3:4" ht="12.95" customHeight="1">
      <c r="C114" s="89"/>
      <c r="D114" s="89"/>
    </row>
    <row r="115" spans="3:4" ht="12.95" customHeight="1">
      <c r="C115" s="89"/>
      <c r="D115" s="89"/>
    </row>
    <row r="116" spans="3:4" ht="12.95" customHeight="1">
      <c r="C116" s="89"/>
      <c r="D116" s="89"/>
    </row>
    <row r="117" spans="3:4" ht="12.95" customHeight="1">
      <c r="C117" s="89"/>
      <c r="D117" s="89"/>
    </row>
    <row r="118" spans="3:4" ht="12.95" customHeight="1">
      <c r="C118" s="89"/>
      <c r="D118" s="89"/>
    </row>
    <row r="119" spans="3:4" ht="12.95" customHeight="1">
      <c r="C119" s="89"/>
      <c r="D119" s="89"/>
    </row>
    <row r="120" spans="3:4" ht="12.95" customHeight="1">
      <c r="C120" s="89"/>
      <c r="D120" s="89"/>
    </row>
    <row r="121" spans="3:4" ht="12.95" customHeight="1">
      <c r="C121" s="89"/>
      <c r="D121" s="89"/>
    </row>
    <row r="122" spans="3:4" ht="12.95" customHeight="1">
      <c r="C122" s="89"/>
      <c r="D122" s="89"/>
    </row>
    <row r="123" spans="3:4" ht="12.95" customHeight="1">
      <c r="C123" s="89"/>
      <c r="D123" s="89"/>
    </row>
    <row r="124" spans="3:4" ht="12.95" customHeight="1">
      <c r="C124" s="89"/>
      <c r="D124" s="89"/>
    </row>
    <row r="125" spans="3:4" ht="12.95" customHeight="1">
      <c r="C125" s="89"/>
      <c r="D125" s="89"/>
    </row>
    <row r="126" spans="3:4" ht="12.95" customHeight="1">
      <c r="C126" s="89"/>
      <c r="D126" s="89"/>
    </row>
    <row r="127" spans="3:4" ht="12.95" customHeight="1">
      <c r="C127" s="89"/>
      <c r="D127" s="89"/>
    </row>
    <row r="128" spans="3:4" ht="12.95" customHeight="1">
      <c r="C128" s="89"/>
      <c r="D128" s="89"/>
    </row>
    <row r="129" spans="3:4" ht="12.95" customHeight="1">
      <c r="C129" s="89"/>
      <c r="D129" s="89"/>
    </row>
    <row r="130" spans="3:4" ht="12.95" customHeight="1">
      <c r="C130" s="89"/>
      <c r="D130" s="89"/>
    </row>
    <row r="131" spans="3:4" ht="12.95" customHeight="1">
      <c r="C131" s="89"/>
      <c r="D131" s="89"/>
    </row>
    <row r="132" spans="3:4" ht="12.95" customHeight="1">
      <c r="C132" s="89"/>
      <c r="D132" s="89"/>
    </row>
    <row r="133" spans="3:4" ht="12.95" customHeight="1">
      <c r="C133" s="89"/>
      <c r="D133" s="89"/>
    </row>
    <row r="134" spans="3:4" ht="12.95" customHeight="1">
      <c r="C134" s="89"/>
      <c r="D134" s="89"/>
    </row>
    <row r="135" spans="3:4" ht="12.95" customHeight="1">
      <c r="C135" s="89"/>
      <c r="D135" s="89"/>
    </row>
    <row r="136" spans="3:4" ht="12.95" customHeight="1">
      <c r="C136" s="89"/>
      <c r="D136" s="89"/>
    </row>
    <row r="137" spans="3:4" ht="12.95" customHeight="1">
      <c r="C137" s="89"/>
      <c r="D137" s="89"/>
    </row>
    <row r="138" spans="3:4" ht="12.95" customHeight="1">
      <c r="C138" s="89"/>
      <c r="D138" s="89"/>
    </row>
    <row r="139" spans="3:4" ht="12.95" customHeight="1">
      <c r="C139" s="89"/>
      <c r="D139" s="89"/>
    </row>
    <row r="140" spans="3:4" ht="12.95" customHeight="1">
      <c r="C140" s="89"/>
      <c r="D140" s="89"/>
    </row>
    <row r="141" spans="3:4" ht="12.95" customHeight="1">
      <c r="C141" s="89"/>
      <c r="D141" s="89"/>
    </row>
    <row r="142" spans="3:4" ht="12.95" customHeight="1">
      <c r="C142" s="89"/>
      <c r="D142" s="89"/>
    </row>
    <row r="143" spans="3:4" ht="12.95" customHeight="1">
      <c r="C143" s="89"/>
      <c r="D143" s="89"/>
    </row>
    <row r="144" spans="3:4" ht="12.95" customHeight="1">
      <c r="C144" s="89"/>
      <c r="D144" s="89"/>
    </row>
    <row r="145" spans="3:4" ht="12.95" customHeight="1">
      <c r="C145" s="89"/>
      <c r="D145" s="89"/>
    </row>
    <row r="146" spans="3:4" ht="12.95" customHeight="1">
      <c r="C146" s="89"/>
      <c r="D146" s="89"/>
    </row>
    <row r="147" spans="3:4" ht="12.95" customHeight="1">
      <c r="C147" s="89"/>
      <c r="D147" s="89"/>
    </row>
    <row r="148" spans="3:4" ht="12.95" customHeight="1">
      <c r="C148" s="89"/>
      <c r="D148" s="89"/>
    </row>
    <row r="149" spans="3:4" ht="12.95" customHeight="1">
      <c r="C149" s="89"/>
      <c r="D149" s="89"/>
    </row>
    <row r="150" spans="3:4" ht="12.95" customHeight="1">
      <c r="C150" s="89"/>
      <c r="D150" s="89"/>
    </row>
    <row r="151" spans="3:4" ht="12.95" customHeight="1">
      <c r="C151" s="89"/>
      <c r="D151" s="89"/>
    </row>
    <row r="152" spans="3:4" ht="12.95" customHeight="1">
      <c r="C152" s="89"/>
      <c r="D152" s="89"/>
    </row>
    <row r="153" spans="3:4" ht="12.95" customHeight="1">
      <c r="C153" s="89"/>
      <c r="D153" s="89"/>
    </row>
    <row r="154" spans="3:4" ht="12.95" customHeight="1">
      <c r="C154" s="89"/>
      <c r="D154" s="89"/>
    </row>
    <row r="155" spans="3:4" ht="12.95" customHeight="1">
      <c r="C155" s="89"/>
      <c r="D155" s="89"/>
    </row>
    <row r="156" spans="3:4" ht="12.95" customHeight="1">
      <c r="C156" s="89"/>
      <c r="D156" s="89"/>
    </row>
    <row r="157" spans="3:4" ht="12.95" customHeight="1">
      <c r="C157" s="89"/>
      <c r="D157" s="89"/>
    </row>
    <row r="158" spans="3:4" ht="12.95" customHeight="1">
      <c r="C158" s="89"/>
      <c r="D158" s="89"/>
    </row>
    <row r="159" spans="3:4" ht="12.95" customHeight="1">
      <c r="C159" s="89"/>
      <c r="D159" s="89"/>
    </row>
    <row r="160" spans="3:4" ht="12.95" customHeight="1">
      <c r="C160" s="89"/>
      <c r="D160" s="89"/>
    </row>
    <row r="161" spans="3:4" ht="12.95" customHeight="1">
      <c r="C161" s="89"/>
      <c r="D161" s="89"/>
    </row>
    <row r="162" spans="3:4" ht="12.95" customHeight="1">
      <c r="C162" s="89"/>
      <c r="D162" s="89"/>
    </row>
    <row r="163" spans="3:4" ht="12.95" customHeight="1">
      <c r="C163" s="89"/>
      <c r="D163" s="89"/>
    </row>
    <row r="164" spans="3:4" ht="12.95" customHeight="1">
      <c r="C164" s="89"/>
      <c r="D164" s="89"/>
    </row>
    <row r="165" spans="3:4" ht="12.95" customHeight="1">
      <c r="C165" s="89"/>
      <c r="D165" s="89"/>
    </row>
    <row r="166" spans="3:4" ht="12.95" customHeight="1">
      <c r="C166" s="89"/>
      <c r="D166" s="89"/>
    </row>
    <row r="167" spans="3:4" ht="12.95" customHeight="1">
      <c r="C167" s="89"/>
      <c r="D167" s="89"/>
    </row>
    <row r="168" spans="3:4" ht="12.95" customHeight="1">
      <c r="C168" s="89"/>
      <c r="D168" s="89"/>
    </row>
    <row r="169" spans="3:4" ht="12.95" customHeight="1">
      <c r="C169" s="89"/>
      <c r="D169" s="89"/>
    </row>
    <row r="170" spans="3:4" ht="12.95" customHeight="1">
      <c r="C170" s="89"/>
      <c r="D170" s="89"/>
    </row>
    <row r="171" spans="3:4" ht="12.95" customHeight="1">
      <c r="C171" s="89"/>
      <c r="D171" s="89"/>
    </row>
    <row r="172" spans="3:4" ht="12.95" customHeight="1">
      <c r="C172" s="89"/>
      <c r="D172" s="89"/>
    </row>
    <row r="173" spans="3:4" ht="12.95" customHeight="1">
      <c r="C173" s="89"/>
      <c r="D173" s="89"/>
    </row>
    <row r="174" spans="3:4" ht="12.95" customHeight="1">
      <c r="C174" s="89"/>
      <c r="D174" s="89"/>
    </row>
    <row r="175" spans="3:4" ht="12.95" customHeight="1">
      <c r="C175" s="89"/>
      <c r="D175" s="89"/>
    </row>
    <row r="176" spans="3:4" ht="12.95" customHeight="1">
      <c r="C176" s="89"/>
      <c r="D176" s="89"/>
    </row>
    <row r="177" spans="3:4" ht="12.95" customHeight="1">
      <c r="C177" s="89"/>
      <c r="D177" s="89"/>
    </row>
    <row r="178" spans="3:4" ht="12.95" customHeight="1">
      <c r="C178" s="89"/>
      <c r="D178" s="89"/>
    </row>
    <row r="179" spans="3:4" ht="12.95" customHeight="1">
      <c r="C179" s="89"/>
      <c r="D179" s="89"/>
    </row>
    <row r="180" spans="3:4" ht="12.95" customHeight="1">
      <c r="C180" s="89"/>
      <c r="D180" s="89"/>
    </row>
    <row r="181" spans="3:4" ht="12.95" customHeight="1">
      <c r="C181" s="89"/>
      <c r="D181" s="89"/>
    </row>
    <row r="182" spans="3:4" ht="12.95" customHeight="1">
      <c r="C182" s="89"/>
      <c r="D182" s="89"/>
    </row>
    <row r="183" spans="3:4" ht="12.95" customHeight="1">
      <c r="C183" s="89"/>
      <c r="D183" s="89"/>
    </row>
    <row r="184" spans="3:4" ht="12.95" customHeight="1">
      <c r="C184" s="89"/>
      <c r="D184" s="89"/>
    </row>
    <row r="185" spans="3:4" ht="12.95" customHeight="1">
      <c r="C185" s="89"/>
      <c r="D185" s="89"/>
    </row>
    <row r="186" spans="3:4" ht="12.95" customHeight="1">
      <c r="C186" s="89"/>
      <c r="D186" s="89"/>
    </row>
    <row r="187" spans="3:4" ht="12.95" customHeight="1">
      <c r="C187" s="89"/>
      <c r="D187" s="89"/>
    </row>
    <row r="188" spans="3:4" ht="12.95" customHeight="1">
      <c r="C188" s="89"/>
      <c r="D188" s="89"/>
    </row>
    <row r="189" spans="3:4" ht="12.95" customHeight="1">
      <c r="C189" s="89"/>
      <c r="D189" s="89"/>
    </row>
    <row r="190" spans="3:4" ht="12.95" customHeight="1">
      <c r="C190" s="89"/>
      <c r="D190" s="89"/>
    </row>
    <row r="191" spans="3:4" ht="12.95" customHeight="1">
      <c r="C191" s="89"/>
      <c r="D191" s="89"/>
    </row>
    <row r="192" spans="3:4" ht="12.95" customHeight="1">
      <c r="C192" s="89"/>
      <c r="D192" s="89"/>
    </row>
    <row r="193" spans="3:4" ht="12.95" customHeight="1">
      <c r="C193" s="89"/>
      <c r="D193" s="89"/>
    </row>
    <row r="194" spans="3:4" ht="12.95" customHeight="1">
      <c r="C194" s="89"/>
      <c r="D194" s="89"/>
    </row>
    <row r="195" spans="3:4" ht="12.95" customHeight="1">
      <c r="C195" s="89"/>
      <c r="D195" s="89"/>
    </row>
    <row r="196" spans="3:4" ht="12.95" customHeight="1">
      <c r="C196" s="89"/>
      <c r="D196" s="89"/>
    </row>
    <row r="197" spans="3:4" ht="12.95" customHeight="1">
      <c r="C197" s="89"/>
      <c r="D197" s="89"/>
    </row>
    <row r="198" spans="3:4" ht="12.95" customHeight="1">
      <c r="C198" s="89"/>
      <c r="D198" s="89"/>
    </row>
    <row r="199" spans="3:4" ht="12.95" customHeight="1">
      <c r="C199" s="89"/>
      <c r="D199" s="89"/>
    </row>
    <row r="200" spans="3:4" ht="12.95" customHeight="1">
      <c r="C200" s="89"/>
      <c r="D200" s="89"/>
    </row>
    <row r="201" spans="3:4" ht="12.95" customHeight="1">
      <c r="C201" s="89"/>
      <c r="D201" s="89"/>
    </row>
    <row r="202" spans="3:4" ht="12.95" customHeight="1">
      <c r="C202" s="89"/>
      <c r="D202" s="89"/>
    </row>
    <row r="203" spans="3:4" ht="12.95" customHeight="1">
      <c r="C203" s="89"/>
      <c r="D203" s="89"/>
    </row>
    <row r="204" spans="3:4" ht="12.95" customHeight="1">
      <c r="C204" s="89"/>
      <c r="D204" s="89"/>
    </row>
    <row r="205" spans="3:4" ht="12.95" customHeight="1">
      <c r="C205" s="89"/>
      <c r="D205" s="89"/>
    </row>
    <row r="206" spans="3:4" ht="12.95" customHeight="1">
      <c r="C206" s="89"/>
      <c r="D206" s="89"/>
    </row>
    <row r="207" spans="3:4" ht="12.95" customHeight="1">
      <c r="C207" s="89"/>
      <c r="D207" s="89"/>
    </row>
    <row r="208" spans="3:4" ht="12.95" customHeight="1">
      <c r="C208" s="89"/>
      <c r="D208" s="89"/>
    </row>
    <row r="209" spans="3:4" ht="12.95" customHeight="1">
      <c r="C209" s="89"/>
      <c r="D209" s="89"/>
    </row>
    <row r="210" spans="3:4" ht="12.95" customHeight="1">
      <c r="C210" s="89"/>
      <c r="D210" s="89"/>
    </row>
    <row r="211" spans="3:4" ht="12.95" customHeight="1">
      <c r="C211" s="89"/>
      <c r="D211" s="89"/>
    </row>
    <row r="212" spans="3:4" ht="12.95" customHeight="1">
      <c r="C212" s="89"/>
      <c r="D212" s="89"/>
    </row>
    <row r="213" spans="3:4" ht="12.95" customHeight="1">
      <c r="C213" s="89"/>
      <c r="D213" s="89"/>
    </row>
    <row r="214" spans="3:4" ht="12.95" customHeight="1">
      <c r="C214" s="89"/>
      <c r="D214" s="89"/>
    </row>
    <row r="215" spans="3:4" ht="12.95" customHeight="1">
      <c r="C215" s="89"/>
      <c r="D215" s="89"/>
    </row>
    <row r="216" spans="3:4" ht="12.95" customHeight="1">
      <c r="C216" s="89"/>
      <c r="D216" s="89"/>
    </row>
    <row r="217" spans="3:4" ht="12.95" customHeight="1">
      <c r="C217" s="89"/>
      <c r="D217" s="89"/>
    </row>
    <row r="218" spans="3:4" ht="12.95" customHeight="1">
      <c r="C218" s="89"/>
      <c r="D218" s="89"/>
    </row>
    <row r="219" spans="3:4" ht="12.95" customHeight="1">
      <c r="C219" s="89"/>
      <c r="D219" s="89"/>
    </row>
    <row r="220" spans="3:4" ht="12.95" customHeight="1">
      <c r="C220" s="89"/>
      <c r="D220" s="89"/>
    </row>
    <row r="221" spans="3:4" ht="12.95" customHeight="1">
      <c r="C221" s="89"/>
      <c r="D221" s="89"/>
    </row>
    <row r="222" spans="3:4" ht="12.95" customHeight="1">
      <c r="C222" s="89"/>
      <c r="D222" s="89"/>
    </row>
    <row r="223" spans="3:4" ht="12.95" customHeight="1">
      <c r="C223" s="89"/>
      <c r="D223" s="89"/>
    </row>
    <row r="224" spans="3:4" ht="12.95" customHeight="1">
      <c r="C224" s="89"/>
      <c r="D224" s="89"/>
    </row>
    <row r="225" spans="3:4" ht="12.95" customHeight="1">
      <c r="C225" s="89"/>
      <c r="D225" s="89"/>
    </row>
    <row r="226" spans="3:4" ht="12.95" customHeight="1">
      <c r="C226" s="89"/>
      <c r="D226" s="89"/>
    </row>
    <row r="227" spans="3:4" ht="12.95" customHeight="1">
      <c r="C227" s="89"/>
      <c r="D227" s="89"/>
    </row>
    <row r="228" spans="3:4" ht="12.95" customHeight="1">
      <c r="C228" s="89"/>
      <c r="D228" s="89"/>
    </row>
    <row r="229" spans="3:4" ht="12.95" customHeight="1">
      <c r="C229" s="89"/>
      <c r="D229" s="89"/>
    </row>
    <row r="230" spans="3:4" ht="12.95" customHeight="1">
      <c r="C230" s="89"/>
      <c r="D230" s="89"/>
    </row>
    <row r="231" spans="3:4" ht="12.95" customHeight="1">
      <c r="C231" s="89"/>
      <c r="D231" s="89"/>
    </row>
    <row r="232" spans="3:4" ht="12.95" customHeight="1">
      <c r="C232" s="89"/>
      <c r="D232" s="89"/>
    </row>
    <row r="233" spans="3:4" ht="12.95" customHeight="1">
      <c r="C233" s="89"/>
      <c r="D233" s="89"/>
    </row>
    <row r="234" spans="3:4" ht="12.95" customHeight="1">
      <c r="C234" s="89"/>
      <c r="D234" s="89"/>
    </row>
    <row r="235" spans="3:4" ht="12.95" customHeight="1">
      <c r="C235" s="89"/>
      <c r="D235" s="89"/>
    </row>
    <row r="236" spans="3:4" ht="12.95" customHeight="1">
      <c r="C236" s="89"/>
      <c r="D236" s="89"/>
    </row>
    <row r="237" spans="3:4" ht="12.95" customHeight="1">
      <c r="C237" s="89"/>
      <c r="D237" s="89"/>
    </row>
    <row r="238" spans="3:4" ht="12.95" customHeight="1">
      <c r="C238" s="89"/>
      <c r="D238" s="89"/>
    </row>
    <row r="239" spans="3:4" ht="12.95" customHeight="1">
      <c r="C239" s="89"/>
      <c r="D239" s="89"/>
    </row>
    <row r="240" spans="3:4" ht="12.95" customHeight="1">
      <c r="C240" s="89"/>
      <c r="D240" s="89"/>
    </row>
    <row r="241" spans="3:4" ht="12.95" customHeight="1">
      <c r="C241" s="89"/>
      <c r="D241" s="89"/>
    </row>
    <row r="242" spans="3:4" ht="12.95" customHeight="1">
      <c r="C242" s="89"/>
      <c r="D242" s="89"/>
    </row>
    <row r="243" spans="3:4" ht="12.95" customHeight="1">
      <c r="C243" s="89"/>
      <c r="D243" s="89"/>
    </row>
    <row r="244" spans="3:4" ht="12.95" customHeight="1">
      <c r="C244" s="89"/>
      <c r="D244" s="89"/>
    </row>
    <row r="245" spans="3:4" ht="12.95" customHeight="1">
      <c r="C245" s="89"/>
      <c r="D245" s="89"/>
    </row>
    <row r="246" spans="3:4" ht="12.95" customHeight="1">
      <c r="C246" s="89"/>
      <c r="D246" s="89"/>
    </row>
    <row r="247" spans="3:4" ht="12.95" customHeight="1">
      <c r="C247" s="89"/>
      <c r="D247" s="89"/>
    </row>
    <row r="248" spans="3:4" ht="12.95" customHeight="1">
      <c r="C248" s="89"/>
      <c r="D248" s="89"/>
    </row>
    <row r="249" spans="3:4" ht="12.95" customHeight="1">
      <c r="C249" s="89"/>
      <c r="D249" s="89"/>
    </row>
    <row r="250" spans="3:4" ht="12.95" customHeight="1">
      <c r="C250" s="89"/>
      <c r="D250" s="89"/>
    </row>
    <row r="251" spans="3:4" ht="12.95" customHeight="1">
      <c r="C251" s="89"/>
      <c r="D251" s="89"/>
    </row>
    <row r="252" spans="3:4" ht="12.95" customHeight="1">
      <c r="C252" s="89"/>
      <c r="D252" s="89"/>
    </row>
    <row r="253" spans="3:4" ht="12.95" customHeight="1">
      <c r="C253" s="89"/>
      <c r="D253" s="89"/>
    </row>
    <row r="254" spans="3:4" ht="12.95" customHeight="1">
      <c r="C254" s="89"/>
      <c r="D254" s="89"/>
    </row>
    <row r="255" spans="3:4" ht="12.95" customHeight="1">
      <c r="C255" s="89"/>
      <c r="D255" s="89"/>
    </row>
    <row r="256" spans="3:4" ht="12.95" customHeight="1">
      <c r="C256" s="89"/>
      <c r="D256" s="89"/>
    </row>
    <row r="257" spans="3:4" ht="12.95" customHeight="1">
      <c r="C257" s="89"/>
      <c r="D257" s="89"/>
    </row>
    <row r="258" spans="3:4" ht="12.95" customHeight="1">
      <c r="C258" s="89"/>
      <c r="D258" s="89"/>
    </row>
    <row r="259" spans="3:4" ht="12.95" customHeight="1">
      <c r="C259" s="89"/>
      <c r="D259" s="89"/>
    </row>
    <row r="260" spans="3:4" ht="12.95" customHeight="1">
      <c r="C260" s="89"/>
      <c r="D260" s="89"/>
    </row>
    <row r="261" spans="3:4" ht="12.95" customHeight="1">
      <c r="C261" s="89"/>
      <c r="D261" s="89"/>
    </row>
    <row r="262" spans="3:4" ht="12.95" customHeight="1">
      <c r="C262" s="89"/>
      <c r="D262" s="89"/>
    </row>
    <row r="263" spans="3:4" ht="12.95" customHeight="1">
      <c r="C263" s="89"/>
      <c r="D263" s="89"/>
    </row>
    <row r="264" spans="3:4" ht="12.95" customHeight="1">
      <c r="C264" s="89"/>
      <c r="D264" s="89"/>
    </row>
    <row r="265" spans="3:4" ht="12.95" customHeight="1">
      <c r="C265" s="89"/>
      <c r="D265" s="89"/>
    </row>
    <row r="266" spans="3:4" ht="12.95" customHeight="1">
      <c r="C266" s="89"/>
      <c r="D266" s="89"/>
    </row>
    <row r="267" spans="3:4" ht="12.95" customHeight="1">
      <c r="C267" s="89"/>
      <c r="D267" s="89"/>
    </row>
    <row r="268" spans="3:4" ht="12.95" customHeight="1">
      <c r="C268" s="89"/>
      <c r="D268" s="89"/>
    </row>
    <row r="269" spans="3:4" ht="12.95" customHeight="1">
      <c r="C269" s="89"/>
      <c r="D269" s="89"/>
    </row>
    <row r="270" spans="3:4" ht="12.95" customHeight="1">
      <c r="C270" s="89"/>
      <c r="D270" s="89"/>
    </row>
    <row r="271" spans="3:4" ht="12.95" customHeight="1">
      <c r="C271" s="89"/>
      <c r="D271" s="89"/>
    </row>
    <row r="272" spans="3:4" ht="12.95" customHeight="1">
      <c r="C272" s="89"/>
      <c r="D272" s="89"/>
    </row>
    <row r="273" spans="3:4" ht="12.95" customHeight="1">
      <c r="C273" s="89"/>
      <c r="D273" s="89"/>
    </row>
    <row r="274" spans="3:4" ht="12.95" customHeight="1">
      <c r="C274" s="89"/>
      <c r="D274" s="89"/>
    </row>
    <row r="275" spans="3:4" ht="12.95" customHeight="1">
      <c r="C275" s="89"/>
      <c r="D275" s="89"/>
    </row>
    <row r="276" spans="3:4" ht="12.95" customHeight="1">
      <c r="C276" s="89"/>
      <c r="D276" s="89"/>
    </row>
    <row r="277" spans="3:4" ht="12.95" customHeight="1">
      <c r="C277" s="89"/>
      <c r="D277" s="89"/>
    </row>
    <row r="278" spans="3:4" ht="12.95" customHeight="1">
      <c r="C278" s="89"/>
      <c r="D278" s="89"/>
    </row>
    <row r="279" spans="3:4" ht="12.95" customHeight="1">
      <c r="C279" s="89"/>
      <c r="D279" s="89"/>
    </row>
    <row r="280" spans="3:4" ht="12.95" customHeight="1">
      <c r="C280" s="89"/>
      <c r="D280" s="89"/>
    </row>
    <row r="281" spans="3:4" ht="12.95" customHeight="1">
      <c r="C281" s="89"/>
      <c r="D281" s="89"/>
    </row>
    <row r="282" spans="3:4" ht="12.95" customHeight="1">
      <c r="C282" s="89"/>
      <c r="D282" s="89"/>
    </row>
    <row r="283" spans="3:4" ht="12.95" customHeight="1">
      <c r="C283" s="89"/>
      <c r="D283" s="89"/>
    </row>
    <row r="284" spans="3:4" ht="12.95" customHeight="1">
      <c r="C284" s="89"/>
      <c r="D284" s="89"/>
    </row>
    <row r="285" spans="3:4" ht="12.95" customHeight="1">
      <c r="C285" s="89"/>
      <c r="D285" s="89"/>
    </row>
    <row r="286" spans="3:4" ht="12.95" customHeight="1">
      <c r="C286" s="89"/>
      <c r="D286" s="89"/>
    </row>
    <row r="287" spans="3:4" ht="12.95" customHeight="1">
      <c r="C287" s="89"/>
      <c r="D287" s="89"/>
    </row>
    <row r="288" spans="3:4" ht="12.95" customHeight="1">
      <c r="C288" s="89"/>
      <c r="D288" s="89"/>
    </row>
    <row r="289" spans="3:4" ht="12.95" customHeight="1">
      <c r="C289" s="89"/>
      <c r="D289" s="89"/>
    </row>
    <row r="290" spans="3:4" ht="12.95" customHeight="1">
      <c r="C290" s="89"/>
      <c r="D290" s="89"/>
    </row>
    <row r="291" spans="3:4" ht="12.95" customHeight="1">
      <c r="C291" s="89"/>
      <c r="D291" s="89"/>
    </row>
    <row r="292" spans="3:4" ht="12.95" customHeight="1">
      <c r="C292" s="89"/>
      <c r="D292" s="89"/>
    </row>
    <row r="293" spans="3:4" ht="12.95" customHeight="1">
      <c r="C293" s="89"/>
      <c r="D293" s="89"/>
    </row>
    <row r="294" spans="3:4" ht="12.95" customHeight="1">
      <c r="C294" s="89"/>
      <c r="D294" s="89"/>
    </row>
    <row r="295" spans="3:4" ht="12.95" customHeight="1">
      <c r="C295" s="89"/>
      <c r="D295" s="89"/>
    </row>
    <row r="296" spans="3:4" ht="12.95" customHeight="1">
      <c r="C296" s="89"/>
      <c r="D296" s="89"/>
    </row>
    <row r="297" spans="3:4" ht="12.95" customHeight="1">
      <c r="C297" s="89"/>
      <c r="D297" s="89"/>
    </row>
    <row r="298" spans="3:4" ht="12.95" customHeight="1">
      <c r="C298" s="89"/>
      <c r="D298" s="89"/>
    </row>
    <row r="299" spans="3:4" ht="12.95" customHeight="1">
      <c r="C299" s="89"/>
      <c r="D299" s="89"/>
    </row>
    <row r="300" spans="3:4" ht="12.95" customHeight="1">
      <c r="C300" s="89"/>
      <c r="D300" s="89"/>
    </row>
    <row r="301" spans="3:4" ht="12.95" customHeight="1">
      <c r="C301" s="89"/>
      <c r="D301" s="89"/>
    </row>
    <row r="302" spans="3:4" ht="12.95" customHeight="1">
      <c r="C302" s="89"/>
      <c r="D302" s="89"/>
    </row>
    <row r="303" spans="3:4" ht="12.95" customHeight="1">
      <c r="C303" s="89"/>
      <c r="D303" s="89"/>
    </row>
    <row r="304" spans="3:4" ht="12.95" customHeight="1">
      <c r="C304" s="89"/>
      <c r="D304" s="89"/>
    </row>
    <row r="305" spans="3:4" ht="12.95" customHeight="1">
      <c r="C305" s="89"/>
      <c r="D305" s="89"/>
    </row>
    <row r="306" spans="3:4" ht="12.95" customHeight="1">
      <c r="C306" s="89"/>
      <c r="D306" s="89"/>
    </row>
    <row r="307" spans="3:4" ht="12.95" customHeight="1">
      <c r="C307" s="89"/>
      <c r="D307" s="89"/>
    </row>
    <row r="308" spans="3:4" ht="12.95" customHeight="1">
      <c r="C308" s="89"/>
      <c r="D308" s="89"/>
    </row>
    <row r="309" spans="3:4" ht="12.95" customHeight="1">
      <c r="C309" s="89"/>
      <c r="D309" s="89"/>
    </row>
    <row r="310" spans="3:4" ht="12.95" customHeight="1">
      <c r="C310" s="89"/>
      <c r="D310" s="89"/>
    </row>
    <row r="311" spans="3:4" ht="12.95" customHeight="1">
      <c r="C311" s="89"/>
      <c r="D311" s="89"/>
    </row>
    <row r="312" spans="3:4" ht="12.95" customHeight="1">
      <c r="C312" s="89"/>
      <c r="D312" s="89"/>
    </row>
    <row r="313" spans="3:4" ht="12.95" customHeight="1">
      <c r="C313" s="89"/>
      <c r="D313" s="89"/>
    </row>
    <row r="314" spans="3:4" ht="12.95" customHeight="1">
      <c r="C314" s="89"/>
      <c r="D314" s="89"/>
    </row>
    <row r="315" spans="3:4" ht="12.95" customHeight="1">
      <c r="C315" s="89"/>
      <c r="D315" s="89"/>
    </row>
    <row r="316" spans="3:4" ht="12.95" customHeight="1">
      <c r="C316" s="89"/>
      <c r="D316" s="89"/>
    </row>
    <row r="317" spans="3:4" ht="12.95" customHeight="1">
      <c r="C317" s="89"/>
      <c r="D317" s="89"/>
    </row>
    <row r="318" spans="3:4" ht="12.95" customHeight="1">
      <c r="C318" s="89"/>
      <c r="D318" s="89"/>
    </row>
    <row r="319" spans="3:4" ht="12.95" customHeight="1">
      <c r="C319" s="89"/>
      <c r="D319" s="89"/>
    </row>
    <row r="320" spans="3:4" ht="12.95" customHeight="1">
      <c r="C320" s="89"/>
      <c r="D320" s="89"/>
    </row>
    <row r="321" spans="3:4" ht="12.95" customHeight="1">
      <c r="C321" s="89"/>
      <c r="D321" s="89"/>
    </row>
    <row r="322" spans="3:4" ht="12.95" customHeight="1">
      <c r="C322" s="89"/>
      <c r="D322" s="89"/>
    </row>
    <row r="323" spans="3:4" ht="12.95" customHeight="1">
      <c r="C323" s="89"/>
      <c r="D323" s="89"/>
    </row>
    <row r="324" spans="3:4" ht="12.95" customHeight="1">
      <c r="C324" s="89"/>
      <c r="D324" s="89"/>
    </row>
    <row r="325" spans="3:4" ht="12.95" customHeight="1">
      <c r="C325" s="89"/>
      <c r="D325" s="89"/>
    </row>
    <row r="326" spans="3:4" ht="12.95" customHeight="1">
      <c r="C326" s="89"/>
      <c r="D326" s="89"/>
    </row>
    <row r="327" spans="3:4" ht="12.95" customHeight="1">
      <c r="C327" s="89"/>
      <c r="D327" s="89"/>
    </row>
    <row r="328" spans="3:4" ht="12.95" customHeight="1">
      <c r="C328" s="89"/>
      <c r="D328" s="89"/>
    </row>
    <row r="329" spans="3:4" ht="12.95" customHeight="1">
      <c r="C329" s="89"/>
      <c r="D329" s="89"/>
    </row>
    <row r="330" spans="3:4" ht="12.95" customHeight="1">
      <c r="C330" s="89"/>
      <c r="D330" s="89"/>
    </row>
    <row r="331" spans="3:4" ht="12.95" customHeight="1">
      <c r="C331" s="89"/>
      <c r="D331" s="89"/>
    </row>
    <row r="332" spans="3:4" ht="12.95" customHeight="1">
      <c r="C332" s="89"/>
      <c r="D332" s="89"/>
    </row>
    <row r="333" spans="3:4" ht="12.95" customHeight="1">
      <c r="C333" s="89"/>
      <c r="D333" s="89"/>
    </row>
    <row r="334" spans="3:4" ht="12.95" customHeight="1">
      <c r="C334" s="89"/>
      <c r="D334" s="89"/>
    </row>
    <row r="335" spans="3:4" ht="12.95" customHeight="1">
      <c r="C335" s="89"/>
      <c r="D335" s="89"/>
    </row>
    <row r="336" spans="3:4" ht="12.95" customHeight="1">
      <c r="C336" s="89"/>
      <c r="D336" s="89"/>
    </row>
    <row r="337" spans="3:4" ht="12.95" customHeight="1">
      <c r="C337" s="89"/>
      <c r="D337" s="89"/>
    </row>
    <row r="338" spans="3:4" ht="12.95" customHeight="1">
      <c r="C338" s="89"/>
      <c r="D338" s="89"/>
    </row>
    <row r="339" spans="3:4" ht="12.95" customHeight="1">
      <c r="C339" s="89"/>
      <c r="D339" s="89"/>
    </row>
    <row r="340" spans="3:4" ht="12.95" customHeight="1">
      <c r="C340" s="89"/>
      <c r="D340" s="89"/>
    </row>
    <row r="341" spans="3:4" ht="12.95" customHeight="1">
      <c r="C341" s="89"/>
      <c r="D341" s="89"/>
    </row>
    <row r="342" spans="3:4" ht="12.95" customHeight="1">
      <c r="C342" s="89"/>
      <c r="D342" s="89"/>
    </row>
    <row r="343" spans="3:4" ht="12.95" customHeight="1">
      <c r="C343" s="89"/>
      <c r="D343" s="89"/>
    </row>
    <row r="344" spans="3:4" ht="12.95" customHeight="1">
      <c r="C344" s="89"/>
      <c r="D344" s="89"/>
    </row>
    <row r="345" spans="3:4" ht="12.95" customHeight="1">
      <c r="C345" s="89"/>
      <c r="D345" s="89"/>
    </row>
    <row r="346" spans="3:4" ht="12.95" customHeight="1">
      <c r="C346" s="89"/>
      <c r="D346" s="89"/>
    </row>
    <row r="347" spans="3:4" ht="12.95" customHeight="1">
      <c r="C347" s="89"/>
      <c r="D347" s="89"/>
    </row>
    <row r="348" spans="3:4" ht="12.95" customHeight="1">
      <c r="C348" s="89"/>
      <c r="D348" s="89"/>
    </row>
    <row r="349" spans="3:4" ht="12.95" customHeight="1">
      <c r="C349" s="89"/>
      <c r="D349" s="89"/>
    </row>
    <row r="350" spans="3:4" ht="12.95" customHeight="1">
      <c r="C350" s="89"/>
      <c r="D350" s="89"/>
    </row>
    <row r="351" spans="3:4" ht="12.95" customHeight="1">
      <c r="C351" s="89"/>
      <c r="D351" s="89"/>
    </row>
    <row r="352" spans="3:4" ht="12.95" customHeight="1">
      <c r="C352" s="89"/>
      <c r="D352" s="89"/>
    </row>
    <row r="353" spans="3:4" ht="12.95" customHeight="1">
      <c r="C353" s="89"/>
      <c r="D353" s="89"/>
    </row>
    <row r="354" spans="3:4" ht="12.95" customHeight="1">
      <c r="C354" s="89"/>
      <c r="D354" s="89"/>
    </row>
    <row r="355" spans="3:4" ht="12.95" customHeight="1">
      <c r="C355" s="89"/>
      <c r="D355" s="89"/>
    </row>
    <row r="356" spans="3:4" ht="12.95" customHeight="1">
      <c r="C356" s="89"/>
      <c r="D356" s="89"/>
    </row>
    <row r="357" spans="3:4" ht="12.95" customHeight="1">
      <c r="C357" s="89"/>
      <c r="D357" s="89"/>
    </row>
    <row r="358" spans="3:4" ht="12.95" customHeight="1">
      <c r="C358" s="89"/>
      <c r="D358" s="89"/>
    </row>
    <row r="359" spans="3:4" ht="12.95" customHeight="1">
      <c r="C359" s="89"/>
      <c r="D359" s="89"/>
    </row>
    <row r="360" spans="3:4" ht="12.95" customHeight="1">
      <c r="C360" s="89"/>
      <c r="D360" s="89"/>
    </row>
    <row r="361" spans="3:4" ht="12.95" customHeight="1">
      <c r="C361" s="89"/>
      <c r="D361" s="89"/>
    </row>
    <row r="362" spans="3:4" ht="12.95" customHeight="1">
      <c r="C362" s="89"/>
      <c r="D362" s="89"/>
    </row>
    <row r="363" spans="3:4" ht="12.95" customHeight="1">
      <c r="C363" s="89"/>
      <c r="D363" s="89"/>
    </row>
    <row r="364" spans="3:4" ht="12.95" customHeight="1">
      <c r="C364" s="89"/>
      <c r="D364" s="89"/>
    </row>
    <row r="365" spans="3:4" ht="12.95" customHeight="1">
      <c r="C365" s="89"/>
      <c r="D365" s="89"/>
    </row>
    <row r="366" spans="3:4" ht="12.95" customHeight="1">
      <c r="C366" s="89"/>
      <c r="D366" s="89"/>
    </row>
    <row r="367" spans="3:4" ht="12.95" customHeight="1">
      <c r="C367" s="89"/>
      <c r="D367" s="89"/>
    </row>
    <row r="368" spans="3:4" ht="12.95" customHeight="1">
      <c r="C368" s="89"/>
      <c r="D368" s="89"/>
    </row>
    <row r="369" spans="3:4" ht="12.95" customHeight="1">
      <c r="C369" s="89"/>
      <c r="D369" s="89"/>
    </row>
    <row r="370" spans="3:4" ht="12.95" customHeight="1">
      <c r="C370" s="89"/>
      <c r="D370" s="89"/>
    </row>
    <row r="371" spans="3:4" ht="12.95" customHeight="1">
      <c r="C371" s="89"/>
      <c r="D371" s="89"/>
    </row>
    <row r="372" spans="3:4" ht="12.95" customHeight="1">
      <c r="C372" s="89"/>
      <c r="D372" s="89"/>
    </row>
    <row r="373" spans="3:4" ht="12.95" customHeight="1">
      <c r="C373" s="89"/>
      <c r="D373" s="89"/>
    </row>
    <row r="374" spans="3:4" ht="12.95" customHeight="1">
      <c r="C374" s="89"/>
      <c r="D374" s="89"/>
    </row>
    <row r="375" spans="3:4" ht="12.95" customHeight="1">
      <c r="C375" s="89"/>
      <c r="D375" s="89"/>
    </row>
    <row r="376" spans="3:4" ht="12.95" customHeight="1">
      <c r="C376" s="89"/>
      <c r="D376" s="89"/>
    </row>
    <row r="377" spans="3:4" ht="12.95" customHeight="1">
      <c r="C377" s="89"/>
      <c r="D377" s="89"/>
    </row>
    <row r="378" spans="3:4" ht="12.95" customHeight="1">
      <c r="C378" s="89"/>
      <c r="D378" s="89"/>
    </row>
    <row r="379" spans="3:4" ht="12.95" customHeight="1">
      <c r="C379" s="89"/>
      <c r="D379" s="89"/>
    </row>
    <row r="380" spans="3:4" ht="12.95" customHeight="1">
      <c r="C380" s="89"/>
      <c r="D380" s="89"/>
    </row>
    <row r="381" spans="3:4" ht="12.95" customHeight="1">
      <c r="C381" s="89"/>
      <c r="D381" s="89"/>
    </row>
    <row r="382" spans="3:4" ht="12.95" customHeight="1">
      <c r="C382" s="89"/>
      <c r="D382" s="89"/>
    </row>
    <row r="383" spans="3:4" ht="12.95" customHeight="1">
      <c r="C383" s="89"/>
      <c r="D383" s="89"/>
    </row>
    <row r="384" spans="3:4" ht="12.95" customHeight="1">
      <c r="C384" s="89"/>
      <c r="D384" s="89"/>
    </row>
    <row r="385" spans="3:4" ht="12.95" customHeight="1">
      <c r="C385" s="89"/>
      <c r="D385" s="89"/>
    </row>
    <row r="386" spans="3:4" ht="12.95" customHeight="1">
      <c r="C386" s="89"/>
      <c r="D386" s="89"/>
    </row>
    <row r="387" spans="3:4" ht="12.95" customHeight="1">
      <c r="C387" s="89"/>
      <c r="D387" s="89"/>
    </row>
    <row r="388" spans="3:4" ht="12.95" customHeight="1">
      <c r="C388" s="89"/>
      <c r="D388" s="89"/>
    </row>
    <row r="389" spans="3:4" ht="12.95" customHeight="1">
      <c r="C389" s="89"/>
      <c r="D389" s="89"/>
    </row>
    <row r="390" spans="3:4" ht="12.95" customHeight="1">
      <c r="C390" s="89"/>
      <c r="D390" s="89"/>
    </row>
    <row r="391" spans="3:4" ht="12.95" customHeight="1">
      <c r="C391" s="89"/>
      <c r="D391" s="89"/>
    </row>
    <row r="392" spans="3:4" ht="12.95" customHeight="1">
      <c r="C392" s="89"/>
      <c r="D392" s="89"/>
    </row>
    <row r="393" spans="3:4" ht="12.95" customHeight="1">
      <c r="C393" s="89"/>
      <c r="D393" s="89"/>
    </row>
    <row r="394" spans="3:4" ht="12.95" customHeight="1">
      <c r="C394" s="89"/>
      <c r="D394" s="89"/>
    </row>
    <row r="395" spans="3:4" ht="12.95" customHeight="1">
      <c r="C395" s="89"/>
      <c r="D395" s="89"/>
    </row>
    <row r="396" spans="3:4" ht="12.95" customHeight="1">
      <c r="C396" s="89"/>
      <c r="D396" s="89"/>
    </row>
    <row r="397" spans="3:4" ht="12.95" customHeight="1">
      <c r="C397" s="89"/>
      <c r="D397" s="89"/>
    </row>
    <row r="398" spans="3:4" ht="12.95" customHeight="1">
      <c r="C398" s="89"/>
      <c r="D398" s="89"/>
    </row>
    <row r="399" spans="3:4" ht="12.95" customHeight="1">
      <c r="C399" s="89"/>
      <c r="D399" s="89"/>
    </row>
    <row r="400" spans="3:4" ht="12.95" customHeight="1">
      <c r="C400" s="89"/>
      <c r="D400" s="89"/>
    </row>
    <row r="401" spans="3:4" ht="12.95" customHeight="1">
      <c r="C401" s="89"/>
      <c r="D401" s="89"/>
    </row>
    <row r="402" spans="3:4" ht="12.95" customHeight="1">
      <c r="C402" s="89"/>
      <c r="D402" s="89"/>
    </row>
    <row r="403" spans="3:4" ht="12.95" customHeight="1">
      <c r="C403" s="89"/>
      <c r="D403" s="89"/>
    </row>
    <row r="404" spans="3:4" ht="12.95" customHeight="1">
      <c r="C404" s="89"/>
      <c r="D404" s="89"/>
    </row>
    <row r="405" spans="3:4" ht="12.95" customHeight="1">
      <c r="C405" s="89"/>
      <c r="D405" s="89"/>
    </row>
    <row r="406" spans="3:4" ht="12.95" customHeight="1">
      <c r="C406" s="89"/>
      <c r="D406" s="89"/>
    </row>
    <row r="407" spans="3:4" ht="12.95" customHeight="1">
      <c r="C407" s="89"/>
      <c r="D407" s="89"/>
    </row>
    <row r="408" spans="3:4" ht="12.95" customHeight="1">
      <c r="C408" s="89"/>
      <c r="D408" s="89"/>
    </row>
    <row r="409" spans="3:4" ht="12.95" customHeight="1">
      <c r="C409" s="89"/>
      <c r="D409" s="89"/>
    </row>
    <row r="410" spans="3:4" ht="12.95" customHeight="1">
      <c r="C410" s="89"/>
      <c r="D410" s="89"/>
    </row>
    <row r="411" spans="3:4" ht="12.95" customHeight="1">
      <c r="C411" s="89"/>
      <c r="D411" s="89"/>
    </row>
    <row r="412" spans="3:4" ht="12.95" customHeight="1">
      <c r="C412" s="89"/>
      <c r="D412" s="89"/>
    </row>
    <row r="413" spans="3:4" ht="12.95" customHeight="1">
      <c r="C413" s="89"/>
      <c r="D413" s="89"/>
    </row>
    <row r="414" spans="3:4" ht="12.95" customHeight="1">
      <c r="C414" s="89"/>
      <c r="D414" s="89"/>
    </row>
    <row r="415" spans="3:4" ht="12.95" customHeight="1">
      <c r="C415" s="89"/>
      <c r="D415" s="89"/>
    </row>
    <row r="416" spans="3:4" ht="12.95" customHeight="1">
      <c r="C416" s="89"/>
      <c r="D416" s="89"/>
    </row>
    <row r="417" spans="3:4" ht="12.95" customHeight="1">
      <c r="C417" s="89"/>
      <c r="D417" s="89"/>
    </row>
    <row r="418" spans="3:4" ht="12.95" customHeight="1">
      <c r="C418" s="89"/>
      <c r="D418" s="89"/>
    </row>
    <row r="419" spans="3:4" ht="12.95" customHeight="1">
      <c r="C419" s="89"/>
      <c r="D419" s="89"/>
    </row>
    <row r="420" spans="3:4" ht="12.95" customHeight="1">
      <c r="C420" s="89"/>
      <c r="D420" s="89"/>
    </row>
    <row r="421" spans="3:4" ht="12.95" customHeight="1">
      <c r="C421" s="89"/>
      <c r="D421" s="89"/>
    </row>
    <row r="422" spans="3:4" ht="12.95" customHeight="1">
      <c r="C422" s="89"/>
      <c r="D422" s="89"/>
    </row>
    <row r="423" spans="3:4" ht="12.95" customHeight="1">
      <c r="C423" s="89"/>
      <c r="D423" s="89"/>
    </row>
    <row r="424" spans="3:4" ht="12.95" customHeight="1">
      <c r="C424" s="89"/>
      <c r="D424" s="89"/>
    </row>
    <row r="425" spans="3:4" ht="12.95" customHeight="1">
      <c r="C425" s="89"/>
      <c r="D425" s="89"/>
    </row>
    <row r="426" spans="3:4" ht="12.95" customHeight="1">
      <c r="C426" s="89"/>
      <c r="D426" s="89"/>
    </row>
    <row r="427" spans="3:4" ht="12.95" customHeight="1">
      <c r="C427" s="89"/>
      <c r="D427" s="89"/>
    </row>
    <row r="428" spans="3:4" ht="12.95" customHeight="1">
      <c r="C428" s="89"/>
      <c r="D428" s="89"/>
    </row>
    <row r="429" spans="3:4" ht="12.95" customHeight="1">
      <c r="C429" s="89"/>
      <c r="D429" s="89"/>
    </row>
    <row r="430" spans="3:4" ht="12.95" customHeight="1">
      <c r="C430" s="89"/>
      <c r="D430" s="89"/>
    </row>
    <row r="431" spans="3:4" ht="12.95" customHeight="1">
      <c r="C431" s="89"/>
      <c r="D431" s="89"/>
    </row>
    <row r="432" spans="3:4" ht="12.95" customHeight="1">
      <c r="C432" s="89"/>
      <c r="D432" s="89"/>
    </row>
    <row r="433" spans="3:4" ht="12.95" customHeight="1">
      <c r="C433" s="89"/>
      <c r="D433" s="89"/>
    </row>
    <row r="434" spans="3:4" ht="12.95" customHeight="1">
      <c r="C434" s="89"/>
      <c r="D434" s="89"/>
    </row>
    <row r="435" spans="3:4" ht="12.95" customHeight="1">
      <c r="C435" s="89"/>
      <c r="D435" s="89"/>
    </row>
    <row r="436" spans="3:4" ht="12.95" customHeight="1">
      <c r="C436" s="89"/>
      <c r="D436" s="89"/>
    </row>
    <row r="437" spans="3:4" ht="12.95" customHeight="1">
      <c r="C437" s="89"/>
      <c r="D437" s="89"/>
    </row>
    <row r="438" spans="3:4" ht="12.95" customHeight="1">
      <c r="C438" s="89"/>
      <c r="D438" s="89"/>
    </row>
    <row r="439" spans="3:4" ht="12.95" customHeight="1">
      <c r="C439" s="89"/>
      <c r="D439" s="89"/>
    </row>
    <row r="440" spans="3:4" ht="12.95" customHeight="1">
      <c r="C440" s="89"/>
      <c r="D440" s="89"/>
    </row>
    <row r="441" spans="3:4" ht="12.95" customHeight="1">
      <c r="C441" s="89"/>
      <c r="D441" s="89"/>
    </row>
    <row r="442" spans="3:4" ht="12.95" customHeight="1">
      <c r="C442" s="89"/>
      <c r="D442" s="89"/>
    </row>
    <row r="443" spans="3:4" ht="12.95" customHeight="1">
      <c r="C443" s="89"/>
      <c r="D443" s="89"/>
    </row>
    <row r="444" spans="3:4" ht="12.95" customHeight="1">
      <c r="C444" s="89"/>
      <c r="D444" s="89"/>
    </row>
    <row r="445" spans="3:4" ht="12.95" customHeight="1">
      <c r="C445" s="89"/>
      <c r="D445" s="89"/>
    </row>
    <row r="446" spans="3:4" ht="12.95" customHeight="1">
      <c r="C446" s="89"/>
      <c r="D446" s="89"/>
    </row>
    <row r="447" spans="3:4" ht="12.95" customHeight="1">
      <c r="C447" s="89"/>
      <c r="D447" s="89"/>
    </row>
    <row r="448" spans="3:4" ht="12.95" customHeight="1">
      <c r="C448" s="89"/>
      <c r="D448" s="89"/>
    </row>
    <row r="449" spans="3:4" ht="12.95" customHeight="1">
      <c r="C449" s="89"/>
      <c r="D449" s="89"/>
    </row>
    <row r="450" spans="3:4" ht="12.95" customHeight="1">
      <c r="C450" s="89"/>
      <c r="D450" s="89"/>
    </row>
    <row r="451" spans="3:4" ht="12.95" customHeight="1">
      <c r="C451" s="89"/>
      <c r="D451" s="89"/>
    </row>
    <row r="452" spans="3:4" ht="12.95" customHeight="1">
      <c r="C452" s="89"/>
      <c r="D452" s="89"/>
    </row>
    <row r="453" spans="3:4" ht="12.95" customHeight="1">
      <c r="C453" s="89"/>
      <c r="D453" s="89"/>
    </row>
    <row r="454" spans="3:4" ht="12.95" customHeight="1">
      <c r="C454" s="89"/>
      <c r="D454" s="89"/>
    </row>
    <row r="455" spans="3:4" ht="12.95" customHeight="1">
      <c r="C455" s="89"/>
      <c r="D455" s="89"/>
    </row>
    <row r="456" spans="3:4" ht="12.95" customHeight="1">
      <c r="C456" s="89"/>
      <c r="D456" s="89"/>
    </row>
    <row r="457" spans="3:4" ht="12.95" customHeight="1">
      <c r="C457" s="89"/>
      <c r="D457" s="89"/>
    </row>
    <row r="458" spans="3:4" ht="12.95" customHeight="1">
      <c r="C458" s="89"/>
      <c r="D458" s="89"/>
    </row>
    <row r="459" spans="3:4" ht="12.95" customHeight="1">
      <c r="C459" s="89"/>
      <c r="D459" s="89"/>
    </row>
    <row r="460" spans="3:4" ht="12.95" customHeight="1">
      <c r="C460" s="89"/>
      <c r="D460" s="89"/>
    </row>
    <row r="461" spans="3:4" ht="12.95" customHeight="1">
      <c r="C461" s="89"/>
      <c r="D461" s="89"/>
    </row>
    <row r="462" spans="3:4" ht="12.95" customHeight="1">
      <c r="C462" s="89"/>
      <c r="D462" s="89"/>
    </row>
    <row r="463" spans="3:4" ht="12.95" customHeight="1">
      <c r="C463" s="89"/>
      <c r="D463" s="89"/>
    </row>
    <row r="464" spans="3:4" ht="12.95" customHeight="1">
      <c r="C464" s="89"/>
      <c r="D464" s="89"/>
    </row>
    <row r="465" spans="3:4" ht="12.95" customHeight="1">
      <c r="C465" s="89"/>
      <c r="D465" s="89"/>
    </row>
    <row r="466" spans="3:4" ht="12.95" customHeight="1">
      <c r="C466" s="89"/>
      <c r="D466" s="89"/>
    </row>
    <row r="467" spans="3:4" ht="12.95" customHeight="1">
      <c r="C467" s="89"/>
      <c r="D467" s="89"/>
    </row>
    <row r="468" spans="3:4" ht="12.95" customHeight="1">
      <c r="C468" s="89"/>
      <c r="D468" s="89"/>
    </row>
    <row r="469" spans="3:4" ht="12.95" customHeight="1">
      <c r="C469" s="89"/>
      <c r="D469" s="89"/>
    </row>
    <row r="470" spans="3:4" ht="12.95" customHeight="1">
      <c r="C470" s="89"/>
      <c r="D470" s="89"/>
    </row>
    <row r="471" spans="3:4" ht="12.95" customHeight="1">
      <c r="C471" s="89"/>
      <c r="D471" s="89"/>
    </row>
    <row r="472" spans="3:4" ht="12.95" customHeight="1">
      <c r="C472" s="89"/>
      <c r="D472" s="89"/>
    </row>
    <row r="473" spans="3:4" ht="12.95" customHeight="1">
      <c r="C473" s="89"/>
      <c r="D473" s="89"/>
    </row>
    <row r="474" spans="3:4" ht="12.95" customHeight="1">
      <c r="C474" s="89"/>
      <c r="D474" s="89"/>
    </row>
    <row r="475" spans="3:4" ht="12.95" customHeight="1">
      <c r="C475" s="89"/>
      <c r="D475" s="89"/>
    </row>
    <row r="476" spans="3:4" ht="12.95" customHeight="1">
      <c r="C476" s="89"/>
      <c r="D476" s="89"/>
    </row>
    <row r="477" spans="3:4" ht="12.95" customHeight="1">
      <c r="C477" s="89"/>
      <c r="D477" s="89"/>
    </row>
    <row r="478" spans="3:4" ht="12.95" customHeight="1">
      <c r="C478" s="89"/>
      <c r="D478" s="89"/>
    </row>
    <row r="479" spans="3:4" ht="12.95" customHeight="1">
      <c r="C479" s="89"/>
      <c r="D479" s="89"/>
    </row>
    <row r="480" spans="3:4" ht="12.95" customHeight="1">
      <c r="C480" s="89"/>
      <c r="D480" s="89"/>
    </row>
    <row r="481" spans="3:4" ht="12.95" customHeight="1">
      <c r="C481" s="89"/>
      <c r="D481" s="89"/>
    </row>
    <row r="482" spans="3:4" ht="12.95" customHeight="1">
      <c r="C482" s="89"/>
      <c r="D482" s="89"/>
    </row>
    <row r="483" spans="3:4" ht="12.95" customHeight="1">
      <c r="C483" s="89"/>
      <c r="D483" s="89"/>
    </row>
    <row r="484" spans="3:4" ht="12.95" customHeight="1">
      <c r="C484" s="89"/>
      <c r="D484" s="89"/>
    </row>
    <row r="485" spans="3:4" ht="12.95" customHeight="1">
      <c r="C485" s="89"/>
      <c r="D485" s="89"/>
    </row>
    <row r="486" spans="3:4" ht="12.95" customHeight="1">
      <c r="C486" s="89"/>
      <c r="D486" s="89"/>
    </row>
    <row r="487" spans="3:4" ht="12.95" customHeight="1">
      <c r="C487" s="89"/>
      <c r="D487" s="89"/>
    </row>
    <row r="488" spans="3:4" ht="12.95" customHeight="1">
      <c r="C488" s="89"/>
      <c r="D488" s="89"/>
    </row>
    <row r="489" spans="3:4" ht="12.95" customHeight="1">
      <c r="C489" s="89"/>
      <c r="D489" s="89"/>
    </row>
    <row r="490" spans="3:4" ht="12.95" customHeight="1">
      <c r="C490" s="89"/>
      <c r="D490" s="89"/>
    </row>
    <row r="491" spans="3:4" ht="12.95" customHeight="1">
      <c r="C491" s="89"/>
      <c r="D491" s="89"/>
    </row>
    <row r="492" spans="3:4" ht="12.95" customHeight="1">
      <c r="C492" s="89"/>
      <c r="D492" s="89"/>
    </row>
    <row r="493" spans="3:4" ht="12.95" customHeight="1">
      <c r="C493" s="89"/>
      <c r="D493" s="89"/>
    </row>
    <row r="494" spans="3:4" ht="12.95" customHeight="1">
      <c r="C494" s="89"/>
      <c r="D494" s="89"/>
    </row>
    <row r="495" spans="3:4" ht="12.95" customHeight="1">
      <c r="C495" s="89"/>
      <c r="D495" s="89"/>
    </row>
    <row r="496" spans="3:4" ht="12.95" customHeight="1">
      <c r="C496" s="89"/>
      <c r="D496" s="89"/>
    </row>
    <row r="497" spans="3:4" ht="12.95" customHeight="1">
      <c r="C497" s="89"/>
      <c r="D497" s="89"/>
    </row>
    <row r="498" spans="3:4" ht="12.95" customHeight="1">
      <c r="C498" s="89"/>
      <c r="D498" s="89"/>
    </row>
    <row r="499" spans="3:4" ht="12.95" customHeight="1">
      <c r="C499" s="89"/>
      <c r="D499" s="89"/>
    </row>
    <row r="500" spans="3:4" ht="12.95" customHeight="1">
      <c r="C500" s="89"/>
      <c r="D500" s="89"/>
    </row>
    <row r="501" spans="3:4" ht="12.95" customHeight="1">
      <c r="C501" s="89"/>
      <c r="D501" s="89"/>
    </row>
    <row r="502" spans="3:4" ht="12.95" customHeight="1">
      <c r="C502" s="89"/>
      <c r="D502" s="89"/>
    </row>
    <row r="503" spans="3:4" ht="12.95" customHeight="1">
      <c r="C503" s="89"/>
      <c r="D503" s="89"/>
    </row>
    <row r="504" spans="3:4" ht="12.95" customHeight="1">
      <c r="C504" s="89"/>
      <c r="D504" s="89"/>
    </row>
    <row r="505" spans="3:4" ht="12.95" customHeight="1">
      <c r="C505" s="89"/>
      <c r="D505" s="89"/>
    </row>
    <row r="506" spans="3:4" ht="12.95" customHeight="1">
      <c r="C506" s="89"/>
      <c r="D506" s="89"/>
    </row>
    <row r="507" spans="3:4" ht="12.95" customHeight="1">
      <c r="C507" s="89"/>
      <c r="D507" s="89"/>
    </row>
    <row r="508" spans="3:4" ht="12.95" customHeight="1">
      <c r="C508" s="89"/>
      <c r="D508" s="89"/>
    </row>
    <row r="509" spans="3:4" ht="12.95" customHeight="1">
      <c r="C509" s="89"/>
      <c r="D509" s="89"/>
    </row>
    <row r="510" spans="3:4" ht="12.95" customHeight="1">
      <c r="C510" s="89"/>
      <c r="D510" s="89"/>
    </row>
    <row r="511" spans="3:4" ht="12.95" customHeight="1">
      <c r="C511" s="89"/>
      <c r="D511" s="89"/>
    </row>
    <row r="512" spans="3:4" ht="12.95" customHeight="1">
      <c r="C512" s="89"/>
      <c r="D512" s="89"/>
    </row>
    <row r="513" spans="3:4" ht="12.95" customHeight="1">
      <c r="C513" s="89"/>
      <c r="D513" s="89"/>
    </row>
    <row r="514" spans="3:4" ht="12.95" customHeight="1">
      <c r="C514" s="89"/>
      <c r="D514" s="89"/>
    </row>
    <row r="515" spans="3:4" ht="12.95" customHeight="1">
      <c r="C515" s="89"/>
      <c r="D515" s="89"/>
    </row>
    <row r="516" spans="3:4" ht="12.95" customHeight="1">
      <c r="C516" s="89"/>
      <c r="D516" s="89"/>
    </row>
    <row r="517" spans="3:4" ht="12.95" customHeight="1">
      <c r="C517" s="89"/>
      <c r="D517" s="89"/>
    </row>
    <row r="518" spans="3:4" ht="12.95" customHeight="1">
      <c r="C518" s="89"/>
      <c r="D518" s="89"/>
    </row>
    <row r="519" spans="3:4" ht="12.95" customHeight="1">
      <c r="C519" s="89"/>
      <c r="D519" s="89"/>
    </row>
    <row r="520" spans="3:4" ht="12.95" customHeight="1">
      <c r="C520" s="89"/>
      <c r="D520" s="89"/>
    </row>
    <row r="521" spans="3:4" ht="12.95" customHeight="1">
      <c r="C521" s="89"/>
      <c r="D521" s="89"/>
    </row>
    <row r="522" spans="3:4" ht="12.95" customHeight="1">
      <c r="C522" s="89"/>
      <c r="D522" s="89"/>
    </row>
    <row r="523" spans="3:4" ht="12.95" customHeight="1">
      <c r="C523" s="89"/>
      <c r="D523" s="89"/>
    </row>
    <row r="524" spans="3:4" ht="12.95" customHeight="1">
      <c r="C524" s="89"/>
      <c r="D524" s="89"/>
    </row>
    <row r="525" spans="3:4" ht="12.95" customHeight="1">
      <c r="C525" s="89"/>
      <c r="D525" s="89"/>
    </row>
    <row r="526" spans="3:4" ht="12.95" customHeight="1">
      <c r="C526" s="89"/>
      <c r="D526" s="89"/>
    </row>
    <row r="527" spans="3:4" ht="12.95" customHeight="1">
      <c r="C527" s="89"/>
      <c r="D527" s="89"/>
    </row>
    <row r="528" spans="3:4" ht="12.95" customHeight="1">
      <c r="C528" s="89"/>
      <c r="D528" s="89"/>
    </row>
    <row r="529" spans="3:4" ht="12.95" customHeight="1">
      <c r="C529" s="89"/>
      <c r="D529" s="89"/>
    </row>
    <row r="530" spans="3:4" ht="12.95" customHeight="1">
      <c r="C530" s="89"/>
      <c r="D530" s="89"/>
    </row>
    <row r="531" spans="3:4" ht="12.95" customHeight="1">
      <c r="C531" s="89"/>
      <c r="D531" s="89"/>
    </row>
    <row r="532" spans="3:4" ht="12.95" customHeight="1">
      <c r="C532" s="89"/>
      <c r="D532" s="89"/>
    </row>
    <row r="533" spans="3:4" ht="12.95" customHeight="1">
      <c r="C533" s="89"/>
      <c r="D533" s="89"/>
    </row>
    <row r="534" spans="3:4" ht="12.95" customHeight="1">
      <c r="C534" s="89"/>
      <c r="D534" s="89"/>
    </row>
    <row r="535" spans="3:4" ht="12.95" customHeight="1">
      <c r="C535" s="89"/>
      <c r="D535" s="89"/>
    </row>
    <row r="536" spans="3:4" ht="12.95" customHeight="1">
      <c r="C536" s="89"/>
      <c r="D536" s="89"/>
    </row>
    <row r="537" spans="3:4" ht="12.95" customHeight="1">
      <c r="C537" s="89"/>
      <c r="D537" s="89"/>
    </row>
    <row r="538" spans="3:4" ht="12.95" customHeight="1">
      <c r="C538" s="89"/>
      <c r="D538" s="89"/>
    </row>
    <row r="539" spans="3:4" ht="12.95" customHeight="1">
      <c r="C539" s="89"/>
      <c r="D539" s="89"/>
    </row>
    <row r="540" spans="3:4" ht="12.95" customHeight="1">
      <c r="C540" s="89"/>
      <c r="D540" s="89"/>
    </row>
    <row r="541" spans="3:4" ht="12.95" customHeight="1">
      <c r="C541" s="89"/>
      <c r="D541" s="89"/>
    </row>
    <row r="542" spans="3:4" ht="12.95" customHeight="1">
      <c r="C542" s="89"/>
      <c r="D542" s="89"/>
    </row>
    <row r="543" spans="3:4" ht="12.95" customHeight="1">
      <c r="C543" s="89"/>
      <c r="D543" s="89"/>
    </row>
    <row r="544" spans="3:4" ht="12.95" customHeight="1">
      <c r="C544" s="89"/>
      <c r="D544" s="89"/>
    </row>
    <row r="545" spans="3:4" ht="12.95" customHeight="1">
      <c r="C545" s="89"/>
      <c r="D545" s="89"/>
    </row>
    <row r="546" spans="3:4" ht="12.95" customHeight="1">
      <c r="C546" s="89"/>
      <c r="D546" s="89"/>
    </row>
    <row r="547" spans="3:4" ht="12.95" customHeight="1">
      <c r="C547" s="89"/>
      <c r="D547" s="89"/>
    </row>
    <row r="548" spans="3:4" ht="12.95" customHeight="1">
      <c r="C548" s="89"/>
      <c r="D548" s="89"/>
    </row>
    <row r="549" spans="3:4" ht="12.95" customHeight="1">
      <c r="C549" s="89"/>
      <c r="D549" s="89"/>
    </row>
    <row r="550" spans="3:4" ht="12.95" customHeight="1">
      <c r="C550" s="89"/>
      <c r="D550" s="89"/>
    </row>
    <row r="551" spans="3:4" ht="12.95" customHeight="1">
      <c r="C551" s="89"/>
      <c r="D551" s="89"/>
    </row>
    <row r="552" spans="3:4" ht="12.95" customHeight="1">
      <c r="C552" s="89"/>
      <c r="D552" s="89"/>
    </row>
    <row r="553" spans="3:4" ht="12.95" customHeight="1">
      <c r="C553" s="89"/>
      <c r="D553" s="89"/>
    </row>
    <row r="554" spans="3:4" ht="12.95" customHeight="1">
      <c r="C554" s="89"/>
      <c r="D554" s="89"/>
    </row>
    <row r="555" spans="3:4" ht="12.95" customHeight="1">
      <c r="C555" s="89"/>
      <c r="D555" s="89"/>
    </row>
    <row r="556" spans="3:4" ht="12.95" customHeight="1">
      <c r="C556" s="89"/>
      <c r="D556" s="89"/>
    </row>
    <row r="557" spans="3:4" ht="12.95" customHeight="1">
      <c r="C557" s="89"/>
      <c r="D557" s="89"/>
    </row>
    <row r="558" spans="3:4" ht="12.95" customHeight="1">
      <c r="C558" s="89"/>
      <c r="D558" s="89"/>
    </row>
    <row r="559" spans="3:4" ht="12.95" customHeight="1">
      <c r="C559" s="89"/>
      <c r="D559" s="89"/>
    </row>
    <row r="560" spans="3:4" ht="12.95" customHeight="1">
      <c r="C560" s="89"/>
      <c r="D560" s="89"/>
    </row>
  </sheetData>
  <sortState xmlns:xlrd2="http://schemas.microsoft.com/office/spreadsheetml/2017/richdata2" ref="A21:V77">
    <sortCondition ref="C21:C77"/>
  </sortState>
  <phoneticPr fontId="7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0"/>
  <sheetViews>
    <sheetView topLeftCell="A4" workbookViewId="0">
      <selection activeCell="A11" sqref="A11:IV448"/>
    </sheetView>
  </sheetViews>
  <sheetFormatPr defaultRowHeight="12.75"/>
  <cols>
    <col min="1" max="1" width="19.7109375" style="8" customWidth="1"/>
    <col min="2" max="2" width="4.42578125" style="11" customWidth="1"/>
    <col min="3" max="3" width="12.7109375" style="8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8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>
      <c r="A1" s="48" t="s">
        <v>144</v>
      </c>
      <c r="I1" s="49" t="s">
        <v>66</v>
      </c>
      <c r="J1" s="50" t="s">
        <v>145</v>
      </c>
    </row>
    <row r="2" spans="1:16">
      <c r="I2" s="51" t="s">
        <v>77</v>
      </c>
      <c r="J2" s="52" t="s">
        <v>146</v>
      </c>
    </row>
    <row r="3" spans="1:16">
      <c r="A3" s="53" t="s">
        <v>147</v>
      </c>
      <c r="I3" s="51" t="s">
        <v>81</v>
      </c>
      <c r="J3" s="52" t="s">
        <v>148</v>
      </c>
    </row>
    <row r="4" spans="1:16">
      <c r="I4" s="51" t="s">
        <v>96</v>
      </c>
      <c r="J4" s="52" t="s">
        <v>148</v>
      </c>
    </row>
    <row r="5" spans="1:16" ht="13.5" thickBot="1">
      <c r="I5" s="54" t="s">
        <v>126</v>
      </c>
      <c r="J5" s="55" t="s">
        <v>149</v>
      </c>
    </row>
    <row r="10" spans="1:16" ht="13.5" thickBot="1"/>
    <row r="11" spans="1:16" ht="12.75" customHeight="1" thickBot="1">
      <c r="A11" s="8" t="str">
        <f t="shared" ref="A11:A42" si="0">P11</f>
        <v> VSS 1.328 </v>
      </c>
      <c r="B11" s="2" t="str">
        <f t="shared" ref="B11:B42" si="1">IF(H11=INT(H11),"I","II")</f>
        <v>I</v>
      </c>
      <c r="C11" s="8">
        <f t="shared" ref="C11:C42" si="2">1*G11</f>
        <v>26004.38</v>
      </c>
      <c r="D11" s="11" t="str">
        <f t="shared" ref="D11:D42" si="3">VLOOKUP(F11,I$1:J$5,2,FALSE)</f>
        <v>vis</v>
      </c>
      <c r="E11" s="56">
        <f>VLOOKUP(C11,Active!C$21:E$973,3,FALSE)</f>
        <v>4.3943000131981082E-2</v>
      </c>
      <c r="F11" s="2" t="s">
        <v>126</v>
      </c>
      <c r="G11" s="11" t="str">
        <f t="shared" ref="G11:G42" si="4">MID(I11,3,LEN(I11)-3)</f>
        <v>26004.38</v>
      </c>
      <c r="H11" s="8">
        <f t="shared" ref="H11:H42" si="5">1*K11</f>
        <v>0</v>
      </c>
      <c r="I11" s="57" t="s">
        <v>150</v>
      </c>
      <c r="J11" s="58" t="s">
        <v>151</v>
      </c>
      <c r="K11" s="57">
        <v>0</v>
      </c>
      <c r="L11" s="57" t="s">
        <v>152</v>
      </c>
      <c r="M11" s="58" t="s">
        <v>153</v>
      </c>
      <c r="N11" s="58"/>
      <c r="O11" s="59" t="s">
        <v>154</v>
      </c>
      <c r="P11" s="59" t="s">
        <v>155</v>
      </c>
    </row>
    <row r="12" spans="1:16" ht="12.75" customHeight="1" thickBot="1">
      <c r="A12" s="8" t="str">
        <f t="shared" si="0"/>
        <v> VSS 1.328 </v>
      </c>
      <c r="B12" s="2" t="str">
        <f t="shared" si="1"/>
        <v>I</v>
      </c>
      <c r="C12" s="8">
        <f t="shared" si="2"/>
        <v>26313.7</v>
      </c>
      <c r="D12" s="11" t="str">
        <f t="shared" si="3"/>
        <v>vis</v>
      </c>
      <c r="E12" s="56">
        <f>VLOOKUP(C12,Active!C$21:E$973,3,FALSE)</f>
        <v>453.1255696569163</v>
      </c>
      <c r="F12" s="2" t="s">
        <v>126</v>
      </c>
      <c r="G12" s="11" t="str">
        <f t="shared" si="4"/>
        <v>26313.70</v>
      </c>
      <c r="H12" s="8">
        <f t="shared" si="5"/>
        <v>454</v>
      </c>
      <c r="I12" s="57" t="s">
        <v>156</v>
      </c>
      <c r="J12" s="58" t="s">
        <v>157</v>
      </c>
      <c r="K12" s="57">
        <v>454</v>
      </c>
      <c r="L12" s="57" t="s">
        <v>158</v>
      </c>
      <c r="M12" s="58" t="s">
        <v>153</v>
      </c>
      <c r="N12" s="58"/>
      <c r="O12" s="59" t="s">
        <v>154</v>
      </c>
      <c r="P12" s="59" t="s">
        <v>155</v>
      </c>
    </row>
    <row r="13" spans="1:16" ht="12.75" customHeight="1" thickBot="1">
      <c r="A13" s="8" t="str">
        <f t="shared" si="0"/>
        <v> VSS 1.328 </v>
      </c>
      <c r="B13" s="2" t="str">
        <f t="shared" si="1"/>
        <v>I</v>
      </c>
      <c r="C13" s="8">
        <f t="shared" si="2"/>
        <v>26355.27</v>
      </c>
      <c r="D13" s="11" t="str">
        <f t="shared" si="3"/>
        <v>vis</v>
      </c>
      <c r="E13" s="56">
        <f>VLOOKUP(C13,Active!C$21:E$973,3,FALSE)</f>
        <v>514.01592016810991</v>
      </c>
      <c r="F13" s="2" t="s">
        <v>126</v>
      </c>
      <c r="G13" s="11" t="str">
        <f t="shared" si="4"/>
        <v>26355.27</v>
      </c>
      <c r="H13" s="8">
        <f t="shared" si="5"/>
        <v>515</v>
      </c>
      <c r="I13" s="57" t="s">
        <v>159</v>
      </c>
      <c r="J13" s="58" t="s">
        <v>160</v>
      </c>
      <c r="K13" s="57">
        <v>515</v>
      </c>
      <c r="L13" s="57" t="s">
        <v>152</v>
      </c>
      <c r="M13" s="58" t="s">
        <v>153</v>
      </c>
      <c r="N13" s="58"/>
      <c r="O13" s="59" t="s">
        <v>154</v>
      </c>
      <c r="P13" s="59" t="s">
        <v>155</v>
      </c>
    </row>
    <row r="14" spans="1:16" ht="12.75" customHeight="1" thickBot="1">
      <c r="A14" s="8" t="str">
        <f t="shared" si="0"/>
        <v> VSS 1.328 </v>
      </c>
      <c r="B14" s="2" t="str">
        <f t="shared" si="1"/>
        <v>I</v>
      </c>
      <c r="C14" s="8">
        <f t="shared" si="2"/>
        <v>26634.51</v>
      </c>
      <c r="D14" s="11" t="str">
        <f t="shared" si="3"/>
        <v>vis</v>
      </c>
      <c r="E14" s="56">
        <f>VLOOKUP(C14,Active!C$21:E$973,3,FALSE)</f>
        <v>923.03736536285862</v>
      </c>
      <c r="F14" s="2" t="s">
        <v>126</v>
      </c>
      <c r="G14" s="11" t="str">
        <f t="shared" si="4"/>
        <v>26634.51</v>
      </c>
      <c r="H14" s="8">
        <f t="shared" si="5"/>
        <v>925</v>
      </c>
      <c r="I14" s="57" t="s">
        <v>161</v>
      </c>
      <c r="J14" s="58" t="s">
        <v>162</v>
      </c>
      <c r="K14" s="57">
        <v>925</v>
      </c>
      <c r="L14" s="57" t="s">
        <v>163</v>
      </c>
      <c r="M14" s="58" t="s">
        <v>153</v>
      </c>
      <c r="N14" s="58"/>
      <c r="O14" s="59" t="s">
        <v>154</v>
      </c>
      <c r="P14" s="59" t="s">
        <v>155</v>
      </c>
    </row>
    <row r="15" spans="1:16" ht="12.75" customHeight="1" thickBot="1">
      <c r="A15" s="8" t="str">
        <f t="shared" si="0"/>
        <v> VSS 1.328 </v>
      </c>
      <c r="B15" s="2" t="str">
        <f t="shared" si="1"/>
        <v>I</v>
      </c>
      <c r="C15" s="8">
        <f t="shared" si="2"/>
        <v>26662.48</v>
      </c>
      <c r="D15" s="11" t="str">
        <f t="shared" si="3"/>
        <v>vis</v>
      </c>
      <c r="E15" s="56">
        <f>VLOOKUP(C15,Active!C$21:E$973,3,FALSE)</f>
        <v>964.00688914919897</v>
      </c>
      <c r="F15" s="2" t="s">
        <v>126</v>
      </c>
      <c r="G15" s="11" t="str">
        <f t="shared" si="4"/>
        <v>26662.48</v>
      </c>
      <c r="H15" s="8">
        <f t="shared" si="5"/>
        <v>966</v>
      </c>
      <c r="I15" s="57" t="s">
        <v>164</v>
      </c>
      <c r="J15" s="58" t="s">
        <v>165</v>
      </c>
      <c r="K15" s="57">
        <v>966</v>
      </c>
      <c r="L15" s="57" t="s">
        <v>166</v>
      </c>
      <c r="M15" s="58" t="s">
        <v>153</v>
      </c>
      <c r="N15" s="58"/>
      <c r="O15" s="59" t="s">
        <v>154</v>
      </c>
      <c r="P15" s="59" t="s">
        <v>155</v>
      </c>
    </row>
    <row r="16" spans="1:16" ht="12.75" customHeight="1" thickBot="1">
      <c r="A16" s="8" t="str">
        <f t="shared" si="0"/>
        <v> VSS 1.328 </v>
      </c>
      <c r="B16" s="2" t="str">
        <f t="shared" si="1"/>
        <v>I</v>
      </c>
      <c r="C16" s="8">
        <f t="shared" si="2"/>
        <v>26718.45</v>
      </c>
      <c r="D16" s="11" t="str">
        <f t="shared" si="3"/>
        <v>vis</v>
      </c>
      <c r="E16" s="56">
        <f>VLOOKUP(C16,Active!C$21:E$973,3,FALSE)</f>
        <v>1045.9898797220062</v>
      </c>
      <c r="F16" s="2" t="s">
        <v>126</v>
      </c>
      <c r="G16" s="11" t="str">
        <f t="shared" si="4"/>
        <v>26718.45</v>
      </c>
      <c r="H16" s="8">
        <f t="shared" si="5"/>
        <v>1048</v>
      </c>
      <c r="I16" s="57" t="s">
        <v>167</v>
      </c>
      <c r="J16" s="58" t="s">
        <v>168</v>
      </c>
      <c r="K16" s="57">
        <v>1048</v>
      </c>
      <c r="L16" s="57" t="s">
        <v>169</v>
      </c>
      <c r="M16" s="58" t="s">
        <v>153</v>
      </c>
      <c r="N16" s="58"/>
      <c r="O16" s="59" t="s">
        <v>154</v>
      </c>
      <c r="P16" s="59" t="s">
        <v>155</v>
      </c>
    </row>
    <row r="17" spans="1:16" ht="12.75" customHeight="1" thickBot="1">
      <c r="A17" s="8" t="str">
        <f t="shared" si="0"/>
        <v> VSS 1.328 </v>
      </c>
      <c r="B17" s="2" t="str">
        <f t="shared" si="1"/>
        <v>I</v>
      </c>
      <c r="C17" s="8">
        <f t="shared" si="2"/>
        <v>26987.51</v>
      </c>
      <c r="D17" s="11" t="str">
        <f t="shared" si="3"/>
        <v>vis</v>
      </c>
      <c r="E17" s="56">
        <f>VLOOKUP(C17,Active!C$21:E$973,3,FALSE)</f>
        <v>1440.1000002065318</v>
      </c>
      <c r="F17" s="2" t="s">
        <v>126</v>
      </c>
      <c r="G17" s="11" t="str">
        <f t="shared" si="4"/>
        <v>26987.51</v>
      </c>
      <c r="H17" s="8">
        <f t="shared" si="5"/>
        <v>1443</v>
      </c>
      <c r="I17" s="57" t="s">
        <v>170</v>
      </c>
      <c r="J17" s="58" t="s">
        <v>171</v>
      </c>
      <c r="K17" s="57">
        <v>1443</v>
      </c>
      <c r="L17" s="57" t="s">
        <v>172</v>
      </c>
      <c r="M17" s="58" t="s">
        <v>153</v>
      </c>
      <c r="N17" s="58"/>
      <c r="O17" s="59" t="s">
        <v>154</v>
      </c>
      <c r="P17" s="59" t="s">
        <v>155</v>
      </c>
    </row>
    <row r="18" spans="1:16" ht="12.75" customHeight="1" thickBot="1">
      <c r="A18" s="8" t="str">
        <f t="shared" si="0"/>
        <v> VSS 1.328 </v>
      </c>
      <c r="B18" s="2" t="str">
        <f t="shared" si="1"/>
        <v>I</v>
      </c>
      <c r="C18" s="8">
        <f t="shared" si="2"/>
        <v>27342.51</v>
      </c>
      <c r="D18" s="11" t="str">
        <f t="shared" si="3"/>
        <v>vis</v>
      </c>
      <c r="E18" s="56">
        <f>VLOOKUP(C18,Active!C$21:E$973,3,FALSE)</f>
        <v>1960.0921683920956</v>
      </c>
      <c r="F18" s="2" t="s">
        <v>126</v>
      </c>
      <c r="G18" s="11" t="str">
        <f t="shared" si="4"/>
        <v>27342.51</v>
      </c>
      <c r="H18" s="8">
        <f t="shared" si="5"/>
        <v>1964</v>
      </c>
      <c r="I18" s="57" t="s">
        <v>173</v>
      </c>
      <c r="J18" s="58" t="s">
        <v>174</v>
      </c>
      <c r="K18" s="57">
        <v>1964</v>
      </c>
      <c r="L18" s="57" t="s">
        <v>175</v>
      </c>
      <c r="M18" s="58" t="s">
        <v>153</v>
      </c>
      <c r="N18" s="58"/>
      <c r="O18" s="59" t="s">
        <v>154</v>
      </c>
      <c r="P18" s="59" t="s">
        <v>155</v>
      </c>
    </row>
    <row r="19" spans="1:16" ht="12.75" customHeight="1" thickBot="1">
      <c r="A19" s="8" t="str">
        <f t="shared" si="0"/>
        <v> VSS 1.328 </v>
      </c>
      <c r="B19" s="2" t="str">
        <f t="shared" si="1"/>
        <v>I</v>
      </c>
      <c r="C19" s="8">
        <f t="shared" si="2"/>
        <v>27368.45</v>
      </c>
      <c r="D19" s="11" t="str">
        <f t="shared" si="3"/>
        <v>vis</v>
      </c>
      <c r="E19" s="56">
        <f>VLOOKUP(C19,Active!C$21:E$973,3,FALSE)</f>
        <v>1998.0882158364188</v>
      </c>
      <c r="F19" s="2" t="s">
        <v>126</v>
      </c>
      <c r="G19" s="11" t="str">
        <f t="shared" si="4"/>
        <v>27368.45</v>
      </c>
      <c r="H19" s="8">
        <f t="shared" si="5"/>
        <v>2002</v>
      </c>
      <c r="I19" s="57" t="s">
        <v>176</v>
      </c>
      <c r="J19" s="58" t="s">
        <v>177</v>
      </c>
      <c r="K19" s="57">
        <v>2002</v>
      </c>
      <c r="L19" s="57" t="s">
        <v>169</v>
      </c>
      <c r="M19" s="58" t="s">
        <v>153</v>
      </c>
      <c r="N19" s="58"/>
      <c r="O19" s="59" t="s">
        <v>154</v>
      </c>
      <c r="P19" s="59" t="s">
        <v>155</v>
      </c>
    </row>
    <row r="20" spans="1:16" ht="12.75" customHeight="1" thickBot="1">
      <c r="A20" s="8" t="str">
        <f t="shared" si="0"/>
        <v> VSS 1.328 </v>
      </c>
      <c r="B20" s="2" t="str">
        <f t="shared" si="1"/>
        <v>I</v>
      </c>
      <c r="C20" s="8">
        <f t="shared" si="2"/>
        <v>27394.39</v>
      </c>
      <c r="D20" s="11" t="str">
        <f t="shared" si="3"/>
        <v>vis</v>
      </c>
      <c r="E20" s="56">
        <f>VLOOKUP(C20,Active!C$21:E$973,3,FALSE)</f>
        <v>2036.0842632807366</v>
      </c>
      <c r="F20" s="2" t="s">
        <v>126</v>
      </c>
      <c r="G20" s="11" t="str">
        <f t="shared" si="4"/>
        <v>27394.39</v>
      </c>
      <c r="H20" s="8">
        <f t="shared" si="5"/>
        <v>2040</v>
      </c>
      <c r="I20" s="57" t="s">
        <v>178</v>
      </c>
      <c r="J20" s="58" t="s">
        <v>179</v>
      </c>
      <c r="K20" s="57">
        <v>2040</v>
      </c>
      <c r="L20" s="57" t="s">
        <v>180</v>
      </c>
      <c r="M20" s="58" t="s">
        <v>153</v>
      </c>
      <c r="N20" s="58"/>
      <c r="O20" s="59" t="s">
        <v>154</v>
      </c>
      <c r="P20" s="59" t="s">
        <v>155</v>
      </c>
    </row>
    <row r="21" spans="1:16" ht="12.75" customHeight="1" thickBot="1">
      <c r="A21" s="8" t="str">
        <f t="shared" si="0"/>
        <v> VSS 1.328 </v>
      </c>
      <c r="B21" s="2" t="str">
        <f t="shared" si="1"/>
        <v>I</v>
      </c>
      <c r="C21" s="8">
        <f t="shared" si="2"/>
        <v>27396.41</v>
      </c>
      <c r="D21" s="11" t="str">
        <f t="shared" si="3"/>
        <v>vis</v>
      </c>
      <c r="E21" s="56">
        <f>VLOOKUP(C21,Active!C$21:E$973,3,FALSE)</f>
        <v>2039.0430919560467</v>
      </c>
      <c r="F21" s="2" t="s">
        <v>126</v>
      </c>
      <c r="G21" s="11" t="str">
        <f t="shared" si="4"/>
        <v>27396.41</v>
      </c>
      <c r="H21" s="8">
        <f t="shared" si="5"/>
        <v>2043</v>
      </c>
      <c r="I21" s="57" t="s">
        <v>181</v>
      </c>
      <c r="J21" s="58" t="s">
        <v>182</v>
      </c>
      <c r="K21" s="57">
        <v>2043</v>
      </c>
      <c r="L21" s="57" t="s">
        <v>183</v>
      </c>
      <c r="M21" s="58" t="s">
        <v>153</v>
      </c>
      <c r="N21" s="58"/>
      <c r="O21" s="59" t="s">
        <v>154</v>
      </c>
      <c r="P21" s="59" t="s">
        <v>155</v>
      </c>
    </row>
    <row r="22" spans="1:16" ht="12.75" customHeight="1" thickBot="1">
      <c r="A22" s="8" t="str">
        <f t="shared" si="0"/>
        <v> VSS 1.328 </v>
      </c>
      <c r="B22" s="2" t="str">
        <f t="shared" si="1"/>
        <v>I</v>
      </c>
      <c r="C22" s="8">
        <f t="shared" si="2"/>
        <v>27535.360000000001</v>
      </c>
      <c r="D22" s="11" t="str">
        <f t="shared" si="3"/>
        <v>vis</v>
      </c>
      <c r="E22" s="56">
        <f>VLOOKUP(C22,Active!C$21:E$973,3,FALSE)</f>
        <v>2242.5724208838906</v>
      </c>
      <c r="F22" s="2" t="s">
        <v>126</v>
      </c>
      <c r="G22" s="11" t="str">
        <f t="shared" si="4"/>
        <v>27535.36</v>
      </c>
      <c r="H22" s="8">
        <f t="shared" si="5"/>
        <v>2247</v>
      </c>
      <c r="I22" s="57" t="s">
        <v>184</v>
      </c>
      <c r="J22" s="58" t="s">
        <v>185</v>
      </c>
      <c r="K22" s="57">
        <v>2247</v>
      </c>
      <c r="L22" s="57" t="s">
        <v>152</v>
      </c>
      <c r="M22" s="58" t="s">
        <v>153</v>
      </c>
      <c r="N22" s="58"/>
      <c r="O22" s="59" t="s">
        <v>154</v>
      </c>
      <c r="P22" s="59" t="s">
        <v>155</v>
      </c>
    </row>
    <row r="23" spans="1:16" ht="12.75" customHeight="1" thickBot="1">
      <c r="A23" s="8" t="str">
        <f t="shared" si="0"/>
        <v> VSS 1.328 </v>
      </c>
      <c r="B23" s="2" t="str">
        <f t="shared" si="1"/>
        <v>I</v>
      </c>
      <c r="C23" s="8">
        <f t="shared" si="2"/>
        <v>27688.6</v>
      </c>
      <c r="D23" s="11" t="str">
        <f t="shared" si="3"/>
        <v>vis</v>
      </c>
      <c r="E23" s="56">
        <f>VLOOKUP(C23,Active!C$21:E$973,3,FALSE)</f>
        <v>2467.0332655395373</v>
      </c>
      <c r="F23" s="2" t="s">
        <v>126</v>
      </c>
      <c r="G23" s="11" t="str">
        <f t="shared" si="4"/>
        <v>27688.60</v>
      </c>
      <c r="H23" s="8">
        <f t="shared" si="5"/>
        <v>2472</v>
      </c>
      <c r="I23" s="57" t="s">
        <v>186</v>
      </c>
      <c r="J23" s="58" t="s">
        <v>187</v>
      </c>
      <c r="K23" s="57">
        <v>2472</v>
      </c>
      <c r="L23" s="57" t="s">
        <v>188</v>
      </c>
      <c r="M23" s="58" t="s">
        <v>153</v>
      </c>
      <c r="N23" s="58"/>
      <c r="O23" s="59" t="s">
        <v>154</v>
      </c>
      <c r="P23" s="59" t="s">
        <v>155</v>
      </c>
    </row>
    <row r="24" spans="1:16" ht="12.75" customHeight="1" thickBot="1">
      <c r="A24" s="8" t="str">
        <f t="shared" si="0"/>
        <v> VSS 1.328 </v>
      </c>
      <c r="B24" s="2" t="str">
        <f t="shared" si="1"/>
        <v>I</v>
      </c>
      <c r="C24" s="8">
        <f t="shared" si="2"/>
        <v>31447.63</v>
      </c>
      <c r="D24" s="11" t="str">
        <f t="shared" si="3"/>
        <v>vis</v>
      </c>
      <c r="E24" s="56">
        <f>VLOOKUP(C24,Active!C$21:E$973,3,FALSE)</f>
        <v>7973.1351246228651</v>
      </c>
      <c r="F24" s="2" t="s">
        <v>126</v>
      </c>
      <c r="G24" s="11" t="str">
        <f t="shared" si="4"/>
        <v>31447.63</v>
      </c>
      <c r="H24" s="8">
        <f t="shared" si="5"/>
        <v>7989</v>
      </c>
      <c r="I24" s="57" t="s">
        <v>189</v>
      </c>
      <c r="J24" s="58" t="s">
        <v>190</v>
      </c>
      <c r="K24" s="57">
        <v>7989</v>
      </c>
      <c r="L24" s="57" t="s">
        <v>191</v>
      </c>
      <c r="M24" s="58" t="s">
        <v>153</v>
      </c>
      <c r="N24" s="58"/>
      <c r="O24" s="59" t="s">
        <v>154</v>
      </c>
      <c r="P24" s="59" t="s">
        <v>155</v>
      </c>
    </row>
    <row r="25" spans="1:16" ht="12.75" customHeight="1" thickBot="1">
      <c r="A25" s="8" t="str">
        <f t="shared" si="0"/>
        <v> VSS 1.328 </v>
      </c>
      <c r="B25" s="2" t="str">
        <f t="shared" si="1"/>
        <v>I</v>
      </c>
      <c r="C25" s="8">
        <f t="shared" si="2"/>
        <v>31449.65</v>
      </c>
      <c r="D25" s="11" t="str">
        <f t="shared" si="3"/>
        <v>vis</v>
      </c>
      <c r="E25" s="56">
        <f>VLOOKUP(C25,Active!C$21:E$973,3,FALSE)</f>
        <v>7976.0939532981747</v>
      </c>
      <c r="F25" s="2" t="s">
        <v>126</v>
      </c>
      <c r="G25" s="11" t="str">
        <f t="shared" si="4"/>
        <v>31449.65</v>
      </c>
      <c r="H25" s="8">
        <f t="shared" si="5"/>
        <v>7992</v>
      </c>
      <c r="I25" s="57" t="s">
        <v>192</v>
      </c>
      <c r="J25" s="58" t="s">
        <v>193</v>
      </c>
      <c r="K25" s="57">
        <v>7992</v>
      </c>
      <c r="L25" s="57" t="s">
        <v>172</v>
      </c>
      <c r="M25" s="58" t="s">
        <v>153</v>
      </c>
      <c r="N25" s="58"/>
      <c r="O25" s="59" t="s">
        <v>154</v>
      </c>
      <c r="P25" s="59" t="s">
        <v>155</v>
      </c>
    </row>
    <row r="26" spans="1:16" ht="12.75" customHeight="1" thickBot="1">
      <c r="A26" s="8" t="str">
        <f t="shared" si="0"/>
        <v>BAVM 123 </v>
      </c>
      <c r="B26" s="2" t="str">
        <f t="shared" si="1"/>
        <v>II</v>
      </c>
      <c r="C26" s="8">
        <f t="shared" si="2"/>
        <v>49688.756000000001</v>
      </c>
      <c r="D26" s="11" t="str">
        <f t="shared" si="3"/>
        <v>vis</v>
      </c>
      <c r="E26" s="56">
        <f>VLOOKUP(C26,Active!C$21:E$973,3,FALSE)</f>
        <v>34692.128529935711</v>
      </c>
      <c r="F26" s="2" t="s">
        <v>126</v>
      </c>
      <c r="G26" s="11" t="str">
        <f t="shared" si="4"/>
        <v>49688.756</v>
      </c>
      <c r="H26" s="8">
        <f t="shared" si="5"/>
        <v>34761.5</v>
      </c>
      <c r="I26" s="57" t="s">
        <v>194</v>
      </c>
      <c r="J26" s="58" t="s">
        <v>195</v>
      </c>
      <c r="K26" s="57">
        <v>34761.5</v>
      </c>
      <c r="L26" s="57" t="s">
        <v>196</v>
      </c>
      <c r="M26" s="58" t="s">
        <v>197</v>
      </c>
      <c r="N26" s="58" t="s">
        <v>198</v>
      </c>
      <c r="O26" s="59" t="s">
        <v>199</v>
      </c>
      <c r="P26" s="60" t="s">
        <v>200</v>
      </c>
    </row>
    <row r="27" spans="1:16" ht="12.75" customHeight="1" thickBot="1">
      <c r="A27" s="8" t="str">
        <f t="shared" si="0"/>
        <v>BAVM 123 </v>
      </c>
      <c r="B27" s="2" t="str">
        <f t="shared" si="1"/>
        <v>II</v>
      </c>
      <c r="C27" s="8">
        <f t="shared" si="2"/>
        <v>49726.307000000001</v>
      </c>
      <c r="D27" s="11" t="str">
        <f t="shared" si="3"/>
        <v>vis</v>
      </c>
      <c r="E27" s="56">
        <f>VLOOKUP(C27,Active!C$21:E$973,3,FALSE)</f>
        <v>34747.131983196377</v>
      </c>
      <c r="F27" s="2" t="s">
        <v>126</v>
      </c>
      <c r="G27" s="11" t="str">
        <f t="shared" si="4"/>
        <v>49726.307</v>
      </c>
      <c r="H27" s="8">
        <f t="shared" si="5"/>
        <v>34816.5</v>
      </c>
      <c r="I27" s="57" t="s">
        <v>201</v>
      </c>
      <c r="J27" s="58" t="s">
        <v>202</v>
      </c>
      <c r="K27" s="57">
        <v>34816.5</v>
      </c>
      <c r="L27" s="57" t="s">
        <v>203</v>
      </c>
      <c r="M27" s="58" t="s">
        <v>197</v>
      </c>
      <c r="N27" s="58" t="s">
        <v>198</v>
      </c>
      <c r="O27" s="59" t="s">
        <v>199</v>
      </c>
      <c r="P27" s="60" t="s">
        <v>200</v>
      </c>
    </row>
    <row r="28" spans="1:16" ht="12.75" customHeight="1" thickBot="1">
      <c r="A28" s="8" t="str">
        <f t="shared" si="0"/>
        <v>BAVM 123 </v>
      </c>
      <c r="B28" s="2" t="str">
        <f t="shared" si="1"/>
        <v>II</v>
      </c>
      <c r="C28" s="8">
        <f t="shared" si="2"/>
        <v>49734.494200000001</v>
      </c>
      <c r="D28" s="11" t="str">
        <f t="shared" si="3"/>
        <v>vis</v>
      </c>
      <c r="E28" s="56">
        <f>VLOOKUP(C28,Active!C$21:E$973,3,FALSE)</f>
        <v>34759.124320884737</v>
      </c>
      <c r="F28" s="2" t="s">
        <v>126</v>
      </c>
      <c r="G28" s="11" t="str">
        <f t="shared" si="4"/>
        <v>49734.4942</v>
      </c>
      <c r="H28" s="8">
        <f t="shared" si="5"/>
        <v>34828.5</v>
      </c>
      <c r="I28" s="57" t="s">
        <v>204</v>
      </c>
      <c r="J28" s="58" t="s">
        <v>205</v>
      </c>
      <c r="K28" s="57">
        <v>34828.5</v>
      </c>
      <c r="L28" s="57" t="s">
        <v>206</v>
      </c>
      <c r="M28" s="58" t="s">
        <v>197</v>
      </c>
      <c r="N28" s="58" t="s">
        <v>198</v>
      </c>
      <c r="O28" s="59" t="s">
        <v>199</v>
      </c>
      <c r="P28" s="60" t="s">
        <v>200</v>
      </c>
    </row>
    <row r="29" spans="1:16" ht="12.75" customHeight="1" thickBot="1">
      <c r="A29" s="8" t="str">
        <f t="shared" si="0"/>
        <v>BAVM 123 </v>
      </c>
      <c r="B29" s="2" t="str">
        <f t="shared" si="1"/>
        <v>II</v>
      </c>
      <c r="C29" s="8">
        <f t="shared" si="2"/>
        <v>49756.343099999998</v>
      </c>
      <c r="D29" s="11" t="str">
        <f t="shared" si="3"/>
        <v>vis</v>
      </c>
      <c r="E29" s="56">
        <f>VLOOKUP(C29,Active!C$21:E$973,3,FALSE)</f>
        <v>34791.127861401554</v>
      </c>
      <c r="F29" s="2" t="s">
        <v>126</v>
      </c>
      <c r="G29" s="11" t="str">
        <f t="shared" si="4"/>
        <v>49756.3431</v>
      </c>
      <c r="H29" s="8">
        <f t="shared" si="5"/>
        <v>34860.5</v>
      </c>
      <c r="I29" s="57" t="s">
        <v>207</v>
      </c>
      <c r="J29" s="58" t="s">
        <v>208</v>
      </c>
      <c r="K29" s="57">
        <v>34860.5</v>
      </c>
      <c r="L29" s="57" t="s">
        <v>209</v>
      </c>
      <c r="M29" s="58" t="s">
        <v>197</v>
      </c>
      <c r="N29" s="58" t="s">
        <v>198</v>
      </c>
      <c r="O29" s="59" t="s">
        <v>199</v>
      </c>
      <c r="P29" s="60" t="s">
        <v>200</v>
      </c>
    </row>
    <row r="30" spans="1:16" ht="12.75" customHeight="1" thickBot="1">
      <c r="A30" s="8" t="str">
        <f t="shared" si="0"/>
        <v>BAVM 123 </v>
      </c>
      <c r="B30" s="2" t="str">
        <f t="shared" si="1"/>
        <v>I</v>
      </c>
      <c r="C30" s="8">
        <f t="shared" si="2"/>
        <v>50428.462599999999</v>
      </c>
      <c r="D30" s="11" t="str">
        <f t="shared" si="3"/>
        <v>vis</v>
      </c>
      <c r="E30" s="56">
        <f>VLOOKUP(C30,Active!C$21:E$973,3,FALSE)</f>
        <v>35775.626103893941</v>
      </c>
      <c r="F30" s="2" t="s">
        <v>126</v>
      </c>
      <c r="G30" s="11" t="str">
        <f t="shared" si="4"/>
        <v>50428.4626</v>
      </c>
      <c r="H30" s="8">
        <f t="shared" si="5"/>
        <v>35847</v>
      </c>
      <c r="I30" s="57" t="s">
        <v>210</v>
      </c>
      <c r="J30" s="58" t="s">
        <v>211</v>
      </c>
      <c r="K30" s="57">
        <v>35847</v>
      </c>
      <c r="L30" s="57" t="s">
        <v>212</v>
      </c>
      <c r="M30" s="58" t="s">
        <v>197</v>
      </c>
      <c r="N30" s="58" t="s">
        <v>198</v>
      </c>
      <c r="O30" s="59" t="s">
        <v>199</v>
      </c>
      <c r="P30" s="60" t="s">
        <v>200</v>
      </c>
    </row>
    <row r="31" spans="1:16" ht="12.75" customHeight="1" thickBot="1">
      <c r="A31" s="8" t="str">
        <f t="shared" si="0"/>
        <v>BAVM 123 </v>
      </c>
      <c r="B31" s="2" t="str">
        <f t="shared" si="1"/>
        <v>II</v>
      </c>
      <c r="C31" s="8">
        <f t="shared" si="2"/>
        <v>50464.3073</v>
      </c>
      <c r="D31" s="11" t="str">
        <f t="shared" si="3"/>
        <v>vis</v>
      </c>
      <c r="E31" s="56">
        <f>VLOOKUP(C31,Active!C$21:E$973,3,FALSE)</f>
        <v>35828.130225783971</v>
      </c>
      <c r="F31" s="2" t="s">
        <v>126</v>
      </c>
      <c r="G31" s="11" t="str">
        <f t="shared" si="4"/>
        <v>50464.3073</v>
      </c>
      <c r="H31" s="8">
        <f t="shared" si="5"/>
        <v>35899.5</v>
      </c>
      <c r="I31" s="57" t="s">
        <v>213</v>
      </c>
      <c r="J31" s="58" t="s">
        <v>214</v>
      </c>
      <c r="K31" s="57">
        <v>35899.5</v>
      </c>
      <c r="L31" s="57" t="s">
        <v>215</v>
      </c>
      <c r="M31" s="58" t="s">
        <v>197</v>
      </c>
      <c r="N31" s="58" t="s">
        <v>198</v>
      </c>
      <c r="O31" s="59" t="s">
        <v>199</v>
      </c>
      <c r="P31" s="60" t="s">
        <v>200</v>
      </c>
    </row>
    <row r="32" spans="1:16" ht="12.75" customHeight="1" thickBot="1">
      <c r="A32" s="8" t="str">
        <f t="shared" si="0"/>
        <v>BAVM 123 </v>
      </c>
      <c r="B32" s="2" t="str">
        <f t="shared" si="1"/>
        <v>II</v>
      </c>
      <c r="C32" s="8">
        <f t="shared" si="2"/>
        <v>50849.351799999997</v>
      </c>
      <c r="D32" s="11" t="str">
        <f t="shared" si="3"/>
        <v>vis</v>
      </c>
      <c r="E32" s="56">
        <f>VLOOKUP(C32,Active!C$21:E$973,3,FALSE)</f>
        <v>36392.130576214746</v>
      </c>
      <c r="F32" s="2" t="s">
        <v>126</v>
      </c>
      <c r="G32" s="11" t="str">
        <f t="shared" si="4"/>
        <v>50849.3518</v>
      </c>
      <c r="H32" s="8">
        <f t="shared" si="5"/>
        <v>36464.5</v>
      </c>
      <c r="I32" s="57" t="s">
        <v>216</v>
      </c>
      <c r="J32" s="58" t="s">
        <v>217</v>
      </c>
      <c r="K32" s="57">
        <v>36464.5</v>
      </c>
      <c r="L32" s="57" t="s">
        <v>218</v>
      </c>
      <c r="M32" s="58" t="s">
        <v>197</v>
      </c>
      <c r="N32" s="58" t="s">
        <v>198</v>
      </c>
      <c r="O32" s="59" t="s">
        <v>199</v>
      </c>
      <c r="P32" s="60" t="s">
        <v>200</v>
      </c>
    </row>
    <row r="33" spans="1:16" ht="12.75" customHeight="1" thickBot="1">
      <c r="A33" s="8" t="str">
        <f t="shared" si="0"/>
        <v>BAVM 123 </v>
      </c>
      <c r="B33" s="2" t="str">
        <f t="shared" si="1"/>
        <v>I</v>
      </c>
      <c r="C33" s="8">
        <f t="shared" si="2"/>
        <v>50863.345000000001</v>
      </c>
      <c r="D33" s="11" t="str">
        <f t="shared" si="3"/>
        <v>vis</v>
      </c>
      <c r="E33" s="56">
        <f>VLOOKUP(C33,Active!C$21:E$973,3,FALSE)</f>
        <v>36412.627349194619</v>
      </c>
      <c r="F33" s="2" t="s">
        <v>126</v>
      </c>
      <c r="G33" s="11" t="str">
        <f t="shared" si="4"/>
        <v>50863.3450</v>
      </c>
      <c r="H33" s="8">
        <f t="shared" si="5"/>
        <v>36485</v>
      </c>
      <c r="I33" s="57" t="s">
        <v>219</v>
      </c>
      <c r="J33" s="58" t="s">
        <v>220</v>
      </c>
      <c r="K33" s="57">
        <v>36485</v>
      </c>
      <c r="L33" s="57" t="s">
        <v>221</v>
      </c>
      <c r="M33" s="58" t="s">
        <v>197</v>
      </c>
      <c r="N33" s="58" t="s">
        <v>198</v>
      </c>
      <c r="O33" s="59" t="s">
        <v>199</v>
      </c>
      <c r="P33" s="60" t="s">
        <v>200</v>
      </c>
    </row>
    <row r="34" spans="1:16" ht="12.75" customHeight="1" thickBot="1">
      <c r="A34" s="8" t="str">
        <f t="shared" si="0"/>
        <v> BBS 117 </v>
      </c>
      <c r="B34" s="2" t="str">
        <f t="shared" si="1"/>
        <v>II</v>
      </c>
      <c r="C34" s="8">
        <f t="shared" si="2"/>
        <v>50864.370999999999</v>
      </c>
      <c r="D34" s="11" t="str">
        <f t="shared" si="3"/>
        <v>vis</v>
      </c>
      <c r="E34" s="56">
        <f>VLOOKUP(C34,Active!C$21:E$973,3,FALSE)</f>
        <v>36414.130199799009</v>
      </c>
      <c r="F34" s="2" t="s">
        <v>126</v>
      </c>
      <c r="G34" s="11" t="str">
        <f t="shared" si="4"/>
        <v>50864.3710</v>
      </c>
      <c r="H34" s="8">
        <f t="shared" si="5"/>
        <v>36486.5</v>
      </c>
      <c r="I34" s="57" t="s">
        <v>222</v>
      </c>
      <c r="J34" s="58" t="s">
        <v>223</v>
      </c>
      <c r="K34" s="57">
        <v>36486.5</v>
      </c>
      <c r="L34" s="57" t="s">
        <v>224</v>
      </c>
      <c r="M34" s="58" t="s">
        <v>197</v>
      </c>
      <c r="N34" s="58" t="s">
        <v>225</v>
      </c>
      <c r="O34" s="59" t="s">
        <v>226</v>
      </c>
      <c r="P34" s="59" t="s">
        <v>227</v>
      </c>
    </row>
    <row r="35" spans="1:16" ht="12.75" customHeight="1" thickBot="1">
      <c r="A35" s="8" t="str">
        <f t="shared" si="0"/>
        <v>BAVM 123 </v>
      </c>
      <c r="B35" s="2" t="str">
        <f t="shared" si="1"/>
        <v>II</v>
      </c>
      <c r="C35" s="8">
        <f t="shared" si="2"/>
        <v>50864.371099999997</v>
      </c>
      <c r="D35" s="11" t="str">
        <f t="shared" si="3"/>
        <v>vis</v>
      </c>
      <c r="E35" s="56">
        <f>VLOOKUP(C35,Active!C$21:E$973,3,FALSE)</f>
        <v>36414.13034627567</v>
      </c>
      <c r="F35" s="2" t="s">
        <v>126</v>
      </c>
      <c r="G35" s="11" t="str">
        <f t="shared" si="4"/>
        <v>50864.3711</v>
      </c>
      <c r="H35" s="8">
        <f t="shared" si="5"/>
        <v>36486.5</v>
      </c>
      <c r="I35" s="57" t="s">
        <v>228</v>
      </c>
      <c r="J35" s="58" t="s">
        <v>223</v>
      </c>
      <c r="K35" s="57">
        <v>36486.5</v>
      </c>
      <c r="L35" s="57" t="s">
        <v>229</v>
      </c>
      <c r="M35" s="58" t="s">
        <v>197</v>
      </c>
      <c r="N35" s="58" t="s">
        <v>198</v>
      </c>
      <c r="O35" s="59" t="s">
        <v>199</v>
      </c>
      <c r="P35" s="60" t="s">
        <v>200</v>
      </c>
    </row>
    <row r="36" spans="1:16" ht="12.75" customHeight="1" thickBot="1">
      <c r="A36" s="8" t="str">
        <f t="shared" si="0"/>
        <v> BBS 119 </v>
      </c>
      <c r="B36" s="2" t="str">
        <f t="shared" si="1"/>
        <v>II</v>
      </c>
      <c r="C36" s="8">
        <f t="shared" si="2"/>
        <v>51185.241199999997</v>
      </c>
      <c r="D36" s="11" t="str">
        <f t="shared" si="3"/>
        <v>vis</v>
      </c>
      <c r="E36" s="56">
        <f>VLOOKUP(C36,Active!C$21:E$973,3,FALSE)</f>
        <v>36884.130174458543</v>
      </c>
      <c r="F36" s="2" t="s">
        <v>126</v>
      </c>
      <c r="G36" s="11" t="str">
        <f t="shared" si="4"/>
        <v>51185.2412</v>
      </c>
      <c r="H36" s="8">
        <f t="shared" si="5"/>
        <v>36957.5</v>
      </c>
      <c r="I36" s="57" t="s">
        <v>230</v>
      </c>
      <c r="J36" s="58" t="s">
        <v>231</v>
      </c>
      <c r="K36" s="57">
        <v>36957.5</v>
      </c>
      <c r="L36" s="57" t="s">
        <v>232</v>
      </c>
      <c r="M36" s="58" t="s">
        <v>197</v>
      </c>
      <c r="N36" s="58" t="s">
        <v>225</v>
      </c>
      <c r="O36" s="59" t="s">
        <v>226</v>
      </c>
      <c r="P36" s="59" t="s">
        <v>233</v>
      </c>
    </row>
    <row r="37" spans="1:16" ht="12.75" customHeight="1" thickBot="1">
      <c r="A37" s="8" t="str">
        <f t="shared" si="0"/>
        <v>BAVM 123 </v>
      </c>
      <c r="B37" s="2" t="str">
        <f t="shared" si="1"/>
        <v>II</v>
      </c>
      <c r="C37" s="8">
        <f t="shared" si="2"/>
        <v>51195.482100000001</v>
      </c>
      <c r="D37" s="11" t="str">
        <f t="shared" si="3"/>
        <v>vis</v>
      </c>
      <c r="E37" s="56">
        <f>VLOOKUP(C37,Active!C$21:E$973,3,FALSE)</f>
        <v>36899.130703459028</v>
      </c>
      <c r="F37" s="2" t="s">
        <v>126</v>
      </c>
      <c r="G37" s="11" t="str">
        <f t="shared" si="4"/>
        <v>51195.4821</v>
      </c>
      <c r="H37" s="8">
        <f t="shared" si="5"/>
        <v>36972.5</v>
      </c>
      <c r="I37" s="57" t="s">
        <v>234</v>
      </c>
      <c r="J37" s="58" t="s">
        <v>235</v>
      </c>
      <c r="K37" s="57">
        <v>36972.5</v>
      </c>
      <c r="L37" s="57" t="s">
        <v>236</v>
      </c>
      <c r="M37" s="58" t="s">
        <v>197</v>
      </c>
      <c r="N37" s="58" t="s">
        <v>198</v>
      </c>
      <c r="O37" s="59" t="s">
        <v>199</v>
      </c>
      <c r="P37" s="60" t="s">
        <v>200</v>
      </c>
    </row>
    <row r="38" spans="1:16" ht="12.75" customHeight="1" thickBot="1">
      <c r="A38" s="8" t="str">
        <f t="shared" si="0"/>
        <v>BAVM 152 </v>
      </c>
      <c r="B38" s="2" t="str">
        <f t="shared" si="1"/>
        <v>II</v>
      </c>
      <c r="C38" s="8">
        <f t="shared" si="2"/>
        <v>51602.374100000001</v>
      </c>
      <c r="D38" s="11" t="str">
        <f t="shared" si="3"/>
        <v>vis</v>
      </c>
      <c r="E38" s="56">
        <f>VLOOKUP(C38,Active!C$21:E$973,3,FALSE)</f>
        <v>37495.132543733285</v>
      </c>
      <c r="F38" s="2" t="s">
        <v>126</v>
      </c>
      <c r="G38" s="11" t="str">
        <f t="shared" si="4"/>
        <v>51602.3741</v>
      </c>
      <c r="H38" s="8">
        <f t="shared" si="5"/>
        <v>37569.5</v>
      </c>
      <c r="I38" s="57" t="s">
        <v>237</v>
      </c>
      <c r="J38" s="58" t="s">
        <v>238</v>
      </c>
      <c r="K38" s="57">
        <v>37569.5</v>
      </c>
      <c r="L38" s="57" t="s">
        <v>239</v>
      </c>
      <c r="M38" s="58" t="s">
        <v>197</v>
      </c>
      <c r="N38" s="58" t="s">
        <v>198</v>
      </c>
      <c r="O38" s="59" t="s">
        <v>199</v>
      </c>
      <c r="P38" s="60" t="s">
        <v>240</v>
      </c>
    </row>
    <row r="39" spans="1:16" ht="12.75" customHeight="1" thickBot="1">
      <c r="A39" s="8" t="str">
        <f t="shared" si="0"/>
        <v>BAVM 152 </v>
      </c>
      <c r="B39" s="2" t="str">
        <f t="shared" si="1"/>
        <v>II</v>
      </c>
      <c r="C39" s="8">
        <f t="shared" si="2"/>
        <v>51985.370799999997</v>
      </c>
      <c r="D39" s="11" t="str">
        <f t="shared" si="3"/>
        <v>vis</v>
      </c>
      <c r="E39" s="56">
        <f>VLOOKUP(C39,Active!C$21:E$973,3,FALSE)</f>
        <v>38056.1333449753</v>
      </c>
      <c r="F39" s="2" t="s">
        <v>126</v>
      </c>
      <c r="G39" s="11" t="str">
        <f t="shared" si="4"/>
        <v>51985.3708</v>
      </c>
      <c r="H39" s="8">
        <f t="shared" si="5"/>
        <v>38131.5</v>
      </c>
      <c r="I39" s="57" t="s">
        <v>241</v>
      </c>
      <c r="J39" s="58" t="s">
        <v>242</v>
      </c>
      <c r="K39" s="57">
        <v>38131.5</v>
      </c>
      <c r="L39" s="57" t="s">
        <v>243</v>
      </c>
      <c r="M39" s="58" t="s">
        <v>197</v>
      </c>
      <c r="N39" s="58" t="s">
        <v>198</v>
      </c>
      <c r="O39" s="59" t="s">
        <v>199</v>
      </c>
      <c r="P39" s="60" t="s">
        <v>240</v>
      </c>
    </row>
    <row r="40" spans="1:16" ht="12.75" customHeight="1" thickBot="1">
      <c r="A40" s="8" t="str">
        <f t="shared" si="0"/>
        <v> BBS 127 </v>
      </c>
      <c r="B40" s="2" t="str">
        <f t="shared" si="1"/>
        <v>II</v>
      </c>
      <c r="C40" s="8">
        <f t="shared" si="2"/>
        <v>52278.350299999998</v>
      </c>
      <c r="D40" s="11" t="str">
        <f t="shared" si="3"/>
        <v>vis</v>
      </c>
      <c r="E40" s="56">
        <f>VLOOKUP(C40,Active!C$21:E$973,3,FALSE)</f>
        <v>38485.279951845499</v>
      </c>
      <c r="F40" s="2" t="s">
        <v>126</v>
      </c>
      <c r="G40" s="11" t="str">
        <f t="shared" si="4"/>
        <v>52278.3503</v>
      </c>
      <c r="H40" s="8">
        <f t="shared" si="5"/>
        <v>38561.5</v>
      </c>
      <c r="I40" s="57" t="s">
        <v>244</v>
      </c>
      <c r="J40" s="58" t="s">
        <v>245</v>
      </c>
      <c r="K40" s="57">
        <v>38561.5</v>
      </c>
      <c r="L40" s="57" t="s">
        <v>246</v>
      </c>
      <c r="M40" s="58" t="s">
        <v>197</v>
      </c>
      <c r="N40" s="58" t="s">
        <v>225</v>
      </c>
      <c r="O40" s="59" t="s">
        <v>247</v>
      </c>
      <c r="P40" s="59" t="s">
        <v>248</v>
      </c>
    </row>
    <row r="41" spans="1:16" ht="12.75" customHeight="1" thickBot="1">
      <c r="A41" s="8" t="str">
        <f t="shared" si="0"/>
        <v> BBS 129 </v>
      </c>
      <c r="B41" s="2" t="str">
        <f t="shared" si="1"/>
        <v>II</v>
      </c>
      <c r="C41" s="8">
        <f t="shared" si="2"/>
        <v>52622.333100000003</v>
      </c>
      <c r="D41" s="11" t="str">
        <f t="shared" si="3"/>
        <v>vis</v>
      </c>
      <c r="E41" s="56">
        <f>VLOOKUP(C41,Active!C$21:E$973,3,FALSE)</f>
        <v>38989.134492663936</v>
      </c>
      <c r="F41" s="2" t="s">
        <v>126</v>
      </c>
      <c r="G41" s="11" t="str">
        <f t="shared" si="4"/>
        <v>52622.3331</v>
      </c>
      <c r="H41" s="8">
        <f t="shared" si="5"/>
        <v>39066.5</v>
      </c>
      <c r="I41" s="57" t="s">
        <v>249</v>
      </c>
      <c r="J41" s="58" t="s">
        <v>250</v>
      </c>
      <c r="K41" s="57">
        <v>39066.5</v>
      </c>
      <c r="L41" s="57" t="s">
        <v>251</v>
      </c>
      <c r="M41" s="58" t="s">
        <v>197</v>
      </c>
      <c r="N41" s="58" t="s">
        <v>225</v>
      </c>
      <c r="O41" s="59" t="s">
        <v>247</v>
      </c>
      <c r="P41" s="59" t="s">
        <v>252</v>
      </c>
    </row>
    <row r="42" spans="1:16" ht="12.75" customHeight="1" thickBot="1">
      <c r="A42" s="8" t="str">
        <f t="shared" si="0"/>
        <v>BAVM 172 </v>
      </c>
      <c r="B42" s="2" t="str">
        <f t="shared" si="1"/>
        <v>II</v>
      </c>
      <c r="C42" s="8">
        <f t="shared" si="2"/>
        <v>52648.272499999999</v>
      </c>
      <c r="D42" s="11" t="str">
        <f t="shared" si="3"/>
        <v>vis</v>
      </c>
      <c r="E42" s="56">
        <f>VLOOKUP(C42,Active!C$21:E$973,3,FALSE)</f>
        <v>39027.129661248247</v>
      </c>
      <c r="F42" s="2" t="s">
        <v>126</v>
      </c>
      <c r="G42" s="11" t="str">
        <f t="shared" si="4"/>
        <v>52648.2725</v>
      </c>
      <c r="H42" s="8">
        <f t="shared" si="5"/>
        <v>39104.5</v>
      </c>
      <c r="I42" s="57" t="s">
        <v>253</v>
      </c>
      <c r="J42" s="58" t="s">
        <v>254</v>
      </c>
      <c r="K42" s="57">
        <v>39104.5</v>
      </c>
      <c r="L42" s="57" t="s">
        <v>255</v>
      </c>
      <c r="M42" s="58" t="s">
        <v>197</v>
      </c>
      <c r="N42" s="58" t="s">
        <v>256</v>
      </c>
      <c r="O42" s="59" t="s">
        <v>257</v>
      </c>
      <c r="P42" s="60" t="s">
        <v>258</v>
      </c>
    </row>
    <row r="43" spans="1:16" ht="12.75" customHeight="1" thickBot="1">
      <c r="A43" s="8" t="str">
        <f t="shared" ref="A43:A60" si="6">P43</f>
        <v>IBVS 5502 </v>
      </c>
      <c r="B43" s="2" t="str">
        <f t="shared" ref="B43:B60" si="7">IF(H43=INT(H43),"I","II")</f>
        <v>II</v>
      </c>
      <c r="C43" s="8">
        <f t="shared" ref="C43:C60" si="8">1*G43</f>
        <v>53000.5484</v>
      </c>
      <c r="D43" s="11" t="str">
        <f t="shared" ref="D43:D60" si="9">VLOOKUP(F43,I$1:J$5,2,FALSE)</f>
        <v>vis</v>
      </c>
      <c r="E43" s="56">
        <f>VLOOKUP(C43,Active!C$21:E$973,3,FALSE)</f>
        <v>39543.131658545492</v>
      </c>
      <c r="F43" s="2" t="s">
        <v>126</v>
      </c>
      <c r="G43" s="11" t="str">
        <f t="shared" ref="G43:G60" si="10">MID(I43,3,LEN(I43)-3)</f>
        <v>53000.5484</v>
      </c>
      <c r="H43" s="8">
        <f t="shared" ref="H43:H60" si="11">1*K43</f>
        <v>39621.5</v>
      </c>
      <c r="I43" s="57" t="s">
        <v>259</v>
      </c>
      <c r="J43" s="58" t="s">
        <v>260</v>
      </c>
      <c r="K43" s="57" t="s">
        <v>261</v>
      </c>
      <c r="L43" s="57" t="s">
        <v>262</v>
      </c>
      <c r="M43" s="58" t="s">
        <v>197</v>
      </c>
      <c r="N43" s="58" t="s">
        <v>225</v>
      </c>
      <c r="O43" s="59" t="s">
        <v>263</v>
      </c>
      <c r="P43" s="60" t="s">
        <v>264</v>
      </c>
    </row>
    <row r="44" spans="1:16" ht="12.75" customHeight="1" thickBot="1">
      <c r="A44" s="8" t="str">
        <f t="shared" si="6"/>
        <v>IBVS 5592 </v>
      </c>
      <c r="B44" s="2" t="str">
        <f t="shared" si="7"/>
        <v>II</v>
      </c>
      <c r="C44" s="8">
        <f t="shared" si="8"/>
        <v>53110.126199999999</v>
      </c>
      <c r="D44" s="11" t="str">
        <f t="shared" si="9"/>
        <v>vis</v>
      </c>
      <c r="E44" s="56">
        <f>VLOOKUP(C44,Active!C$21:E$973,3,FALSE)</f>
        <v>39703.637567860991</v>
      </c>
      <c r="F44" s="2" t="s">
        <v>126</v>
      </c>
      <c r="G44" s="11" t="str">
        <f t="shared" si="10"/>
        <v>53110.1262</v>
      </c>
      <c r="H44" s="8">
        <f t="shared" si="11"/>
        <v>39782.5</v>
      </c>
      <c r="I44" s="57" t="s">
        <v>265</v>
      </c>
      <c r="J44" s="58" t="s">
        <v>266</v>
      </c>
      <c r="K44" s="57" t="s">
        <v>267</v>
      </c>
      <c r="L44" s="57" t="s">
        <v>268</v>
      </c>
      <c r="M44" s="58" t="s">
        <v>197</v>
      </c>
      <c r="N44" s="58" t="s">
        <v>225</v>
      </c>
      <c r="O44" s="59" t="s">
        <v>269</v>
      </c>
      <c r="P44" s="60" t="s">
        <v>270</v>
      </c>
    </row>
    <row r="45" spans="1:16" ht="12.75" customHeight="1" thickBot="1">
      <c r="A45" s="8" t="str">
        <f t="shared" si="6"/>
        <v>IBVS 5653 </v>
      </c>
      <c r="B45" s="2" t="str">
        <f t="shared" si="7"/>
        <v>I</v>
      </c>
      <c r="C45" s="8">
        <f t="shared" si="8"/>
        <v>53384.228999999999</v>
      </c>
      <c r="D45" s="11" t="str">
        <f t="shared" si="9"/>
        <v>vis</v>
      </c>
      <c r="E45" s="56">
        <f>VLOOKUP(C45,Active!C$21:E$973,3,FALSE)</f>
        <v>40105.134213713762</v>
      </c>
      <c r="F45" s="2" t="s">
        <v>126</v>
      </c>
      <c r="G45" s="11" t="str">
        <f t="shared" si="10"/>
        <v>53384.229</v>
      </c>
      <c r="H45" s="8">
        <f t="shared" si="11"/>
        <v>40185</v>
      </c>
      <c r="I45" s="57" t="s">
        <v>271</v>
      </c>
      <c r="J45" s="58" t="s">
        <v>272</v>
      </c>
      <c r="K45" s="57" t="s">
        <v>273</v>
      </c>
      <c r="L45" s="57" t="s">
        <v>274</v>
      </c>
      <c r="M45" s="58" t="s">
        <v>197</v>
      </c>
      <c r="N45" s="58" t="s">
        <v>225</v>
      </c>
      <c r="O45" s="59" t="s">
        <v>275</v>
      </c>
      <c r="P45" s="60" t="s">
        <v>276</v>
      </c>
    </row>
    <row r="46" spans="1:16" ht="12.75" customHeight="1" thickBot="1">
      <c r="A46" s="8" t="str">
        <f t="shared" si="6"/>
        <v>BAVM 173 </v>
      </c>
      <c r="B46" s="2" t="str">
        <f t="shared" si="7"/>
        <v>I</v>
      </c>
      <c r="C46" s="8">
        <f t="shared" si="8"/>
        <v>53407.441299999999</v>
      </c>
      <c r="D46" s="11" t="str">
        <f t="shared" si="9"/>
        <v>vis</v>
      </c>
      <c r="E46" s="56">
        <f>VLOOKUP(C46,Active!C$21:E$973,3,FALSE)</f>
        <v>40139.134817109749</v>
      </c>
      <c r="F46" s="2" t="s">
        <v>126</v>
      </c>
      <c r="G46" s="11" t="str">
        <f t="shared" si="10"/>
        <v>53407.4413</v>
      </c>
      <c r="H46" s="8">
        <f t="shared" si="11"/>
        <v>40219</v>
      </c>
      <c r="I46" s="57" t="s">
        <v>277</v>
      </c>
      <c r="J46" s="58" t="s">
        <v>278</v>
      </c>
      <c r="K46" s="57" t="s">
        <v>279</v>
      </c>
      <c r="L46" s="57" t="s">
        <v>280</v>
      </c>
      <c r="M46" s="58" t="s">
        <v>197</v>
      </c>
      <c r="N46" s="58" t="s">
        <v>256</v>
      </c>
      <c r="O46" s="59" t="s">
        <v>281</v>
      </c>
      <c r="P46" s="60" t="s">
        <v>282</v>
      </c>
    </row>
    <row r="47" spans="1:16" ht="12.75" customHeight="1" thickBot="1">
      <c r="A47" s="8" t="str">
        <f t="shared" si="6"/>
        <v>IBVS 5672 </v>
      </c>
      <c r="B47" s="2" t="str">
        <f t="shared" si="7"/>
        <v>I</v>
      </c>
      <c r="C47" s="8">
        <f t="shared" si="8"/>
        <v>53698.9522</v>
      </c>
      <c r="D47" s="11" t="str">
        <f t="shared" si="9"/>
        <v>vis</v>
      </c>
      <c r="E47" s="56">
        <f>VLOOKUP(C47,Active!C$21:E$973,3,FALSE)</f>
        <v>40566.130267647</v>
      </c>
      <c r="F47" s="2" t="s">
        <v>126</v>
      </c>
      <c r="G47" s="11" t="str">
        <f t="shared" si="10"/>
        <v>53698.9522</v>
      </c>
      <c r="H47" s="8">
        <f t="shared" si="11"/>
        <v>40647</v>
      </c>
      <c r="I47" s="57" t="s">
        <v>283</v>
      </c>
      <c r="J47" s="58" t="s">
        <v>284</v>
      </c>
      <c r="K47" s="57" t="s">
        <v>285</v>
      </c>
      <c r="L47" s="57" t="s">
        <v>286</v>
      </c>
      <c r="M47" s="58" t="s">
        <v>197</v>
      </c>
      <c r="N47" s="58" t="s">
        <v>225</v>
      </c>
      <c r="O47" s="59" t="s">
        <v>287</v>
      </c>
      <c r="P47" s="60" t="s">
        <v>288</v>
      </c>
    </row>
    <row r="48" spans="1:16" ht="12.75" customHeight="1" thickBot="1">
      <c r="A48" s="8" t="str">
        <f t="shared" si="6"/>
        <v>BAVM 186 </v>
      </c>
      <c r="B48" s="2" t="str">
        <f t="shared" si="7"/>
        <v>I</v>
      </c>
      <c r="C48" s="8">
        <f t="shared" si="8"/>
        <v>54141.342700000001</v>
      </c>
      <c r="D48" s="11" t="str">
        <f t="shared" si="9"/>
        <v>vis</v>
      </c>
      <c r="E48" s="56">
        <f>VLOOKUP(C48,Active!C$21:E$973,3,FALSE)</f>
        <v>41214.129127589811</v>
      </c>
      <c r="F48" s="2" t="s">
        <v>126</v>
      </c>
      <c r="G48" s="11" t="str">
        <f t="shared" si="10"/>
        <v>54141.3427</v>
      </c>
      <c r="H48" s="8">
        <f t="shared" si="11"/>
        <v>41296</v>
      </c>
      <c r="I48" s="57" t="s">
        <v>289</v>
      </c>
      <c r="J48" s="58" t="s">
        <v>290</v>
      </c>
      <c r="K48" s="57" t="s">
        <v>291</v>
      </c>
      <c r="L48" s="57" t="s">
        <v>292</v>
      </c>
      <c r="M48" s="58" t="s">
        <v>293</v>
      </c>
      <c r="N48" s="58" t="s">
        <v>256</v>
      </c>
      <c r="O48" s="59" t="s">
        <v>199</v>
      </c>
      <c r="P48" s="60" t="s">
        <v>294</v>
      </c>
    </row>
    <row r="49" spans="1:16" ht="12.75" customHeight="1" thickBot="1">
      <c r="A49" s="8" t="str">
        <f t="shared" si="6"/>
        <v>IBVS 5931 </v>
      </c>
      <c r="B49" s="2" t="str">
        <f t="shared" si="7"/>
        <v>II</v>
      </c>
      <c r="C49" s="8">
        <f t="shared" si="8"/>
        <v>54179.573100000001</v>
      </c>
      <c r="D49" s="11" t="str">
        <f t="shared" si="9"/>
        <v>vis</v>
      </c>
      <c r="E49" s="56">
        <f>VLOOKUP(C49,Active!C$21:E$973,3,FALSE)</f>
        <v>41270.127743326717</v>
      </c>
      <c r="F49" s="2" t="s">
        <v>126</v>
      </c>
      <c r="G49" s="11" t="str">
        <f t="shared" si="10"/>
        <v>54179.5731</v>
      </c>
      <c r="H49" s="8">
        <f t="shared" si="11"/>
        <v>41352.5</v>
      </c>
      <c r="I49" s="57" t="s">
        <v>295</v>
      </c>
      <c r="J49" s="58" t="s">
        <v>296</v>
      </c>
      <c r="K49" s="57" t="s">
        <v>297</v>
      </c>
      <c r="L49" s="57" t="s">
        <v>298</v>
      </c>
      <c r="M49" s="58" t="s">
        <v>293</v>
      </c>
      <c r="N49" s="58" t="s">
        <v>126</v>
      </c>
      <c r="O49" s="59" t="s">
        <v>299</v>
      </c>
      <c r="P49" s="60" t="s">
        <v>300</v>
      </c>
    </row>
    <row r="50" spans="1:16" ht="12.75" customHeight="1" thickBot="1">
      <c r="A50" s="8" t="str">
        <f t="shared" si="6"/>
        <v>IBVS 5820 </v>
      </c>
      <c r="B50" s="2" t="str">
        <f t="shared" si="7"/>
        <v>I</v>
      </c>
      <c r="C50" s="8">
        <f t="shared" si="8"/>
        <v>54415.790399999998</v>
      </c>
      <c r="D50" s="11" t="str">
        <f t="shared" si="9"/>
        <v>vis</v>
      </c>
      <c r="E50" s="56">
        <f>VLOOKUP(C50,Active!C$21:E$973,3,FALSE)</f>
        <v>41616.130971467384</v>
      </c>
      <c r="F50" s="2" t="s">
        <v>126</v>
      </c>
      <c r="G50" s="11" t="str">
        <f t="shared" si="10"/>
        <v>54415.7904</v>
      </c>
      <c r="H50" s="8">
        <f t="shared" si="11"/>
        <v>41699</v>
      </c>
      <c r="I50" s="57" t="s">
        <v>301</v>
      </c>
      <c r="J50" s="58" t="s">
        <v>302</v>
      </c>
      <c r="K50" s="57" t="s">
        <v>303</v>
      </c>
      <c r="L50" s="57" t="s">
        <v>304</v>
      </c>
      <c r="M50" s="58" t="s">
        <v>293</v>
      </c>
      <c r="N50" s="58" t="s">
        <v>198</v>
      </c>
      <c r="O50" s="59" t="s">
        <v>305</v>
      </c>
      <c r="P50" s="60" t="s">
        <v>306</v>
      </c>
    </row>
    <row r="51" spans="1:16" ht="12.75" customHeight="1" thickBot="1">
      <c r="A51" s="8" t="str">
        <f t="shared" si="6"/>
        <v>BAVM 209 </v>
      </c>
      <c r="B51" s="2" t="str">
        <f t="shared" si="7"/>
        <v>I</v>
      </c>
      <c r="C51" s="8">
        <f t="shared" si="8"/>
        <v>54479.283600000002</v>
      </c>
      <c r="D51" s="11" t="str">
        <f t="shared" si="9"/>
        <v>vis</v>
      </c>
      <c r="E51" s="56">
        <f>VLOOKUP(C51,Active!C$21:E$973,3,FALSE)</f>
        <v>41709.133694659053</v>
      </c>
      <c r="F51" s="2" t="s">
        <v>126</v>
      </c>
      <c r="G51" s="11" t="str">
        <f t="shared" si="10"/>
        <v>54479.2836</v>
      </c>
      <c r="H51" s="8">
        <f t="shared" si="11"/>
        <v>41792</v>
      </c>
      <c r="I51" s="57" t="s">
        <v>307</v>
      </c>
      <c r="J51" s="58" t="s">
        <v>308</v>
      </c>
      <c r="K51" s="57" t="s">
        <v>309</v>
      </c>
      <c r="L51" s="57" t="s">
        <v>310</v>
      </c>
      <c r="M51" s="58" t="s">
        <v>293</v>
      </c>
      <c r="N51" s="58" t="s">
        <v>256</v>
      </c>
      <c r="O51" s="59" t="s">
        <v>311</v>
      </c>
      <c r="P51" s="60" t="s">
        <v>312</v>
      </c>
    </row>
    <row r="52" spans="1:16" ht="12.75" customHeight="1" thickBot="1">
      <c r="A52" s="8" t="str">
        <f t="shared" si="6"/>
        <v>IBVS 5871 </v>
      </c>
      <c r="B52" s="2" t="str">
        <f t="shared" si="7"/>
        <v>I</v>
      </c>
      <c r="C52" s="8">
        <f t="shared" si="8"/>
        <v>54800.836799999997</v>
      </c>
      <c r="D52" s="11" t="str">
        <f t="shared" si="9"/>
        <v>vis</v>
      </c>
      <c r="E52" s="56">
        <f>VLOOKUP(C52,Active!C$21:E$973,3,FALSE)</f>
        <v>42180.134104954835</v>
      </c>
      <c r="F52" s="2" t="s">
        <v>126</v>
      </c>
      <c r="G52" s="11" t="str">
        <f t="shared" si="10"/>
        <v>54800.8368</v>
      </c>
      <c r="H52" s="8">
        <f t="shared" si="11"/>
        <v>42264</v>
      </c>
      <c r="I52" s="57" t="s">
        <v>313</v>
      </c>
      <c r="J52" s="58" t="s">
        <v>314</v>
      </c>
      <c r="K52" s="57" t="s">
        <v>315</v>
      </c>
      <c r="L52" s="57" t="s">
        <v>316</v>
      </c>
      <c r="M52" s="58" t="s">
        <v>293</v>
      </c>
      <c r="N52" s="58" t="s">
        <v>126</v>
      </c>
      <c r="O52" s="59" t="s">
        <v>226</v>
      </c>
      <c r="P52" s="60" t="s">
        <v>317</v>
      </c>
    </row>
    <row r="53" spans="1:16" ht="12.75" customHeight="1" thickBot="1">
      <c r="A53" s="8" t="str">
        <f t="shared" si="6"/>
        <v>BAVM 209 </v>
      </c>
      <c r="B53" s="2" t="str">
        <f t="shared" si="7"/>
        <v>II</v>
      </c>
      <c r="C53" s="8">
        <f t="shared" si="8"/>
        <v>54835.316400000003</v>
      </c>
      <c r="D53" s="11" t="str">
        <f t="shared" si="9"/>
        <v>vis</v>
      </c>
      <c r="E53" s="56">
        <f>VLOOKUP(C53,Active!C$21:E$973,3,FALSE)</f>
        <v>42230.63867386237</v>
      </c>
      <c r="F53" s="2" t="s">
        <v>126</v>
      </c>
      <c r="G53" s="11" t="str">
        <f t="shared" si="10"/>
        <v>54835.3164</v>
      </c>
      <c r="H53" s="8">
        <f t="shared" si="11"/>
        <v>42314.5</v>
      </c>
      <c r="I53" s="57" t="s">
        <v>318</v>
      </c>
      <c r="J53" s="58" t="s">
        <v>319</v>
      </c>
      <c r="K53" s="57" t="s">
        <v>320</v>
      </c>
      <c r="L53" s="57" t="s">
        <v>321</v>
      </c>
      <c r="M53" s="58" t="s">
        <v>293</v>
      </c>
      <c r="N53" s="58" t="s">
        <v>256</v>
      </c>
      <c r="O53" s="59" t="s">
        <v>199</v>
      </c>
      <c r="P53" s="60" t="s">
        <v>312</v>
      </c>
    </row>
    <row r="54" spans="1:16" ht="12.75" customHeight="1" thickBot="1">
      <c r="A54" s="8" t="str">
        <f t="shared" si="6"/>
        <v>IBVS 5894 </v>
      </c>
      <c r="B54" s="2" t="str">
        <f t="shared" si="7"/>
        <v>I</v>
      </c>
      <c r="C54" s="8">
        <f t="shared" si="8"/>
        <v>54852.720800000003</v>
      </c>
      <c r="D54" s="11" t="str">
        <f t="shared" si="9"/>
        <v>vis</v>
      </c>
      <c r="E54" s="56">
        <f>VLOOKUP(C54,Active!C$21:E$973,3,FALSE)</f>
        <v>42256.132058910167</v>
      </c>
      <c r="F54" s="2" t="s">
        <v>126</v>
      </c>
      <c r="G54" s="11" t="str">
        <f t="shared" si="10"/>
        <v>54852.7208</v>
      </c>
      <c r="H54" s="8">
        <f t="shared" si="11"/>
        <v>42340</v>
      </c>
      <c r="I54" s="57" t="s">
        <v>322</v>
      </c>
      <c r="J54" s="58" t="s">
        <v>323</v>
      </c>
      <c r="K54" s="57" t="s">
        <v>324</v>
      </c>
      <c r="L54" s="57" t="s">
        <v>325</v>
      </c>
      <c r="M54" s="58" t="s">
        <v>293</v>
      </c>
      <c r="N54" s="58" t="s">
        <v>126</v>
      </c>
      <c r="O54" s="59" t="s">
        <v>226</v>
      </c>
      <c r="P54" s="60" t="s">
        <v>326</v>
      </c>
    </row>
    <row r="55" spans="1:16" ht="12.75" customHeight="1" thickBot="1">
      <c r="A55" s="8" t="str">
        <f t="shared" si="6"/>
        <v>BAVM 209 </v>
      </c>
      <c r="B55" s="2" t="str">
        <f t="shared" si="7"/>
        <v>I</v>
      </c>
      <c r="C55" s="8">
        <f t="shared" si="8"/>
        <v>54857.500399999997</v>
      </c>
      <c r="D55" s="11" t="str">
        <f t="shared" si="9"/>
        <v>vis</v>
      </c>
      <c r="E55" s="56">
        <f>VLOOKUP(C55,Active!C$21:E$973,3,FALSE)</f>
        <v>42263.133057690611</v>
      </c>
      <c r="F55" s="2" t="s">
        <v>126</v>
      </c>
      <c r="G55" s="11" t="str">
        <f t="shared" si="10"/>
        <v>54857.5004</v>
      </c>
      <c r="H55" s="8">
        <f t="shared" si="11"/>
        <v>42347</v>
      </c>
      <c r="I55" s="57" t="s">
        <v>327</v>
      </c>
      <c r="J55" s="58" t="s">
        <v>328</v>
      </c>
      <c r="K55" s="57" t="s">
        <v>329</v>
      </c>
      <c r="L55" s="57" t="s">
        <v>330</v>
      </c>
      <c r="M55" s="58" t="s">
        <v>293</v>
      </c>
      <c r="N55" s="58" t="s">
        <v>256</v>
      </c>
      <c r="O55" s="59" t="s">
        <v>199</v>
      </c>
      <c r="P55" s="60" t="s">
        <v>312</v>
      </c>
    </row>
    <row r="56" spans="1:16" ht="12.75" customHeight="1" thickBot="1">
      <c r="A56" s="8" t="str">
        <f t="shared" si="6"/>
        <v>BAVM 209 </v>
      </c>
      <c r="B56" s="2" t="str">
        <f t="shared" si="7"/>
        <v>I</v>
      </c>
      <c r="C56" s="8">
        <f t="shared" si="8"/>
        <v>54866.3753</v>
      </c>
      <c r="D56" s="11" t="str">
        <f t="shared" si="9"/>
        <v>vis</v>
      </c>
      <c r="E56" s="56">
        <f>VLOOKUP(C56,Active!C$21:E$973,3,FALSE)</f>
        <v>42276.132715418586</v>
      </c>
      <c r="F56" s="2" t="s">
        <v>126</v>
      </c>
      <c r="G56" s="11" t="str">
        <f t="shared" si="10"/>
        <v>54866.3753</v>
      </c>
      <c r="H56" s="8">
        <f t="shared" si="11"/>
        <v>42360</v>
      </c>
      <c r="I56" s="57" t="s">
        <v>331</v>
      </c>
      <c r="J56" s="58" t="s">
        <v>332</v>
      </c>
      <c r="K56" s="57" t="s">
        <v>333</v>
      </c>
      <c r="L56" s="57" t="s">
        <v>334</v>
      </c>
      <c r="M56" s="58" t="s">
        <v>293</v>
      </c>
      <c r="N56" s="58" t="s">
        <v>256</v>
      </c>
      <c r="O56" s="59" t="s">
        <v>199</v>
      </c>
      <c r="P56" s="60" t="s">
        <v>312</v>
      </c>
    </row>
    <row r="57" spans="1:16" ht="12.75" customHeight="1" thickBot="1">
      <c r="A57" s="8" t="str">
        <f t="shared" si="6"/>
        <v>IBVS 5960 </v>
      </c>
      <c r="B57" s="2" t="str">
        <f t="shared" si="7"/>
        <v>I</v>
      </c>
      <c r="C57" s="8">
        <f t="shared" si="8"/>
        <v>55527.915800000002</v>
      </c>
      <c r="D57" s="11" t="str">
        <f t="shared" si="9"/>
        <v>vis</v>
      </c>
      <c r="E57" s="56">
        <f>VLOOKUP(C57,Active!C$21:E$973,3,FALSE)</f>
        <v>43245.135191299043</v>
      </c>
      <c r="F57" s="2" t="s">
        <v>126</v>
      </c>
      <c r="G57" s="11" t="str">
        <f t="shared" si="10"/>
        <v>55527.9158</v>
      </c>
      <c r="H57" s="8">
        <f t="shared" si="11"/>
        <v>43331</v>
      </c>
      <c r="I57" s="57" t="s">
        <v>335</v>
      </c>
      <c r="J57" s="58" t="s">
        <v>336</v>
      </c>
      <c r="K57" s="57" t="s">
        <v>337</v>
      </c>
      <c r="L57" s="57" t="s">
        <v>338</v>
      </c>
      <c r="M57" s="58" t="s">
        <v>293</v>
      </c>
      <c r="N57" s="58" t="s">
        <v>126</v>
      </c>
      <c r="O57" s="59" t="s">
        <v>226</v>
      </c>
      <c r="P57" s="60" t="s">
        <v>339</v>
      </c>
    </row>
    <row r="58" spans="1:16" ht="12.75" customHeight="1" thickBot="1">
      <c r="A58" s="8" t="str">
        <f t="shared" si="6"/>
        <v>IBVS 6011 </v>
      </c>
      <c r="B58" s="2" t="str">
        <f t="shared" si="7"/>
        <v>I</v>
      </c>
      <c r="C58" s="8">
        <f t="shared" si="8"/>
        <v>55893.845200000003</v>
      </c>
      <c r="D58" s="11" t="str">
        <f t="shared" si="9"/>
        <v>vis</v>
      </c>
      <c r="E58" s="56">
        <f>VLOOKUP(C58,Active!C$21:E$973,3,FALSE)</f>
        <v>43781.136380338037</v>
      </c>
      <c r="F58" s="2" t="s">
        <v>126</v>
      </c>
      <c r="G58" s="11" t="str">
        <f t="shared" si="10"/>
        <v>55893.8452</v>
      </c>
      <c r="H58" s="8">
        <f t="shared" si="11"/>
        <v>43868</v>
      </c>
      <c r="I58" s="57" t="s">
        <v>340</v>
      </c>
      <c r="J58" s="58" t="s">
        <v>341</v>
      </c>
      <c r="K58" s="57" t="s">
        <v>342</v>
      </c>
      <c r="L58" s="57" t="s">
        <v>343</v>
      </c>
      <c r="M58" s="58" t="s">
        <v>293</v>
      </c>
      <c r="N58" s="58" t="s">
        <v>126</v>
      </c>
      <c r="O58" s="59" t="s">
        <v>226</v>
      </c>
      <c r="P58" s="60" t="s">
        <v>344</v>
      </c>
    </row>
    <row r="59" spans="1:16" ht="12.75" customHeight="1" thickBot="1">
      <c r="A59" s="8" t="str">
        <f t="shared" si="6"/>
        <v>IBVS 6018 </v>
      </c>
      <c r="B59" s="2" t="str">
        <f t="shared" si="7"/>
        <v>I</v>
      </c>
      <c r="C59" s="8">
        <f t="shared" si="8"/>
        <v>55893.845800000003</v>
      </c>
      <c r="D59" s="11" t="str">
        <f t="shared" si="9"/>
        <v>vis</v>
      </c>
      <c r="E59" s="56">
        <f>VLOOKUP(C59,Active!C$21:E$973,3,FALSE)</f>
        <v>43781.13725919804</v>
      </c>
      <c r="F59" s="2" t="s">
        <v>126</v>
      </c>
      <c r="G59" s="11" t="str">
        <f t="shared" si="10"/>
        <v>55893.8458</v>
      </c>
      <c r="H59" s="8">
        <f t="shared" si="11"/>
        <v>43868</v>
      </c>
      <c r="I59" s="57" t="s">
        <v>345</v>
      </c>
      <c r="J59" s="58" t="s">
        <v>341</v>
      </c>
      <c r="K59" s="57" t="s">
        <v>342</v>
      </c>
      <c r="L59" s="57" t="s">
        <v>346</v>
      </c>
      <c r="M59" s="58" t="s">
        <v>293</v>
      </c>
      <c r="N59" s="58" t="s">
        <v>66</v>
      </c>
      <c r="O59" s="59" t="s">
        <v>305</v>
      </c>
      <c r="P59" s="60" t="s">
        <v>347</v>
      </c>
    </row>
    <row r="60" spans="1:16" ht="12.75" customHeight="1" thickBot="1">
      <c r="A60" s="8" t="str">
        <f t="shared" si="6"/>
        <v>BAVM 228 </v>
      </c>
      <c r="B60" s="2" t="str">
        <f t="shared" si="7"/>
        <v>I</v>
      </c>
      <c r="C60" s="8">
        <f t="shared" si="8"/>
        <v>55942.317900000002</v>
      </c>
      <c r="D60" s="11" t="str">
        <f t="shared" si="9"/>
        <v>vis</v>
      </c>
      <c r="E60" s="56">
        <f>VLOOKUP(C60,Active!C$21:E$973,3,FALSE)</f>
        <v>43852.137575748762</v>
      </c>
      <c r="F60" s="2" t="s">
        <v>126</v>
      </c>
      <c r="G60" s="11" t="str">
        <f t="shared" si="10"/>
        <v>55942.3179</v>
      </c>
      <c r="H60" s="8">
        <f t="shared" si="11"/>
        <v>43939</v>
      </c>
      <c r="I60" s="57" t="s">
        <v>348</v>
      </c>
      <c r="J60" s="58" t="s">
        <v>349</v>
      </c>
      <c r="K60" s="57" t="s">
        <v>350</v>
      </c>
      <c r="L60" s="57" t="s">
        <v>351</v>
      </c>
      <c r="M60" s="58" t="s">
        <v>293</v>
      </c>
      <c r="N60" s="58" t="s">
        <v>198</v>
      </c>
      <c r="O60" s="59" t="s">
        <v>352</v>
      </c>
      <c r="P60" s="60" t="s">
        <v>353</v>
      </c>
    </row>
    <row r="61" spans="1:16">
      <c r="B61" s="2"/>
      <c r="F61" s="2"/>
    </row>
    <row r="62" spans="1:16">
      <c r="B62" s="2"/>
      <c r="F62" s="2"/>
    </row>
    <row r="63" spans="1:16">
      <c r="B63" s="2"/>
      <c r="F63" s="2"/>
    </row>
    <row r="64" spans="1:16">
      <c r="B64" s="2"/>
      <c r="F64" s="2"/>
    </row>
    <row r="65" spans="2:6">
      <c r="B65" s="2"/>
      <c r="F65" s="2"/>
    </row>
    <row r="66" spans="2:6">
      <c r="B66" s="2"/>
      <c r="F66" s="2"/>
    </row>
    <row r="67" spans="2:6">
      <c r="B67" s="2"/>
      <c r="F67" s="2"/>
    </row>
    <row r="68" spans="2:6">
      <c r="B68" s="2"/>
      <c r="F68" s="2"/>
    </row>
    <row r="69" spans="2:6">
      <c r="B69" s="2"/>
      <c r="F69" s="2"/>
    </row>
    <row r="70" spans="2:6">
      <c r="B70" s="2"/>
      <c r="F70" s="2"/>
    </row>
    <row r="71" spans="2:6">
      <c r="B71" s="2"/>
      <c r="F71" s="2"/>
    </row>
    <row r="72" spans="2:6">
      <c r="B72" s="2"/>
      <c r="F72" s="2"/>
    </row>
    <row r="73" spans="2:6">
      <c r="B73" s="2"/>
      <c r="F73" s="2"/>
    </row>
    <row r="74" spans="2:6">
      <c r="B74" s="2"/>
      <c r="F74" s="2"/>
    </row>
    <row r="75" spans="2:6">
      <c r="B75" s="2"/>
      <c r="F75" s="2"/>
    </row>
    <row r="76" spans="2:6">
      <c r="B76" s="2"/>
      <c r="F76" s="2"/>
    </row>
    <row r="77" spans="2:6">
      <c r="B77" s="2"/>
      <c r="F77" s="2"/>
    </row>
    <row r="78" spans="2:6">
      <c r="B78" s="2"/>
      <c r="F78" s="2"/>
    </row>
    <row r="79" spans="2:6">
      <c r="B79" s="2"/>
      <c r="F79" s="2"/>
    </row>
    <row r="80" spans="2:6">
      <c r="B80" s="2"/>
      <c r="F80" s="2"/>
    </row>
    <row r="81" spans="2:6">
      <c r="B81" s="2"/>
      <c r="F81" s="2"/>
    </row>
    <row r="82" spans="2:6">
      <c r="B82" s="2"/>
      <c r="F82" s="2"/>
    </row>
    <row r="83" spans="2:6">
      <c r="B83" s="2"/>
      <c r="F83" s="2"/>
    </row>
    <row r="84" spans="2:6">
      <c r="B84" s="2"/>
      <c r="F84" s="2"/>
    </row>
    <row r="85" spans="2:6">
      <c r="B85" s="2"/>
      <c r="F85" s="2"/>
    </row>
    <row r="86" spans="2:6">
      <c r="B86" s="2"/>
      <c r="F86" s="2"/>
    </row>
    <row r="87" spans="2:6">
      <c r="B87" s="2"/>
      <c r="F87" s="2"/>
    </row>
    <row r="88" spans="2:6">
      <c r="B88" s="2"/>
      <c r="F88" s="2"/>
    </row>
    <row r="89" spans="2:6">
      <c r="B89" s="2"/>
      <c r="F89" s="2"/>
    </row>
    <row r="90" spans="2:6">
      <c r="B90" s="2"/>
      <c r="F90" s="2"/>
    </row>
    <row r="91" spans="2:6">
      <c r="B91" s="2"/>
      <c r="F91" s="2"/>
    </row>
    <row r="92" spans="2:6">
      <c r="B92" s="2"/>
      <c r="F92" s="2"/>
    </row>
    <row r="93" spans="2:6">
      <c r="B93" s="2"/>
      <c r="F93" s="2"/>
    </row>
    <row r="94" spans="2:6">
      <c r="B94" s="2"/>
      <c r="F94" s="2"/>
    </row>
    <row r="95" spans="2:6">
      <c r="B95" s="2"/>
      <c r="F95" s="2"/>
    </row>
    <row r="96" spans="2:6">
      <c r="B96" s="2"/>
      <c r="F96" s="2"/>
    </row>
    <row r="97" spans="2:6">
      <c r="B97" s="2"/>
      <c r="F97" s="2"/>
    </row>
    <row r="98" spans="2:6">
      <c r="B98" s="2"/>
      <c r="F98" s="2"/>
    </row>
    <row r="99" spans="2:6">
      <c r="B99" s="2"/>
      <c r="F99" s="2"/>
    </row>
    <row r="100" spans="2:6">
      <c r="B100" s="2"/>
      <c r="F100" s="2"/>
    </row>
    <row r="101" spans="2:6">
      <c r="B101" s="2"/>
      <c r="F101" s="2"/>
    </row>
    <row r="102" spans="2:6">
      <c r="B102" s="2"/>
      <c r="F102" s="2"/>
    </row>
    <row r="103" spans="2:6">
      <c r="B103" s="2"/>
      <c r="F103" s="2"/>
    </row>
    <row r="104" spans="2:6">
      <c r="B104" s="2"/>
      <c r="F104" s="2"/>
    </row>
    <row r="105" spans="2:6">
      <c r="B105" s="2"/>
      <c r="F105" s="2"/>
    </row>
    <row r="106" spans="2:6">
      <c r="B106" s="2"/>
      <c r="F106" s="2"/>
    </row>
    <row r="107" spans="2:6">
      <c r="B107" s="2"/>
      <c r="F107" s="2"/>
    </row>
    <row r="108" spans="2:6">
      <c r="B108" s="2"/>
      <c r="F108" s="2"/>
    </row>
    <row r="109" spans="2:6">
      <c r="B109" s="2"/>
      <c r="F109" s="2"/>
    </row>
    <row r="110" spans="2:6">
      <c r="B110" s="2"/>
      <c r="F110" s="2"/>
    </row>
    <row r="111" spans="2:6">
      <c r="B111" s="2"/>
      <c r="F111" s="2"/>
    </row>
    <row r="112" spans="2:6">
      <c r="B112" s="2"/>
      <c r="F112" s="2"/>
    </row>
    <row r="113" spans="2:6">
      <c r="B113" s="2"/>
      <c r="F113" s="2"/>
    </row>
    <row r="114" spans="2:6">
      <c r="B114" s="2"/>
      <c r="F114" s="2"/>
    </row>
    <row r="115" spans="2:6">
      <c r="B115" s="2"/>
      <c r="F115" s="2"/>
    </row>
    <row r="116" spans="2:6">
      <c r="B116" s="2"/>
      <c r="F116" s="2"/>
    </row>
    <row r="117" spans="2:6">
      <c r="B117" s="2"/>
      <c r="F117" s="2"/>
    </row>
    <row r="118" spans="2:6">
      <c r="B118" s="2"/>
      <c r="F118" s="2"/>
    </row>
    <row r="119" spans="2:6">
      <c r="B119" s="2"/>
      <c r="F119" s="2"/>
    </row>
    <row r="120" spans="2:6">
      <c r="B120" s="2"/>
      <c r="F120" s="2"/>
    </row>
    <row r="121" spans="2:6">
      <c r="B121" s="2"/>
      <c r="F121" s="2"/>
    </row>
    <row r="122" spans="2:6">
      <c r="B122" s="2"/>
      <c r="F122" s="2"/>
    </row>
    <row r="123" spans="2:6">
      <c r="B123" s="2"/>
      <c r="F123" s="2"/>
    </row>
    <row r="124" spans="2:6">
      <c r="B124" s="2"/>
      <c r="F124" s="2"/>
    </row>
    <row r="125" spans="2:6">
      <c r="B125" s="2"/>
      <c r="F125" s="2"/>
    </row>
    <row r="126" spans="2:6">
      <c r="B126" s="2"/>
      <c r="F126" s="2"/>
    </row>
    <row r="127" spans="2:6">
      <c r="B127" s="2"/>
      <c r="F127" s="2"/>
    </row>
    <row r="128" spans="2:6">
      <c r="B128" s="2"/>
      <c r="F128" s="2"/>
    </row>
    <row r="129" spans="2:6">
      <c r="B129" s="2"/>
      <c r="F129" s="2"/>
    </row>
    <row r="130" spans="2:6">
      <c r="B130" s="2"/>
      <c r="F130" s="2"/>
    </row>
    <row r="131" spans="2:6">
      <c r="B131" s="2"/>
      <c r="F131" s="2"/>
    </row>
    <row r="132" spans="2:6">
      <c r="B132" s="2"/>
      <c r="F132" s="2"/>
    </row>
    <row r="133" spans="2:6">
      <c r="B133" s="2"/>
      <c r="F133" s="2"/>
    </row>
    <row r="134" spans="2:6">
      <c r="B134" s="2"/>
      <c r="F134" s="2"/>
    </row>
    <row r="135" spans="2:6">
      <c r="B135" s="2"/>
      <c r="F135" s="2"/>
    </row>
    <row r="136" spans="2:6">
      <c r="B136" s="2"/>
      <c r="F136" s="2"/>
    </row>
    <row r="137" spans="2:6">
      <c r="B137" s="2"/>
      <c r="F137" s="2"/>
    </row>
    <row r="138" spans="2:6">
      <c r="B138" s="2"/>
      <c r="F138" s="2"/>
    </row>
    <row r="139" spans="2:6">
      <c r="B139" s="2"/>
      <c r="F139" s="2"/>
    </row>
    <row r="140" spans="2:6">
      <c r="B140" s="2"/>
      <c r="F140" s="2"/>
    </row>
    <row r="141" spans="2:6">
      <c r="B141" s="2"/>
      <c r="F141" s="2"/>
    </row>
    <row r="142" spans="2:6">
      <c r="B142" s="2"/>
      <c r="F142" s="2"/>
    </row>
    <row r="143" spans="2:6">
      <c r="B143" s="2"/>
      <c r="F143" s="2"/>
    </row>
    <row r="144" spans="2:6">
      <c r="B144" s="2"/>
      <c r="F144" s="2"/>
    </row>
    <row r="145" spans="2:6">
      <c r="B145" s="2"/>
      <c r="F145" s="2"/>
    </row>
    <row r="146" spans="2:6">
      <c r="B146" s="2"/>
      <c r="F146" s="2"/>
    </row>
    <row r="147" spans="2:6">
      <c r="B147" s="2"/>
      <c r="F147" s="2"/>
    </row>
    <row r="148" spans="2:6">
      <c r="B148" s="2"/>
      <c r="F148" s="2"/>
    </row>
    <row r="149" spans="2:6">
      <c r="B149" s="2"/>
      <c r="F149" s="2"/>
    </row>
    <row r="150" spans="2:6">
      <c r="B150" s="2"/>
      <c r="F150" s="2"/>
    </row>
    <row r="151" spans="2:6">
      <c r="B151" s="2"/>
      <c r="F151" s="2"/>
    </row>
    <row r="152" spans="2:6">
      <c r="B152" s="2"/>
      <c r="F152" s="2"/>
    </row>
    <row r="153" spans="2:6">
      <c r="B153" s="2"/>
      <c r="F153" s="2"/>
    </row>
    <row r="154" spans="2:6">
      <c r="B154" s="2"/>
      <c r="F154" s="2"/>
    </row>
    <row r="155" spans="2:6">
      <c r="B155" s="2"/>
      <c r="F155" s="2"/>
    </row>
    <row r="156" spans="2:6">
      <c r="B156" s="2"/>
      <c r="F156" s="2"/>
    </row>
    <row r="157" spans="2:6">
      <c r="B157" s="2"/>
      <c r="F157" s="2"/>
    </row>
    <row r="158" spans="2:6">
      <c r="B158" s="2"/>
      <c r="F158" s="2"/>
    </row>
    <row r="159" spans="2:6">
      <c r="B159" s="2"/>
      <c r="F159" s="2"/>
    </row>
    <row r="160" spans="2:6">
      <c r="B160" s="2"/>
      <c r="F160" s="2"/>
    </row>
    <row r="161" spans="2:6">
      <c r="B161" s="2"/>
      <c r="F161" s="2"/>
    </row>
    <row r="162" spans="2:6">
      <c r="B162" s="2"/>
      <c r="F162" s="2"/>
    </row>
    <row r="163" spans="2:6">
      <c r="B163" s="2"/>
      <c r="F163" s="2"/>
    </row>
    <row r="164" spans="2:6">
      <c r="B164" s="2"/>
      <c r="F164" s="2"/>
    </row>
    <row r="165" spans="2:6">
      <c r="B165" s="2"/>
      <c r="F165" s="2"/>
    </row>
    <row r="166" spans="2:6">
      <c r="B166" s="2"/>
      <c r="F166" s="2"/>
    </row>
    <row r="167" spans="2:6">
      <c r="B167" s="2"/>
      <c r="F167" s="2"/>
    </row>
    <row r="168" spans="2:6">
      <c r="B168" s="2"/>
      <c r="F168" s="2"/>
    </row>
    <row r="169" spans="2:6">
      <c r="B169" s="2"/>
      <c r="F169" s="2"/>
    </row>
    <row r="170" spans="2:6">
      <c r="B170" s="2"/>
      <c r="F170" s="2"/>
    </row>
    <row r="171" spans="2:6">
      <c r="B171" s="2"/>
      <c r="F171" s="2"/>
    </row>
    <row r="172" spans="2:6">
      <c r="B172" s="2"/>
      <c r="F172" s="2"/>
    </row>
    <row r="173" spans="2:6">
      <c r="B173" s="2"/>
      <c r="F173" s="2"/>
    </row>
    <row r="174" spans="2:6">
      <c r="B174" s="2"/>
      <c r="F174" s="2"/>
    </row>
    <row r="175" spans="2:6">
      <c r="B175" s="2"/>
      <c r="F175" s="2"/>
    </row>
    <row r="176" spans="2:6">
      <c r="B176" s="2"/>
      <c r="F176" s="2"/>
    </row>
    <row r="177" spans="2:6">
      <c r="B177" s="2"/>
      <c r="F177" s="2"/>
    </row>
    <row r="178" spans="2:6">
      <c r="B178" s="2"/>
      <c r="F178" s="2"/>
    </row>
    <row r="179" spans="2:6">
      <c r="B179" s="2"/>
      <c r="F179" s="2"/>
    </row>
    <row r="180" spans="2:6">
      <c r="B180" s="2"/>
      <c r="F180" s="2"/>
    </row>
    <row r="181" spans="2:6">
      <c r="B181" s="2"/>
      <c r="F181" s="2"/>
    </row>
    <row r="182" spans="2:6">
      <c r="B182" s="2"/>
      <c r="F182" s="2"/>
    </row>
    <row r="183" spans="2:6">
      <c r="B183" s="2"/>
      <c r="F183" s="2"/>
    </row>
    <row r="184" spans="2:6">
      <c r="B184" s="2"/>
      <c r="F184" s="2"/>
    </row>
    <row r="185" spans="2:6">
      <c r="B185" s="2"/>
      <c r="F185" s="2"/>
    </row>
    <row r="186" spans="2:6">
      <c r="B186" s="2"/>
      <c r="F186" s="2"/>
    </row>
    <row r="187" spans="2:6">
      <c r="B187" s="2"/>
      <c r="F187" s="2"/>
    </row>
    <row r="188" spans="2:6">
      <c r="B188" s="2"/>
      <c r="F188" s="2"/>
    </row>
    <row r="189" spans="2:6">
      <c r="B189" s="2"/>
      <c r="F189" s="2"/>
    </row>
    <row r="190" spans="2:6">
      <c r="B190" s="2"/>
      <c r="F190" s="2"/>
    </row>
    <row r="191" spans="2:6">
      <c r="B191" s="2"/>
      <c r="F191" s="2"/>
    </row>
    <row r="192" spans="2:6">
      <c r="B192" s="2"/>
      <c r="F192" s="2"/>
    </row>
    <row r="193" spans="2:6">
      <c r="B193" s="2"/>
      <c r="F193" s="2"/>
    </row>
    <row r="194" spans="2:6">
      <c r="B194" s="2"/>
      <c r="F194" s="2"/>
    </row>
    <row r="195" spans="2:6">
      <c r="B195" s="2"/>
      <c r="F195" s="2"/>
    </row>
    <row r="196" spans="2:6">
      <c r="B196" s="2"/>
      <c r="F196" s="2"/>
    </row>
    <row r="197" spans="2:6">
      <c r="B197" s="2"/>
      <c r="F197" s="2"/>
    </row>
    <row r="198" spans="2:6">
      <c r="B198" s="2"/>
      <c r="F198" s="2"/>
    </row>
    <row r="199" spans="2:6">
      <c r="B199" s="2"/>
      <c r="F199" s="2"/>
    </row>
    <row r="200" spans="2:6">
      <c r="B200" s="2"/>
      <c r="F200" s="2"/>
    </row>
    <row r="201" spans="2:6">
      <c r="B201" s="2"/>
      <c r="F201" s="2"/>
    </row>
    <row r="202" spans="2:6">
      <c r="B202" s="2"/>
      <c r="F202" s="2"/>
    </row>
    <row r="203" spans="2:6">
      <c r="B203" s="2"/>
      <c r="F203" s="2"/>
    </row>
    <row r="204" spans="2:6">
      <c r="B204" s="2"/>
      <c r="F204" s="2"/>
    </row>
    <row r="205" spans="2:6">
      <c r="B205" s="2"/>
      <c r="F205" s="2"/>
    </row>
    <row r="206" spans="2:6">
      <c r="B206" s="2"/>
      <c r="F206" s="2"/>
    </row>
    <row r="207" spans="2:6">
      <c r="B207" s="2"/>
      <c r="F207" s="2"/>
    </row>
    <row r="208" spans="2:6">
      <c r="B208" s="2"/>
      <c r="F208" s="2"/>
    </row>
    <row r="209" spans="2:6">
      <c r="B209" s="2"/>
      <c r="F209" s="2"/>
    </row>
    <row r="210" spans="2:6">
      <c r="B210" s="2"/>
      <c r="F210" s="2"/>
    </row>
    <row r="211" spans="2:6">
      <c r="B211" s="2"/>
      <c r="F211" s="2"/>
    </row>
    <row r="212" spans="2:6">
      <c r="B212" s="2"/>
      <c r="F212" s="2"/>
    </row>
    <row r="213" spans="2:6">
      <c r="B213" s="2"/>
      <c r="F213" s="2"/>
    </row>
    <row r="214" spans="2:6">
      <c r="B214" s="2"/>
      <c r="F214" s="2"/>
    </row>
    <row r="215" spans="2:6">
      <c r="B215" s="2"/>
      <c r="F215" s="2"/>
    </row>
    <row r="216" spans="2:6">
      <c r="B216" s="2"/>
      <c r="F216" s="2"/>
    </row>
    <row r="217" spans="2:6">
      <c r="B217" s="2"/>
      <c r="F217" s="2"/>
    </row>
    <row r="218" spans="2:6">
      <c r="B218" s="2"/>
      <c r="F218" s="2"/>
    </row>
    <row r="219" spans="2:6">
      <c r="B219" s="2"/>
      <c r="F219" s="2"/>
    </row>
    <row r="220" spans="2:6">
      <c r="B220" s="2"/>
      <c r="F220" s="2"/>
    </row>
    <row r="221" spans="2:6">
      <c r="B221" s="2"/>
      <c r="F221" s="2"/>
    </row>
    <row r="222" spans="2:6">
      <c r="B222" s="2"/>
      <c r="F222" s="2"/>
    </row>
    <row r="223" spans="2:6">
      <c r="B223" s="2"/>
      <c r="F223" s="2"/>
    </row>
    <row r="224" spans="2:6">
      <c r="B224" s="2"/>
      <c r="F224" s="2"/>
    </row>
    <row r="225" spans="2:6">
      <c r="B225" s="2"/>
      <c r="F225" s="2"/>
    </row>
    <row r="226" spans="2:6">
      <c r="B226" s="2"/>
      <c r="F226" s="2"/>
    </row>
    <row r="227" spans="2:6">
      <c r="B227" s="2"/>
      <c r="F227" s="2"/>
    </row>
    <row r="228" spans="2:6">
      <c r="B228" s="2"/>
      <c r="F228" s="2"/>
    </row>
    <row r="229" spans="2:6">
      <c r="B229" s="2"/>
      <c r="F229" s="2"/>
    </row>
    <row r="230" spans="2:6">
      <c r="B230" s="2"/>
      <c r="F230" s="2"/>
    </row>
    <row r="231" spans="2:6">
      <c r="B231" s="2"/>
      <c r="F231" s="2"/>
    </row>
    <row r="232" spans="2:6">
      <c r="B232" s="2"/>
      <c r="F232" s="2"/>
    </row>
    <row r="233" spans="2:6">
      <c r="B233" s="2"/>
      <c r="F233" s="2"/>
    </row>
    <row r="234" spans="2:6">
      <c r="B234" s="2"/>
      <c r="F234" s="2"/>
    </row>
    <row r="235" spans="2:6">
      <c r="B235" s="2"/>
      <c r="F235" s="2"/>
    </row>
    <row r="236" spans="2:6">
      <c r="B236" s="2"/>
      <c r="F236" s="2"/>
    </row>
    <row r="237" spans="2:6">
      <c r="B237" s="2"/>
      <c r="F237" s="2"/>
    </row>
    <row r="238" spans="2:6">
      <c r="B238" s="2"/>
      <c r="F238" s="2"/>
    </row>
    <row r="239" spans="2:6">
      <c r="B239" s="2"/>
      <c r="F239" s="2"/>
    </row>
    <row r="240" spans="2:6">
      <c r="B240" s="2"/>
      <c r="F240" s="2"/>
    </row>
    <row r="241" spans="2:6">
      <c r="B241" s="2"/>
      <c r="F241" s="2"/>
    </row>
    <row r="242" spans="2:6">
      <c r="B242" s="2"/>
      <c r="F242" s="2"/>
    </row>
    <row r="243" spans="2:6">
      <c r="B243" s="2"/>
      <c r="F243" s="2"/>
    </row>
    <row r="244" spans="2:6">
      <c r="B244" s="2"/>
      <c r="F244" s="2"/>
    </row>
    <row r="245" spans="2:6">
      <c r="B245" s="2"/>
      <c r="F245" s="2"/>
    </row>
    <row r="246" spans="2:6">
      <c r="B246" s="2"/>
      <c r="F246" s="2"/>
    </row>
    <row r="247" spans="2:6">
      <c r="B247" s="2"/>
      <c r="F247" s="2"/>
    </row>
    <row r="248" spans="2:6">
      <c r="B248" s="2"/>
      <c r="F248" s="2"/>
    </row>
    <row r="249" spans="2:6">
      <c r="B249" s="2"/>
      <c r="F249" s="2"/>
    </row>
    <row r="250" spans="2:6">
      <c r="B250" s="2"/>
      <c r="F250" s="2"/>
    </row>
    <row r="251" spans="2:6">
      <c r="B251" s="2"/>
      <c r="F251" s="2"/>
    </row>
    <row r="252" spans="2:6">
      <c r="B252" s="2"/>
      <c r="F252" s="2"/>
    </row>
    <row r="253" spans="2:6">
      <c r="B253" s="2"/>
      <c r="F253" s="2"/>
    </row>
    <row r="254" spans="2:6">
      <c r="B254" s="2"/>
      <c r="F254" s="2"/>
    </row>
    <row r="255" spans="2:6">
      <c r="B255" s="2"/>
      <c r="F255" s="2"/>
    </row>
    <row r="256" spans="2:6">
      <c r="B256" s="2"/>
      <c r="F256" s="2"/>
    </row>
    <row r="257" spans="2:6">
      <c r="B257" s="2"/>
      <c r="F257" s="2"/>
    </row>
    <row r="258" spans="2:6">
      <c r="B258" s="2"/>
      <c r="F258" s="2"/>
    </row>
    <row r="259" spans="2:6">
      <c r="B259" s="2"/>
      <c r="F259" s="2"/>
    </row>
    <row r="260" spans="2:6">
      <c r="B260" s="2"/>
      <c r="F260" s="2"/>
    </row>
    <row r="261" spans="2:6">
      <c r="B261" s="2"/>
      <c r="F261" s="2"/>
    </row>
    <row r="262" spans="2:6">
      <c r="B262" s="2"/>
      <c r="F262" s="2"/>
    </row>
    <row r="263" spans="2:6">
      <c r="B263" s="2"/>
      <c r="F263" s="2"/>
    </row>
    <row r="264" spans="2:6">
      <c r="B264" s="2"/>
      <c r="F264" s="2"/>
    </row>
    <row r="265" spans="2:6">
      <c r="B265" s="2"/>
      <c r="F265" s="2"/>
    </row>
    <row r="266" spans="2:6">
      <c r="B266" s="2"/>
      <c r="F266" s="2"/>
    </row>
    <row r="267" spans="2:6">
      <c r="B267" s="2"/>
      <c r="F267" s="2"/>
    </row>
    <row r="268" spans="2:6">
      <c r="B268" s="2"/>
      <c r="F268" s="2"/>
    </row>
    <row r="269" spans="2:6">
      <c r="B269" s="2"/>
      <c r="F269" s="2"/>
    </row>
    <row r="270" spans="2:6">
      <c r="B270" s="2"/>
      <c r="F270" s="2"/>
    </row>
    <row r="271" spans="2:6">
      <c r="B271" s="2"/>
      <c r="F271" s="2"/>
    </row>
    <row r="272" spans="2:6">
      <c r="B272" s="2"/>
      <c r="F272" s="2"/>
    </row>
    <row r="273" spans="2:6">
      <c r="B273" s="2"/>
      <c r="F273" s="2"/>
    </row>
    <row r="274" spans="2:6">
      <c r="B274" s="2"/>
      <c r="F274" s="2"/>
    </row>
    <row r="275" spans="2:6">
      <c r="B275" s="2"/>
      <c r="F275" s="2"/>
    </row>
    <row r="276" spans="2:6">
      <c r="B276" s="2"/>
      <c r="F276" s="2"/>
    </row>
    <row r="277" spans="2:6">
      <c r="B277" s="2"/>
      <c r="F277" s="2"/>
    </row>
    <row r="278" spans="2:6">
      <c r="B278" s="2"/>
      <c r="F278" s="2"/>
    </row>
    <row r="279" spans="2:6">
      <c r="B279" s="2"/>
      <c r="F279" s="2"/>
    </row>
    <row r="280" spans="2:6">
      <c r="B280" s="2"/>
      <c r="F280" s="2"/>
    </row>
    <row r="281" spans="2:6">
      <c r="B281" s="2"/>
      <c r="F281" s="2"/>
    </row>
    <row r="282" spans="2:6">
      <c r="B282" s="2"/>
      <c r="F282" s="2"/>
    </row>
    <row r="283" spans="2:6">
      <c r="B283" s="2"/>
      <c r="F283" s="2"/>
    </row>
    <row r="284" spans="2:6">
      <c r="B284" s="2"/>
      <c r="F284" s="2"/>
    </row>
    <row r="285" spans="2:6">
      <c r="B285" s="2"/>
      <c r="F285" s="2"/>
    </row>
    <row r="286" spans="2:6">
      <c r="B286" s="2"/>
      <c r="F286" s="2"/>
    </row>
    <row r="287" spans="2:6">
      <c r="B287" s="2"/>
      <c r="F287" s="2"/>
    </row>
    <row r="288" spans="2:6">
      <c r="B288" s="2"/>
      <c r="F288" s="2"/>
    </row>
    <row r="289" spans="2:6">
      <c r="B289" s="2"/>
      <c r="F289" s="2"/>
    </row>
    <row r="290" spans="2:6">
      <c r="B290" s="2"/>
      <c r="F290" s="2"/>
    </row>
    <row r="291" spans="2:6">
      <c r="B291" s="2"/>
      <c r="F291" s="2"/>
    </row>
    <row r="292" spans="2:6">
      <c r="B292" s="2"/>
      <c r="F292" s="2"/>
    </row>
    <row r="293" spans="2:6">
      <c r="B293" s="2"/>
      <c r="F293" s="2"/>
    </row>
    <row r="294" spans="2:6">
      <c r="B294" s="2"/>
      <c r="F294" s="2"/>
    </row>
    <row r="295" spans="2:6">
      <c r="B295" s="2"/>
      <c r="F295" s="2"/>
    </row>
    <row r="296" spans="2:6">
      <c r="B296" s="2"/>
      <c r="F296" s="2"/>
    </row>
    <row r="297" spans="2:6">
      <c r="B297" s="2"/>
      <c r="F297" s="2"/>
    </row>
    <row r="298" spans="2:6">
      <c r="B298" s="2"/>
      <c r="F298" s="2"/>
    </row>
    <row r="299" spans="2:6">
      <c r="B299" s="2"/>
      <c r="F299" s="2"/>
    </row>
    <row r="300" spans="2:6">
      <c r="B300" s="2"/>
      <c r="F300" s="2"/>
    </row>
    <row r="301" spans="2:6">
      <c r="B301" s="2"/>
      <c r="F301" s="2"/>
    </row>
    <row r="302" spans="2:6">
      <c r="B302" s="2"/>
      <c r="F302" s="2"/>
    </row>
    <row r="303" spans="2:6">
      <c r="B303" s="2"/>
      <c r="F303" s="2"/>
    </row>
    <row r="304" spans="2:6">
      <c r="B304" s="2"/>
      <c r="F304" s="2"/>
    </row>
    <row r="305" spans="2:6">
      <c r="B305" s="2"/>
      <c r="F305" s="2"/>
    </row>
    <row r="306" spans="2:6">
      <c r="B306" s="2"/>
      <c r="F306" s="2"/>
    </row>
    <row r="307" spans="2:6">
      <c r="B307" s="2"/>
      <c r="F307" s="2"/>
    </row>
    <row r="308" spans="2:6">
      <c r="B308" s="2"/>
      <c r="F308" s="2"/>
    </row>
    <row r="309" spans="2:6">
      <c r="B309" s="2"/>
      <c r="F309" s="2"/>
    </row>
    <row r="310" spans="2:6">
      <c r="B310" s="2"/>
      <c r="F310" s="2"/>
    </row>
    <row r="311" spans="2:6">
      <c r="B311" s="2"/>
      <c r="F311" s="2"/>
    </row>
    <row r="312" spans="2:6">
      <c r="B312" s="2"/>
      <c r="F312" s="2"/>
    </row>
    <row r="313" spans="2:6">
      <c r="B313" s="2"/>
      <c r="F313" s="2"/>
    </row>
    <row r="314" spans="2:6">
      <c r="B314" s="2"/>
      <c r="F314" s="2"/>
    </row>
    <row r="315" spans="2:6">
      <c r="B315" s="2"/>
      <c r="F315" s="2"/>
    </row>
    <row r="316" spans="2:6">
      <c r="B316" s="2"/>
      <c r="F316" s="2"/>
    </row>
    <row r="317" spans="2:6">
      <c r="B317" s="2"/>
      <c r="F317" s="2"/>
    </row>
    <row r="318" spans="2:6">
      <c r="B318" s="2"/>
      <c r="F318" s="2"/>
    </row>
    <row r="319" spans="2:6">
      <c r="B319" s="2"/>
      <c r="F319" s="2"/>
    </row>
    <row r="320" spans="2:6">
      <c r="B320" s="2"/>
      <c r="F320" s="2"/>
    </row>
    <row r="321" spans="2:6">
      <c r="B321" s="2"/>
      <c r="F321" s="2"/>
    </row>
    <row r="322" spans="2:6">
      <c r="B322" s="2"/>
      <c r="F322" s="2"/>
    </row>
    <row r="323" spans="2:6">
      <c r="B323" s="2"/>
      <c r="F323" s="2"/>
    </row>
    <row r="324" spans="2:6">
      <c r="B324" s="2"/>
      <c r="F324" s="2"/>
    </row>
    <row r="325" spans="2:6">
      <c r="B325" s="2"/>
      <c r="F325" s="2"/>
    </row>
    <row r="326" spans="2:6">
      <c r="B326" s="2"/>
      <c r="F326" s="2"/>
    </row>
    <row r="327" spans="2:6">
      <c r="B327" s="2"/>
      <c r="F327" s="2"/>
    </row>
    <row r="328" spans="2:6">
      <c r="B328" s="2"/>
      <c r="F328" s="2"/>
    </row>
    <row r="329" spans="2:6">
      <c r="B329" s="2"/>
      <c r="F329" s="2"/>
    </row>
    <row r="330" spans="2:6">
      <c r="B330" s="2"/>
      <c r="F330" s="2"/>
    </row>
    <row r="331" spans="2:6">
      <c r="B331" s="2"/>
      <c r="F331" s="2"/>
    </row>
    <row r="332" spans="2:6">
      <c r="B332" s="2"/>
      <c r="F332" s="2"/>
    </row>
    <row r="333" spans="2:6">
      <c r="B333" s="2"/>
      <c r="F333" s="2"/>
    </row>
    <row r="334" spans="2:6">
      <c r="B334" s="2"/>
      <c r="F334" s="2"/>
    </row>
    <row r="335" spans="2:6">
      <c r="B335" s="2"/>
      <c r="F335" s="2"/>
    </row>
    <row r="336" spans="2:6">
      <c r="B336" s="2"/>
      <c r="F336" s="2"/>
    </row>
    <row r="337" spans="2:6">
      <c r="B337" s="2"/>
      <c r="F337" s="2"/>
    </row>
    <row r="338" spans="2:6">
      <c r="B338" s="2"/>
      <c r="F338" s="2"/>
    </row>
    <row r="339" spans="2:6">
      <c r="B339" s="2"/>
      <c r="F339" s="2"/>
    </row>
    <row r="340" spans="2:6">
      <c r="B340" s="2"/>
      <c r="F340" s="2"/>
    </row>
    <row r="341" spans="2:6">
      <c r="B341" s="2"/>
      <c r="F341" s="2"/>
    </row>
    <row r="342" spans="2:6">
      <c r="B342" s="2"/>
      <c r="F342" s="2"/>
    </row>
    <row r="343" spans="2:6">
      <c r="B343" s="2"/>
      <c r="F343" s="2"/>
    </row>
    <row r="344" spans="2:6">
      <c r="B344" s="2"/>
      <c r="F344" s="2"/>
    </row>
    <row r="345" spans="2:6">
      <c r="B345" s="2"/>
      <c r="F345" s="2"/>
    </row>
    <row r="346" spans="2:6">
      <c r="B346" s="2"/>
      <c r="F346" s="2"/>
    </row>
    <row r="347" spans="2:6">
      <c r="B347" s="2"/>
      <c r="F347" s="2"/>
    </row>
    <row r="348" spans="2:6">
      <c r="B348" s="2"/>
      <c r="F348" s="2"/>
    </row>
    <row r="349" spans="2:6">
      <c r="B349" s="2"/>
      <c r="F349" s="2"/>
    </row>
    <row r="350" spans="2:6">
      <c r="B350" s="2"/>
      <c r="F350" s="2"/>
    </row>
    <row r="351" spans="2:6">
      <c r="B351" s="2"/>
      <c r="F351" s="2"/>
    </row>
    <row r="352" spans="2:6">
      <c r="B352" s="2"/>
      <c r="F352" s="2"/>
    </row>
    <row r="353" spans="2:6">
      <c r="B353" s="2"/>
      <c r="F353" s="2"/>
    </row>
    <row r="354" spans="2:6">
      <c r="B354" s="2"/>
      <c r="F354" s="2"/>
    </row>
    <row r="355" spans="2:6">
      <c r="B355" s="2"/>
      <c r="F355" s="2"/>
    </row>
    <row r="356" spans="2:6">
      <c r="B356" s="2"/>
      <c r="F356" s="2"/>
    </row>
    <row r="357" spans="2:6">
      <c r="B357" s="2"/>
      <c r="F357" s="2"/>
    </row>
    <row r="358" spans="2:6">
      <c r="B358" s="2"/>
      <c r="F358" s="2"/>
    </row>
    <row r="359" spans="2:6">
      <c r="B359" s="2"/>
      <c r="F359" s="2"/>
    </row>
    <row r="360" spans="2:6">
      <c r="B360" s="2"/>
      <c r="F360" s="2"/>
    </row>
    <row r="361" spans="2:6">
      <c r="B361" s="2"/>
      <c r="F361" s="2"/>
    </row>
    <row r="362" spans="2:6">
      <c r="B362" s="2"/>
      <c r="F362" s="2"/>
    </row>
    <row r="363" spans="2:6">
      <c r="B363" s="2"/>
      <c r="F363" s="2"/>
    </row>
    <row r="364" spans="2:6">
      <c r="B364" s="2"/>
      <c r="F364" s="2"/>
    </row>
    <row r="365" spans="2:6">
      <c r="B365" s="2"/>
      <c r="F365" s="2"/>
    </row>
    <row r="366" spans="2:6">
      <c r="B366" s="2"/>
      <c r="F366" s="2"/>
    </row>
    <row r="367" spans="2:6">
      <c r="B367" s="2"/>
      <c r="F367" s="2"/>
    </row>
    <row r="368" spans="2:6">
      <c r="B368" s="2"/>
      <c r="F368" s="2"/>
    </row>
    <row r="369" spans="2:6">
      <c r="B369" s="2"/>
      <c r="F369" s="2"/>
    </row>
    <row r="370" spans="2:6">
      <c r="B370" s="2"/>
      <c r="F370" s="2"/>
    </row>
    <row r="371" spans="2:6">
      <c r="B371" s="2"/>
      <c r="F371" s="2"/>
    </row>
    <row r="372" spans="2:6">
      <c r="B372" s="2"/>
      <c r="F372" s="2"/>
    </row>
    <row r="373" spans="2:6">
      <c r="B373" s="2"/>
      <c r="F373" s="2"/>
    </row>
    <row r="374" spans="2:6">
      <c r="B374" s="2"/>
      <c r="F374" s="2"/>
    </row>
    <row r="375" spans="2:6">
      <c r="B375" s="2"/>
      <c r="F375" s="2"/>
    </row>
    <row r="376" spans="2:6">
      <c r="B376" s="2"/>
      <c r="F376" s="2"/>
    </row>
    <row r="377" spans="2:6">
      <c r="B377" s="2"/>
      <c r="F377" s="2"/>
    </row>
    <row r="378" spans="2:6">
      <c r="B378" s="2"/>
      <c r="F378" s="2"/>
    </row>
    <row r="379" spans="2:6">
      <c r="B379" s="2"/>
      <c r="F379" s="2"/>
    </row>
    <row r="380" spans="2:6">
      <c r="B380" s="2"/>
      <c r="F380" s="2"/>
    </row>
    <row r="381" spans="2:6">
      <c r="B381" s="2"/>
      <c r="F381" s="2"/>
    </row>
    <row r="382" spans="2:6">
      <c r="B382" s="2"/>
      <c r="F382" s="2"/>
    </row>
    <row r="383" spans="2:6">
      <c r="B383" s="2"/>
      <c r="F383" s="2"/>
    </row>
    <row r="384" spans="2:6">
      <c r="B384" s="2"/>
      <c r="F384" s="2"/>
    </row>
    <row r="385" spans="2:6">
      <c r="B385" s="2"/>
      <c r="F385" s="2"/>
    </row>
    <row r="386" spans="2:6">
      <c r="B386" s="2"/>
      <c r="F386" s="2"/>
    </row>
    <row r="387" spans="2:6">
      <c r="B387" s="2"/>
      <c r="F387" s="2"/>
    </row>
    <row r="388" spans="2:6">
      <c r="B388" s="2"/>
      <c r="F388" s="2"/>
    </row>
    <row r="389" spans="2:6">
      <c r="B389" s="2"/>
      <c r="F389" s="2"/>
    </row>
    <row r="390" spans="2:6">
      <c r="B390" s="2"/>
      <c r="F390" s="2"/>
    </row>
    <row r="391" spans="2:6">
      <c r="B391" s="2"/>
      <c r="F391" s="2"/>
    </row>
    <row r="392" spans="2:6">
      <c r="B392" s="2"/>
      <c r="F392" s="2"/>
    </row>
    <row r="393" spans="2:6">
      <c r="B393" s="2"/>
      <c r="F393" s="2"/>
    </row>
    <row r="394" spans="2:6">
      <c r="B394" s="2"/>
      <c r="F394" s="2"/>
    </row>
    <row r="395" spans="2:6">
      <c r="B395" s="2"/>
      <c r="F395" s="2"/>
    </row>
    <row r="396" spans="2:6">
      <c r="B396" s="2"/>
      <c r="F396" s="2"/>
    </row>
    <row r="397" spans="2:6">
      <c r="B397" s="2"/>
      <c r="F397" s="2"/>
    </row>
    <row r="398" spans="2:6">
      <c r="B398" s="2"/>
      <c r="F398" s="2"/>
    </row>
    <row r="399" spans="2:6">
      <c r="B399" s="2"/>
      <c r="F399" s="2"/>
    </row>
    <row r="400" spans="2:6">
      <c r="B400" s="2"/>
      <c r="F400" s="2"/>
    </row>
    <row r="401" spans="2:6">
      <c r="B401" s="2"/>
      <c r="F401" s="2"/>
    </row>
    <row r="402" spans="2:6">
      <c r="B402" s="2"/>
      <c r="F402" s="2"/>
    </row>
    <row r="403" spans="2:6">
      <c r="B403" s="2"/>
      <c r="F403" s="2"/>
    </row>
    <row r="404" spans="2:6">
      <c r="B404" s="2"/>
      <c r="F404" s="2"/>
    </row>
    <row r="405" spans="2:6">
      <c r="B405" s="2"/>
      <c r="F405" s="2"/>
    </row>
    <row r="406" spans="2:6">
      <c r="B406" s="2"/>
      <c r="F406" s="2"/>
    </row>
    <row r="407" spans="2:6">
      <c r="B407" s="2"/>
      <c r="F407" s="2"/>
    </row>
    <row r="408" spans="2:6">
      <c r="B408" s="2"/>
      <c r="F408" s="2"/>
    </row>
    <row r="409" spans="2:6">
      <c r="B409" s="2"/>
      <c r="F409" s="2"/>
    </row>
    <row r="410" spans="2:6">
      <c r="B410" s="2"/>
      <c r="F410" s="2"/>
    </row>
    <row r="411" spans="2:6">
      <c r="B411" s="2"/>
      <c r="F411" s="2"/>
    </row>
    <row r="412" spans="2:6">
      <c r="B412" s="2"/>
      <c r="F412" s="2"/>
    </row>
    <row r="413" spans="2:6">
      <c r="B413" s="2"/>
      <c r="F413" s="2"/>
    </row>
    <row r="414" spans="2:6">
      <c r="B414" s="2"/>
      <c r="F414" s="2"/>
    </row>
    <row r="415" spans="2:6">
      <c r="B415" s="2"/>
      <c r="F415" s="2"/>
    </row>
    <row r="416" spans="2:6">
      <c r="B416" s="2"/>
      <c r="F416" s="2"/>
    </row>
    <row r="417" spans="2:6">
      <c r="B417" s="2"/>
      <c r="F417" s="2"/>
    </row>
    <row r="418" spans="2:6">
      <c r="B418" s="2"/>
      <c r="F418" s="2"/>
    </row>
    <row r="419" spans="2:6">
      <c r="B419" s="2"/>
      <c r="F419" s="2"/>
    </row>
    <row r="420" spans="2:6">
      <c r="B420" s="2"/>
      <c r="F420" s="2"/>
    </row>
    <row r="421" spans="2:6">
      <c r="B421" s="2"/>
      <c r="F421" s="2"/>
    </row>
    <row r="422" spans="2:6">
      <c r="B422" s="2"/>
      <c r="F422" s="2"/>
    </row>
    <row r="423" spans="2:6">
      <c r="B423" s="2"/>
      <c r="F423" s="2"/>
    </row>
    <row r="424" spans="2:6">
      <c r="B424" s="2"/>
      <c r="F424" s="2"/>
    </row>
    <row r="425" spans="2:6">
      <c r="B425" s="2"/>
      <c r="F425" s="2"/>
    </row>
    <row r="426" spans="2:6">
      <c r="B426" s="2"/>
      <c r="F426" s="2"/>
    </row>
    <row r="427" spans="2:6">
      <c r="B427" s="2"/>
      <c r="F427" s="2"/>
    </row>
    <row r="428" spans="2:6">
      <c r="B428" s="2"/>
      <c r="F428" s="2"/>
    </row>
    <row r="429" spans="2:6">
      <c r="B429" s="2"/>
      <c r="F429" s="2"/>
    </row>
    <row r="430" spans="2:6">
      <c r="B430" s="2"/>
      <c r="F430" s="2"/>
    </row>
    <row r="431" spans="2:6">
      <c r="B431" s="2"/>
      <c r="F431" s="2"/>
    </row>
    <row r="432" spans="2:6">
      <c r="B432" s="2"/>
      <c r="F432" s="2"/>
    </row>
    <row r="433" spans="2:6">
      <c r="B433" s="2"/>
      <c r="F433" s="2"/>
    </row>
    <row r="434" spans="2:6">
      <c r="B434" s="2"/>
      <c r="F434" s="2"/>
    </row>
    <row r="435" spans="2:6">
      <c r="B435" s="2"/>
      <c r="F435" s="2"/>
    </row>
    <row r="436" spans="2:6">
      <c r="B436" s="2"/>
      <c r="F436" s="2"/>
    </row>
    <row r="437" spans="2:6">
      <c r="B437" s="2"/>
      <c r="F437" s="2"/>
    </row>
    <row r="438" spans="2:6">
      <c r="B438" s="2"/>
      <c r="F438" s="2"/>
    </row>
    <row r="439" spans="2:6">
      <c r="B439" s="2"/>
      <c r="F439" s="2"/>
    </row>
    <row r="440" spans="2:6">
      <c r="B440" s="2"/>
      <c r="F440" s="2"/>
    </row>
    <row r="441" spans="2:6">
      <c r="B441" s="2"/>
      <c r="F441" s="2"/>
    </row>
    <row r="442" spans="2:6">
      <c r="B442" s="2"/>
      <c r="F442" s="2"/>
    </row>
    <row r="443" spans="2:6">
      <c r="B443" s="2"/>
      <c r="F443" s="2"/>
    </row>
    <row r="444" spans="2:6">
      <c r="B444" s="2"/>
      <c r="F444" s="2"/>
    </row>
    <row r="445" spans="2:6">
      <c r="B445" s="2"/>
      <c r="F445" s="2"/>
    </row>
    <row r="446" spans="2:6">
      <c r="B446" s="2"/>
      <c r="F446" s="2"/>
    </row>
    <row r="447" spans="2:6">
      <c r="B447" s="2"/>
      <c r="F447" s="2"/>
    </row>
    <row r="448" spans="2:6">
      <c r="B448" s="2"/>
      <c r="F448" s="2"/>
    </row>
    <row r="449" spans="2:6">
      <c r="B449" s="2"/>
      <c r="F449" s="2"/>
    </row>
    <row r="450" spans="2:6">
      <c r="B450" s="2"/>
      <c r="F450" s="2"/>
    </row>
    <row r="451" spans="2:6">
      <c r="B451" s="2"/>
      <c r="F451" s="2"/>
    </row>
    <row r="452" spans="2:6">
      <c r="B452" s="2"/>
      <c r="F452" s="2"/>
    </row>
    <row r="453" spans="2:6">
      <c r="B453" s="2"/>
      <c r="F453" s="2"/>
    </row>
    <row r="454" spans="2:6">
      <c r="B454" s="2"/>
      <c r="F454" s="2"/>
    </row>
    <row r="455" spans="2:6">
      <c r="B455" s="2"/>
      <c r="F455" s="2"/>
    </row>
    <row r="456" spans="2:6">
      <c r="B456" s="2"/>
      <c r="F456" s="2"/>
    </row>
    <row r="457" spans="2:6">
      <c r="B457" s="2"/>
      <c r="F457" s="2"/>
    </row>
    <row r="458" spans="2:6">
      <c r="B458" s="2"/>
      <c r="F458" s="2"/>
    </row>
    <row r="459" spans="2:6">
      <c r="B459" s="2"/>
      <c r="F459" s="2"/>
    </row>
    <row r="460" spans="2:6">
      <c r="B460" s="2"/>
      <c r="F460" s="2"/>
    </row>
    <row r="461" spans="2:6">
      <c r="B461" s="2"/>
      <c r="F461" s="2"/>
    </row>
    <row r="462" spans="2:6">
      <c r="B462" s="2"/>
      <c r="F462" s="2"/>
    </row>
    <row r="463" spans="2:6">
      <c r="B463" s="2"/>
      <c r="F463" s="2"/>
    </row>
    <row r="464" spans="2:6">
      <c r="B464" s="2"/>
      <c r="F464" s="2"/>
    </row>
    <row r="465" spans="2:6">
      <c r="B465" s="2"/>
      <c r="F465" s="2"/>
    </row>
    <row r="466" spans="2:6">
      <c r="B466" s="2"/>
      <c r="F466" s="2"/>
    </row>
    <row r="467" spans="2:6">
      <c r="B467" s="2"/>
      <c r="F467" s="2"/>
    </row>
    <row r="468" spans="2:6">
      <c r="B468" s="2"/>
      <c r="F468" s="2"/>
    </row>
    <row r="469" spans="2:6">
      <c r="B469" s="2"/>
      <c r="F469" s="2"/>
    </row>
    <row r="470" spans="2:6">
      <c r="B470" s="2"/>
      <c r="F470" s="2"/>
    </row>
    <row r="471" spans="2:6">
      <c r="B471" s="2"/>
      <c r="F471" s="2"/>
    </row>
    <row r="472" spans="2:6">
      <c r="B472" s="2"/>
      <c r="F472" s="2"/>
    </row>
    <row r="473" spans="2:6">
      <c r="B473" s="2"/>
      <c r="F473" s="2"/>
    </row>
    <row r="474" spans="2:6">
      <c r="B474" s="2"/>
      <c r="F474" s="2"/>
    </row>
    <row r="475" spans="2:6">
      <c r="B475" s="2"/>
      <c r="F475" s="2"/>
    </row>
    <row r="476" spans="2:6">
      <c r="B476" s="2"/>
      <c r="F476" s="2"/>
    </row>
    <row r="477" spans="2:6">
      <c r="B477" s="2"/>
      <c r="F477" s="2"/>
    </row>
    <row r="478" spans="2:6">
      <c r="B478" s="2"/>
      <c r="F478" s="2"/>
    </row>
    <row r="479" spans="2:6">
      <c r="B479" s="2"/>
      <c r="F479" s="2"/>
    </row>
    <row r="480" spans="2:6">
      <c r="B480" s="2"/>
      <c r="F480" s="2"/>
    </row>
    <row r="481" spans="2:6">
      <c r="B481" s="2"/>
      <c r="F481" s="2"/>
    </row>
    <row r="482" spans="2:6">
      <c r="B482" s="2"/>
      <c r="F482" s="2"/>
    </row>
    <row r="483" spans="2:6">
      <c r="B483" s="2"/>
      <c r="F483" s="2"/>
    </row>
    <row r="484" spans="2:6">
      <c r="B484" s="2"/>
      <c r="F484" s="2"/>
    </row>
    <row r="485" spans="2:6">
      <c r="B485" s="2"/>
      <c r="F485" s="2"/>
    </row>
    <row r="486" spans="2:6">
      <c r="B486" s="2"/>
      <c r="F486" s="2"/>
    </row>
    <row r="487" spans="2:6">
      <c r="B487" s="2"/>
      <c r="F487" s="2"/>
    </row>
    <row r="488" spans="2:6">
      <c r="B488" s="2"/>
      <c r="F488" s="2"/>
    </row>
    <row r="489" spans="2:6">
      <c r="B489" s="2"/>
      <c r="F489" s="2"/>
    </row>
    <row r="490" spans="2:6">
      <c r="B490" s="2"/>
      <c r="F490" s="2"/>
    </row>
    <row r="491" spans="2:6">
      <c r="B491" s="2"/>
      <c r="F491" s="2"/>
    </row>
    <row r="492" spans="2:6">
      <c r="B492" s="2"/>
      <c r="F492" s="2"/>
    </row>
    <row r="493" spans="2:6">
      <c r="B493" s="2"/>
      <c r="F493" s="2"/>
    </row>
    <row r="494" spans="2:6">
      <c r="B494" s="2"/>
      <c r="F494" s="2"/>
    </row>
    <row r="495" spans="2:6">
      <c r="B495" s="2"/>
      <c r="F495" s="2"/>
    </row>
    <row r="496" spans="2:6">
      <c r="B496" s="2"/>
      <c r="F496" s="2"/>
    </row>
    <row r="497" spans="2:6">
      <c r="B497" s="2"/>
      <c r="F497" s="2"/>
    </row>
    <row r="498" spans="2:6">
      <c r="B498" s="2"/>
      <c r="F498" s="2"/>
    </row>
    <row r="499" spans="2:6">
      <c r="B499" s="2"/>
      <c r="F499" s="2"/>
    </row>
    <row r="500" spans="2:6">
      <c r="B500" s="2"/>
      <c r="F500" s="2"/>
    </row>
    <row r="501" spans="2:6">
      <c r="B501" s="2"/>
      <c r="F501" s="2"/>
    </row>
    <row r="502" spans="2:6">
      <c r="B502" s="2"/>
      <c r="F502" s="2"/>
    </row>
    <row r="503" spans="2:6">
      <c r="B503" s="2"/>
      <c r="F503" s="2"/>
    </row>
    <row r="504" spans="2:6">
      <c r="B504" s="2"/>
      <c r="F504" s="2"/>
    </row>
    <row r="505" spans="2:6">
      <c r="B505" s="2"/>
      <c r="F505" s="2"/>
    </row>
    <row r="506" spans="2:6">
      <c r="B506" s="2"/>
      <c r="F506" s="2"/>
    </row>
    <row r="507" spans="2:6">
      <c r="B507" s="2"/>
      <c r="F507" s="2"/>
    </row>
    <row r="508" spans="2:6">
      <c r="B508" s="2"/>
      <c r="F508" s="2"/>
    </row>
    <row r="509" spans="2:6">
      <c r="B509" s="2"/>
      <c r="F509" s="2"/>
    </row>
    <row r="510" spans="2:6">
      <c r="B510" s="2"/>
      <c r="F510" s="2"/>
    </row>
    <row r="511" spans="2:6">
      <c r="B511" s="2"/>
      <c r="F511" s="2"/>
    </row>
    <row r="512" spans="2:6">
      <c r="B512" s="2"/>
      <c r="F512" s="2"/>
    </row>
    <row r="513" spans="2:6">
      <c r="B513" s="2"/>
      <c r="F513" s="2"/>
    </row>
    <row r="514" spans="2:6">
      <c r="B514" s="2"/>
      <c r="F514" s="2"/>
    </row>
    <row r="515" spans="2:6">
      <c r="B515" s="2"/>
      <c r="F515" s="2"/>
    </row>
    <row r="516" spans="2:6">
      <c r="B516" s="2"/>
      <c r="F516" s="2"/>
    </row>
    <row r="517" spans="2:6">
      <c r="B517" s="2"/>
      <c r="F517" s="2"/>
    </row>
    <row r="518" spans="2:6">
      <c r="B518" s="2"/>
      <c r="F518" s="2"/>
    </row>
    <row r="519" spans="2:6">
      <c r="B519" s="2"/>
      <c r="F519" s="2"/>
    </row>
    <row r="520" spans="2:6">
      <c r="B520" s="2"/>
      <c r="F520" s="2"/>
    </row>
    <row r="521" spans="2:6">
      <c r="B521" s="2"/>
      <c r="F521" s="2"/>
    </row>
    <row r="522" spans="2:6">
      <c r="B522" s="2"/>
      <c r="F522" s="2"/>
    </row>
    <row r="523" spans="2:6">
      <c r="B523" s="2"/>
      <c r="F523" s="2"/>
    </row>
    <row r="524" spans="2:6">
      <c r="B524" s="2"/>
      <c r="F524" s="2"/>
    </row>
    <row r="525" spans="2:6">
      <c r="B525" s="2"/>
      <c r="F525" s="2"/>
    </row>
    <row r="526" spans="2:6">
      <c r="B526" s="2"/>
      <c r="F526" s="2"/>
    </row>
    <row r="527" spans="2:6">
      <c r="B527" s="2"/>
      <c r="F527" s="2"/>
    </row>
    <row r="528" spans="2:6">
      <c r="B528" s="2"/>
      <c r="F528" s="2"/>
    </row>
    <row r="529" spans="2:6">
      <c r="B529" s="2"/>
      <c r="F529" s="2"/>
    </row>
    <row r="530" spans="2:6">
      <c r="B530" s="2"/>
      <c r="F530" s="2"/>
    </row>
    <row r="531" spans="2:6">
      <c r="B531" s="2"/>
      <c r="F531" s="2"/>
    </row>
    <row r="532" spans="2:6">
      <c r="B532" s="2"/>
      <c r="F532" s="2"/>
    </row>
    <row r="533" spans="2:6">
      <c r="B533" s="2"/>
      <c r="F533" s="2"/>
    </row>
    <row r="534" spans="2:6">
      <c r="B534" s="2"/>
      <c r="F534" s="2"/>
    </row>
    <row r="535" spans="2:6">
      <c r="B535" s="2"/>
      <c r="F535" s="2"/>
    </row>
    <row r="536" spans="2:6">
      <c r="B536" s="2"/>
      <c r="F536" s="2"/>
    </row>
    <row r="537" spans="2:6">
      <c r="B537" s="2"/>
      <c r="F537" s="2"/>
    </row>
    <row r="538" spans="2:6">
      <c r="B538" s="2"/>
      <c r="F538" s="2"/>
    </row>
    <row r="539" spans="2:6">
      <c r="B539" s="2"/>
      <c r="F539" s="2"/>
    </row>
    <row r="540" spans="2:6">
      <c r="B540" s="2"/>
      <c r="F540" s="2"/>
    </row>
    <row r="541" spans="2:6">
      <c r="B541" s="2"/>
      <c r="F541" s="2"/>
    </row>
    <row r="542" spans="2:6">
      <c r="B542" s="2"/>
      <c r="F542" s="2"/>
    </row>
    <row r="543" spans="2:6">
      <c r="B543" s="2"/>
      <c r="F543" s="2"/>
    </row>
    <row r="544" spans="2:6">
      <c r="B544" s="2"/>
      <c r="F544" s="2"/>
    </row>
    <row r="545" spans="2:6">
      <c r="B545" s="2"/>
      <c r="F545" s="2"/>
    </row>
    <row r="546" spans="2:6">
      <c r="B546" s="2"/>
      <c r="F546" s="2"/>
    </row>
    <row r="547" spans="2:6">
      <c r="B547" s="2"/>
      <c r="F547" s="2"/>
    </row>
    <row r="548" spans="2:6">
      <c r="B548" s="2"/>
      <c r="F548" s="2"/>
    </row>
    <row r="549" spans="2:6">
      <c r="B549" s="2"/>
      <c r="F549" s="2"/>
    </row>
    <row r="550" spans="2:6">
      <c r="B550" s="2"/>
      <c r="F550" s="2"/>
    </row>
    <row r="551" spans="2:6">
      <c r="B551" s="2"/>
      <c r="F551" s="2"/>
    </row>
    <row r="552" spans="2:6">
      <c r="B552" s="2"/>
      <c r="F552" s="2"/>
    </row>
    <row r="553" spans="2:6">
      <c r="B553" s="2"/>
      <c r="F553" s="2"/>
    </row>
    <row r="554" spans="2:6">
      <c r="B554" s="2"/>
      <c r="F554" s="2"/>
    </row>
    <row r="555" spans="2:6">
      <c r="B555" s="2"/>
      <c r="F555" s="2"/>
    </row>
    <row r="556" spans="2:6">
      <c r="B556" s="2"/>
      <c r="F556" s="2"/>
    </row>
    <row r="557" spans="2:6">
      <c r="B557" s="2"/>
      <c r="F557" s="2"/>
    </row>
    <row r="558" spans="2:6">
      <c r="B558" s="2"/>
      <c r="F558" s="2"/>
    </row>
    <row r="559" spans="2:6">
      <c r="B559" s="2"/>
      <c r="F559" s="2"/>
    </row>
    <row r="560" spans="2:6">
      <c r="B560" s="2"/>
      <c r="F560" s="2"/>
    </row>
    <row r="561" spans="2:6">
      <c r="B561" s="2"/>
      <c r="F561" s="2"/>
    </row>
    <row r="562" spans="2:6">
      <c r="B562" s="2"/>
      <c r="F562" s="2"/>
    </row>
    <row r="563" spans="2:6">
      <c r="B563" s="2"/>
      <c r="F563" s="2"/>
    </row>
    <row r="564" spans="2:6">
      <c r="B564" s="2"/>
      <c r="F564" s="2"/>
    </row>
    <row r="565" spans="2:6">
      <c r="B565" s="2"/>
      <c r="F565" s="2"/>
    </row>
    <row r="566" spans="2:6">
      <c r="B566" s="2"/>
      <c r="F566" s="2"/>
    </row>
    <row r="567" spans="2:6">
      <c r="B567" s="2"/>
      <c r="F567" s="2"/>
    </row>
    <row r="568" spans="2:6">
      <c r="B568" s="2"/>
      <c r="F568" s="2"/>
    </row>
    <row r="569" spans="2:6">
      <c r="B569" s="2"/>
      <c r="F569" s="2"/>
    </row>
    <row r="570" spans="2:6">
      <c r="B570" s="2"/>
      <c r="F570" s="2"/>
    </row>
    <row r="571" spans="2:6">
      <c r="B571" s="2"/>
      <c r="F571" s="2"/>
    </row>
    <row r="572" spans="2:6">
      <c r="B572" s="2"/>
      <c r="F572" s="2"/>
    </row>
    <row r="573" spans="2:6">
      <c r="B573" s="2"/>
      <c r="F573" s="2"/>
    </row>
    <row r="574" spans="2:6">
      <c r="B574" s="2"/>
      <c r="F574" s="2"/>
    </row>
    <row r="575" spans="2:6">
      <c r="B575" s="2"/>
      <c r="F575" s="2"/>
    </row>
    <row r="576" spans="2:6">
      <c r="B576" s="2"/>
      <c r="F576" s="2"/>
    </row>
    <row r="577" spans="2:6">
      <c r="B577" s="2"/>
      <c r="F577" s="2"/>
    </row>
    <row r="578" spans="2:6">
      <c r="B578" s="2"/>
      <c r="F578" s="2"/>
    </row>
    <row r="579" spans="2:6">
      <c r="B579" s="2"/>
      <c r="F579" s="2"/>
    </row>
    <row r="580" spans="2:6">
      <c r="B580" s="2"/>
      <c r="F580" s="2"/>
    </row>
    <row r="581" spans="2:6">
      <c r="B581" s="2"/>
      <c r="F581" s="2"/>
    </row>
    <row r="582" spans="2:6">
      <c r="B582" s="2"/>
      <c r="F582" s="2"/>
    </row>
    <row r="583" spans="2:6">
      <c r="B583" s="2"/>
      <c r="F583" s="2"/>
    </row>
    <row r="584" spans="2:6">
      <c r="B584" s="2"/>
      <c r="F584" s="2"/>
    </row>
    <row r="585" spans="2:6">
      <c r="B585" s="2"/>
      <c r="F585" s="2"/>
    </row>
    <row r="586" spans="2:6">
      <c r="B586" s="2"/>
      <c r="F586" s="2"/>
    </row>
    <row r="587" spans="2:6">
      <c r="B587" s="2"/>
      <c r="F587" s="2"/>
    </row>
    <row r="588" spans="2:6">
      <c r="B588" s="2"/>
      <c r="F588" s="2"/>
    </row>
    <row r="589" spans="2:6">
      <c r="B589" s="2"/>
      <c r="F589" s="2"/>
    </row>
    <row r="590" spans="2:6">
      <c r="B590" s="2"/>
      <c r="F590" s="2"/>
    </row>
    <row r="591" spans="2:6">
      <c r="B591" s="2"/>
      <c r="F591" s="2"/>
    </row>
    <row r="592" spans="2:6">
      <c r="B592" s="2"/>
      <c r="F592" s="2"/>
    </row>
    <row r="593" spans="2:6">
      <c r="B593" s="2"/>
      <c r="F593" s="2"/>
    </row>
    <row r="594" spans="2:6">
      <c r="B594" s="2"/>
      <c r="F594" s="2"/>
    </row>
    <row r="595" spans="2:6">
      <c r="B595" s="2"/>
      <c r="F595" s="2"/>
    </row>
    <row r="596" spans="2:6">
      <c r="B596" s="2"/>
      <c r="F596" s="2"/>
    </row>
    <row r="597" spans="2:6">
      <c r="B597" s="2"/>
      <c r="F597" s="2"/>
    </row>
    <row r="598" spans="2:6">
      <c r="B598" s="2"/>
      <c r="F598" s="2"/>
    </row>
    <row r="599" spans="2:6">
      <c r="B599" s="2"/>
      <c r="F599" s="2"/>
    </row>
    <row r="600" spans="2:6">
      <c r="B600" s="2"/>
      <c r="F600" s="2"/>
    </row>
    <row r="601" spans="2:6">
      <c r="B601" s="2"/>
      <c r="F601" s="2"/>
    </row>
    <row r="602" spans="2:6">
      <c r="B602" s="2"/>
      <c r="F602" s="2"/>
    </row>
    <row r="603" spans="2:6">
      <c r="B603" s="2"/>
      <c r="F603" s="2"/>
    </row>
    <row r="604" spans="2:6">
      <c r="B604" s="2"/>
      <c r="F604" s="2"/>
    </row>
    <row r="605" spans="2:6">
      <c r="B605" s="2"/>
      <c r="F605" s="2"/>
    </row>
    <row r="606" spans="2:6">
      <c r="B606" s="2"/>
      <c r="F606" s="2"/>
    </row>
    <row r="607" spans="2:6">
      <c r="B607" s="2"/>
      <c r="F607" s="2"/>
    </row>
    <row r="608" spans="2:6">
      <c r="B608" s="2"/>
      <c r="F608" s="2"/>
    </row>
    <row r="609" spans="2:6">
      <c r="B609" s="2"/>
      <c r="F609" s="2"/>
    </row>
    <row r="610" spans="2:6">
      <c r="B610" s="2"/>
      <c r="F610" s="2"/>
    </row>
    <row r="611" spans="2:6">
      <c r="B611" s="2"/>
      <c r="F611" s="2"/>
    </row>
    <row r="612" spans="2:6">
      <c r="B612" s="2"/>
      <c r="F612" s="2"/>
    </row>
    <row r="613" spans="2:6">
      <c r="B613" s="2"/>
      <c r="F613" s="2"/>
    </row>
    <row r="614" spans="2:6">
      <c r="B614" s="2"/>
      <c r="F614" s="2"/>
    </row>
    <row r="615" spans="2:6">
      <c r="B615" s="2"/>
      <c r="F615" s="2"/>
    </row>
    <row r="616" spans="2:6">
      <c r="B616" s="2"/>
      <c r="F616" s="2"/>
    </row>
    <row r="617" spans="2:6">
      <c r="B617" s="2"/>
      <c r="F617" s="2"/>
    </row>
    <row r="618" spans="2:6">
      <c r="B618" s="2"/>
      <c r="F618" s="2"/>
    </row>
    <row r="619" spans="2:6">
      <c r="B619" s="2"/>
      <c r="F619" s="2"/>
    </row>
    <row r="620" spans="2:6">
      <c r="B620" s="2"/>
      <c r="F620" s="2"/>
    </row>
    <row r="621" spans="2:6">
      <c r="B621" s="2"/>
      <c r="F621" s="2"/>
    </row>
    <row r="622" spans="2:6">
      <c r="B622" s="2"/>
      <c r="F622" s="2"/>
    </row>
    <row r="623" spans="2:6">
      <c r="B623" s="2"/>
      <c r="F623" s="2"/>
    </row>
    <row r="624" spans="2:6">
      <c r="B624" s="2"/>
      <c r="F624" s="2"/>
    </row>
    <row r="625" spans="2:6">
      <c r="B625" s="2"/>
      <c r="F625" s="2"/>
    </row>
    <row r="626" spans="2:6">
      <c r="B626" s="2"/>
      <c r="F626" s="2"/>
    </row>
    <row r="627" spans="2:6">
      <c r="B627" s="2"/>
      <c r="F627" s="2"/>
    </row>
    <row r="628" spans="2:6">
      <c r="B628" s="2"/>
      <c r="F628" s="2"/>
    </row>
    <row r="629" spans="2:6">
      <c r="B629" s="2"/>
      <c r="F629" s="2"/>
    </row>
    <row r="630" spans="2:6">
      <c r="B630" s="2"/>
      <c r="F630" s="2"/>
    </row>
    <row r="631" spans="2:6">
      <c r="B631" s="2"/>
      <c r="F631" s="2"/>
    </row>
    <row r="632" spans="2:6">
      <c r="B632" s="2"/>
      <c r="F632" s="2"/>
    </row>
    <row r="633" spans="2:6">
      <c r="B633" s="2"/>
      <c r="F633" s="2"/>
    </row>
    <row r="634" spans="2:6">
      <c r="B634" s="2"/>
      <c r="F634" s="2"/>
    </row>
    <row r="635" spans="2:6">
      <c r="B635" s="2"/>
      <c r="F635" s="2"/>
    </row>
    <row r="636" spans="2:6">
      <c r="B636" s="2"/>
      <c r="F636" s="2"/>
    </row>
    <row r="637" spans="2:6">
      <c r="B637" s="2"/>
      <c r="F637" s="2"/>
    </row>
    <row r="638" spans="2:6">
      <c r="B638" s="2"/>
      <c r="F638" s="2"/>
    </row>
    <row r="639" spans="2:6">
      <c r="B639" s="2"/>
      <c r="F639" s="2"/>
    </row>
    <row r="640" spans="2:6">
      <c r="B640" s="2"/>
      <c r="F640" s="2"/>
    </row>
    <row r="641" spans="2:6">
      <c r="B641" s="2"/>
      <c r="F641" s="2"/>
    </row>
    <row r="642" spans="2:6">
      <c r="B642" s="2"/>
      <c r="F642" s="2"/>
    </row>
    <row r="643" spans="2:6">
      <c r="B643" s="2"/>
      <c r="F643" s="2"/>
    </row>
    <row r="644" spans="2:6">
      <c r="B644" s="2"/>
      <c r="F644" s="2"/>
    </row>
    <row r="645" spans="2:6">
      <c r="B645" s="2"/>
      <c r="F645" s="2"/>
    </row>
    <row r="646" spans="2:6">
      <c r="B646" s="2"/>
      <c r="F646" s="2"/>
    </row>
    <row r="647" spans="2:6">
      <c r="B647" s="2"/>
      <c r="F647" s="2"/>
    </row>
    <row r="648" spans="2:6">
      <c r="B648" s="2"/>
      <c r="F648" s="2"/>
    </row>
    <row r="649" spans="2:6">
      <c r="B649" s="2"/>
      <c r="F649" s="2"/>
    </row>
    <row r="650" spans="2:6">
      <c r="B650" s="2"/>
      <c r="F650" s="2"/>
    </row>
    <row r="651" spans="2:6">
      <c r="B651" s="2"/>
      <c r="F651" s="2"/>
    </row>
    <row r="652" spans="2:6">
      <c r="B652" s="2"/>
      <c r="F652" s="2"/>
    </row>
    <row r="653" spans="2:6">
      <c r="B653" s="2"/>
      <c r="F653" s="2"/>
    </row>
    <row r="654" spans="2:6">
      <c r="B654" s="2"/>
      <c r="F654" s="2"/>
    </row>
    <row r="655" spans="2:6">
      <c r="B655" s="2"/>
      <c r="F655" s="2"/>
    </row>
    <row r="656" spans="2:6">
      <c r="B656" s="2"/>
      <c r="F656" s="2"/>
    </row>
    <row r="657" spans="2:6">
      <c r="B657" s="2"/>
      <c r="F657" s="2"/>
    </row>
    <row r="658" spans="2:6">
      <c r="B658" s="2"/>
      <c r="F658" s="2"/>
    </row>
    <row r="659" spans="2:6">
      <c r="B659" s="2"/>
      <c r="F659" s="2"/>
    </row>
    <row r="660" spans="2:6">
      <c r="B660" s="2"/>
      <c r="F660" s="2"/>
    </row>
    <row r="661" spans="2:6">
      <c r="B661" s="2"/>
      <c r="F661" s="2"/>
    </row>
    <row r="662" spans="2:6">
      <c r="B662" s="2"/>
      <c r="F662" s="2"/>
    </row>
    <row r="663" spans="2:6">
      <c r="B663" s="2"/>
      <c r="F663" s="2"/>
    </row>
    <row r="664" spans="2:6">
      <c r="B664" s="2"/>
      <c r="F664" s="2"/>
    </row>
    <row r="665" spans="2:6">
      <c r="B665" s="2"/>
      <c r="F665" s="2"/>
    </row>
    <row r="666" spans="2:6">
      <c r="B666" s="2"/>
      <c r="F666" s="2"/>
    </row>
    <row r="667" spans="2:6">
      <c r="B667" s="2"/>
      <c r="F667" s="2"/>
    </row>
    <row r="668" spans="2:6">
      <c r="B668" s="2"/>
      <c r="F668" s="2"/>
    </row>
    <row r="669" spans="2:6">
      <c r="B669" s="2"/>
      <c r="F669" s="2"/>
    </row>
    <row r="670" spans="2:6">
      <c r="B670" s="2"/>
      <c r="F670" s="2"/>
    </row>
    <row r="671" spans="2:6">
      <c r="B671" s="2"/>
      <c r="F671" s="2"/>
    </row>
    <row r="672" spans="2:6">
      <c r="B672" s="2"/>
      <c r="F672" s="2"/>
    </row>
    <row r="673" spans="2:6">
      <c r="B673" s="2"/>
      <c r="F673" s="2"/>
    </row>
    <row r="674" spans="2:6">
      <c r="B674" s="2"/>
      <c r="F674" s="2"/>
    </row>
    <row r="675" spans="2:6">
      <c r="B675" s="2"/>
      <c r="F675" s="2"/>
    </row>
    <row r="676" spans="2:6">
      <c r="B676" s="2"/>
      <c r="F676" s="2"/>
    </row>
    <row r="677" spans="2:6">
      <c r="B677" s="2"/>
      <c r="F677" s="2"/>
    </row>
    <row r="678" spans="2:6">
      <c r="B678" s="2"/>
      <c r="F678" s="2"/>
    </row>
    <row r="679" spans="2:6">
      <c r="B679" s="2"/>
      <c r="F679" s="2"/>
    </row>
    <row r="680" spans="2:6">
      <c r="B680" s="2"/>
      <c r="F680" s="2"/>
    </row>
    <row r="681" spans="2:6">
      <c r="B681" s="2"/>
      <c r="F681" s="2"/>
    </row>
    <row r="682" spans="2:6">
      <c r="B682" s="2"/>
      <c r="F682" s="2"/>
    </row>
    <row r="683" spans="2:6">
      <c r="B683" s="2"/>
      <c r="F683" s="2"/>
    </row>
    <row r="684" spans="2:6">
      <c r="B684" s="2"/>
      <c r="F684" s="2"/>
    </row>
    <row r="685" spans="2:6">
      <c r="B685" s="2"/>
      <c r="F685" s="2"/>
    </row>
    <row r="686" spans="2:6">
      <c r="B686" s="2"/>
      <c r="F686" s="2"/>
    </row>
    <row r="687" spans="2:6">
      <c r="B687" s="2"/>
      <c r="F687" s="2"/>
    </row>
    <row r="688" spans="2:6">
      <c r="B688" s="2"/>
      <c r="F688" s="2"/>
    </row>
    <row r="689" spans="2:6">
      <c r="B689" s="2"/>
      <c r="F689" s="2"/>
    </row>
    <row r="690" spans="2:6">
      <c r="B690" s="2"/>
      <c r="F690" s="2"/>
    </row>
    <row r="691" spans="2:6">
      <c r="B691" s="2"/>
      <c r="F691" s="2"/>
    </row>
    <row r="692" spans="2:6">
      <c r="B692" s="2"/>
      <c r="F692" s="2"/>
    </row>
    <row r="693" spans="2:6">
      <c r="B693" s="2"/>
      <c r="F693" s="2"/>
    </row>
    <row r="694" spans="2:6">
      <c r="B694" s="2"/>
      <c r="F694" s="2"/>
    </row>
    <row r="695" spans="2:6">
      <c r="B695" s="2"/>
      <c r="F695" s="2"/>
    </row>
    <row r="696" spans="2:6">
      <c r="B696" s="2"/>
      <c r="F696" s="2"/>
    </row>
    <row r="697" spans="2:6">
      <c r="B697" s="2"/>
      <c r="F697" s="2"/>
    </row>
    <row r="698" spans="2:6">
      <c r="B698" s="2"/>
      <c r="F698" s="2"/>
    </row>
    <row r="699" spans="2:6">
      <c r="B699" s="2"/>
      <c r="F699" s="2"/>
    </row>
    <row r="700" spans="2:6">
      <c r="B700" s="2"/>
      <c r="F700" s="2"/>
    </row>
    <row r="701" spans="2:6">
      <c r="B701" s="2"/>
      <c r="F701" s="2"/>
    </row>
    <row r="702" spans="2:6">
      <c r="B702" s="2"/>
      <c r="F702" s="2"/>
    </row>
    <row r="703" spans="2:6">
      <c r="B703" s="2"/>
      <c r="F703" s="2"/>
    </row>
    <row r="704" spans="2:6">
      <c r="B704" s="2"/>
      <c r="F704" s="2"/>
    </row>
    <row r="705" spans="2:6">
      <c r="B705" s="2"/>
      <c r="F705" s="2"/>
    </row>
    <row r="706" spans="2:6">
      <c r="B706" s="2"/>
      <c r="F706" s="2"/>
    </row>
    <row r="707" spans="2:6">
      <c r="B707" s="2"/>
      <c r="F707" s="2"/>
    </row>
    <row r="708" spans="2:6">
      <c r="B708" s="2"/>
      <c r="F708" s="2"/>
    </row>
    <row r="709" spans="2:6">
      <c r="B709" s="2"/>
      <c r="F709" s="2"/>
    </row>
    <row r="710" spans="2:6">
      <c r="B710" s="2"/>
      <c r="F710" s="2"/>
    </row>
    <row r="711" spans="2:6">
      <c r="B711" s="2"/>
      <c r="F711" s="2"/>
    </row>
    <row r="712" spans="2:6">
      <c r="B712" s="2"/>
      <c r="F712" s="2"/>
    </row>
    <row r="713" spans="2:6">
      <c r="B713" s="2"/>
      <c r="F713" s="2"/>
    </row>
    <row r="714" spans="2:6">
      <c r="B714" s="2"/>
      <c r="F714" s="2"/>
    </row>
    <row r="715" spans="2:6">
      <c r="B715" s="2"/>
      <c r="F715" s="2"/>
    </row>
    <row r="716" spans="2:6">
      <c r="B716" s="2"/>
      <c r="F716" s="2"/>
    </row>
    <row r="717" spans="2:6">
      <c r="B717" s="2"/>
      <c r="F717" s="2"/>
    </row>
    <row r="718" spans="2:6">
      <c r="B718" s="2"/>
      <c r="F718" s="2"/>
    </row>
    <row r="719" spans="2:6">
      <c r="B719" s="2"/>
      <c r="F719" s="2"/>
    </row>
    <row r="720" spans="2:6">
      <c r="B720" s="2"/>
      <c r="F720" s="2"/>
    </row>
    <row r="721" spans="2:6">
      <c r="B721" s="2"/>
      <c r="F721" s="2"/>
    </row>
    <row r="722" spans="2:6">
      <c r="B722" s="2"/>
      <c r="F722" s="2"/>
    </row>
    <row r="723" spans="2:6">
      <c r="B723" s="2"/>
      <c r="F723" s="2"/>
    </row>
    <row r="724" spans="2:6">
      <c r="B724" s="2"/>
      <c r="F724" s="2"/>
    </row>
    <row r="725" spans="2:6">
      <c r="B725" s="2"/>
      <c r="F725" s="2"/>
    </row>
    <row r="726" spans="2:6">
      <c r="B726" s="2"/>
      <c r="F726" s="2"/>
    </row>
    <row r="727" spans="2:6">
      <c r="B727" s="2"/>
      <c r="F727" s="2"/>
    </row>
    <row r="728" spans="2:6">
      <c r="B728" s="2"/>
      <c r="F728" s="2"/>
    </row>
    <row r="729" spans="2:6">
      <c r="B729" s="2"/>
      <c r="F729" s="2"/>
    </row>
    <row r="730" spans="2:6">
      <c r="B730" s="2"/>
      <c r="F730" s="2"/>
    </row>
    <row r="731" spans="2:6">
      <c r="B731" s="2"/>
      <c r="F731" s="2"/>
    </row>
    <row r="732" spans="2:6">
      <c r="B732" s="2"/>
      <c r="F732" s="2"/>
    </row>
    <row r="733" spans="2:6">
      <c r="B733" s="2"/>
      <c r="F733" s="2"/>
    </row>
    <row r="734" spans="2:6">
      <c r="B734" s="2"/>
      <c r="F734" s="2"/>
    </row>
    <row r="735" spans="2:6">
      <c r="B735" s="2"/>
      <c r="F735" s="2"/>
    </row>
    <row r="736" spans="2:6">
      <c r="B736" s="2"/>
      <c r="F736" s="2"/>
    </row>
    <row r="737" spans="2:6">
      <c r="B737" s="2"/>
      <c r="F737" s="2"/>
    </row>
    <row r="738" spans="2:6">
      <c r="B738" s="2"/>
      <c r="F738" s="2"/>
    </row>
    <row r="739" spans="2:6">
      <c r="B739" s="2"/>
      <c r="F739" s="2"/>
    </row>
    <row r="740" spans="2:6">
      <c r="B740" s="2"/>
      <c r="F740" s="2"/>
    </row>
    <row r="741" spans="2:6">
      <c r="B741" s="2"/>
      <c r="F741" s="2"/>
    </row>
    <row r="742" spans="2:6">
      <c r="B742" s="2"/>
      <c r="F742" s="2"/>
    </row>
    <row r="743" spans="2:6">
      <c r="B743" s="2"/>
      <c r="F743" s="2"/>
    </row>
    <row r="744" spans="2:6">
      <c r="B744" s="2"/>
      <c r="F744" s="2"/>
    </row>
    <row r="745" spans="2:6">
      <c r="B745" s="2"/>
      <c r="F745" s="2"/>
    </row>
    <row r="746" spans="2:6">
      <c r="B746" s="2"/>
      <c r="F746" s="2"/>
    </row>
    <row r="747" spans="2:6">
      <c r="B747" s="2"/>
      <c r="F747" s="2"/>
    </row>
    <row r="748" spans="2:6">
      <c r="B748" s="2"/>
      <c r="F748" s="2"/>
    </row>
    <row r="749" spans="2:6">
      <c r="B749" s="2"/>
      <c r="F749" s="2"/>
    </row>
    <row r="750" spans="2:6">
      <c r="B750" s="2"/>
      <c r="F750" s="2"/>
    </row>
    <row r="751" spans="2:6">
      <c r="B751" s="2"/>
      <c r="F751" s="2"/>
    </row>
    <row r="752" spans="2:6">
      <c r="B752" s="2"/>
      <c r="F752" s="2"/>
    </row>
    <row r="753" spans="2:6">
      <c r="B753" s="2"/>
      <c r="F753" s="2"/>
    </row>
    <row r="754" spans="2:6">
      <c r="B754" s="2"/>
      <c r="F754" s="2"/>
    </row>
    <row r="755" spans="2:6">
      <c r="B755" s="2"/>
      <c r="F755" s="2"/>
    </row>
    <row r="756" spans="2:6">
      <c r="B756" s="2"/>
      <c r="F756" s="2"/>
    </row>
    <row r="757" spans="2:6">
      <c r="B757" s="2"/>
      <c r="F757" s="2"/>
    </row>
    <row r="758" spans="2:6">
      <c r="B758" s="2"/>
      <c r="F758" s="2"/>
    </row>
    <row r="759" spans="2:6">
      <c r="B759" s="2"/>
      <c r="F759" s="2"/>
    </row>
    <row r="760" spans="2:6">
      <c r="B760" s="2"/>
      <c r="F760" s="2"/>
    </row>
    <row r="761" spans="2:6">
      <c r="B761" s="2"/>
      <c r="F761" s="2"/>
    </row>
    <row r="762" spans="2:6">
      <c r="B762" s="2"/>
      <c r="F762" s="2"/>
    </row>
    <row r="763" spans="2:6">
      <c r="B763" s="2"/>
      <c r="F763" s="2"/>
    </row>
    <row r="764" spans="2:6">
      <c r="B764" s="2"/>
      <c r="F764" s="2"/>
    </row>
    <row r="765" spans="2:6">
      <c r="B765" s="2"/>
      <c r="F765" s="2"/>
    </row>
    <row r="766" spans="2:6">
      <c r="B766" s="2"/>
      <c r="F766" s="2"/>
    </row>
    <row r="767" spans="2:6">
      <c r="B767" s="2"/>
      <c r="F767" s="2"/>
    </row>
    <row r="768" spans="2:6">
      <c r="B768" s="2"/>
      <c r="F768" s="2"/>
    </row>
    <row r="769" spans="2:6">
      <c r="B769" s="2"/>
      <c r="F769" s="2"/>
    </row>
    <row r="770" spans="2:6">
      <c r="B770" s="2"/>
      <c r="F770" s="2"/>
    </row>
    <row r="771" spans="2:6">
      <c r="B771" s="2"/>
      <c r="F771" s="2"/>
    </row>
    <row r="772" spans="2:6">
      <c r="B772" s="2"/>
      <c r="F772" s="2"/>
    </row>
    <row r="773" spans="2:6">
      <c r="B773" s="2"/>
      <c r="F773" s="2"/>
    </row>
    <row r="774" spans="2:6">
      <c r="B774" s="2"/>
      <c r="F774" s="2"/>
    </row>
    <row r="775" spans="2:6">
      <c r="B775" s="2"/>
      <c r="F775" s="2"/>
    </row>
    <row r="776" spans="2:6">
      <c r="B776" s="2"/>
      <c r="F776" s="2"/>
    </row>
    <row r="777" spans="2:6">
      <c r="B777" s="2"/>
      <c r="F777" s="2"/>
    </row>
    <row r="778" spans="2:6">
      <c r="B778" s="2"/>
      <c r="F778" s="2"/>
    </row>
    <row r="779" spans="2:6">
      <c r="B779" s="2"/>
      <c r="F779" s="2"/>
    </row>
    <row r="780" spans="2:6">
      <c r="B780" s="2"/>
      <c r="F780" s="2"/>
    </row>
    <row r="781" spans="2:6">
      <c r="B781" s="2"/>
      <c r="F781" s="2"/>
    </row>
    <row r="782" spans="2:6">
      <c r="B782" s="2"/>
      <c r="F782" s="2"/>
    </row>
    <row r="783" spans="2:6">
      <c r="B783" s="2"/>
      <c r="F783" s="2"/>
    </row>
    <row r="784" spans="2:6">
      <c r="B784" s="2"/>
      <c r="F784" s="2"/>
    </row>
    <row r="785" spans="2:6">
      <c r="B785" s="2"/>
      <c r="F785" s="2"/>
    </row>
    <row r="786" spans="2:6">
      <c r="B786" s="2"/>
      <c r="F786" s="2"/>
    </row>
    <row r="787" spans="2:6">
      <c r="B787" s="2"/>
      <c r="F787" s="2"/>
    </row>
    <row r="788" spans="2:6">
      <c r="B788" s="2"/>
      <c r="F788" s="2"/>
    </row>
    <row r="789" spans="2:6">
      <c r="B789" s="2"/>
      <c r="F789" s="2"/>
    </row>
    <row r="790" spans="2:6">
      <c r="B790" s="2"/>
      <c r="F790" s="2"/>
    </row>
    <row r="791" spans="2:6">
      <c r="B791" s="2"/>
      <c r="F791" s="2"/>
    </row>
    <row r="792" spans="2:6">
      <c r="B792" s="2"/>
      <c r="F792" s="2"/>
    </row>
    <row r="793" spans="2:6">
      <c r="B793" s="2"/>
      <c r="F793" s="2"/>
    </row>
    <row r="794" spans="2:6">
      <c r="B794" s="2"/>
      <c r="F794" s="2"/>
    </row>
    <row r="795" spans="2:6">
      <c r="B795" s="2"/>
      <c r="F795" s="2"/>
    </row>
    <row r="796" spans="2:6">
      <c r="B796" s="2"/>
      <c r="F796" s="2"/>
    </row>
    <row r="797" spans="2:6">
      <c r="B797" s="2"/>
      <c r="F797" s="2"/>
    </row>
    <row r="798" spans="2:6">
      <c r="B798" s="2"/>
      <c r="F798" s="2"/>
    </row>
    <row r="799" spans="2:6">
      <c r="B799" s="2"/>
      <c r="F799" s="2"/>
    </row>
    <row r="800" spans="2:6">
      <c r="B800" s="2"/>
      <c r="F800" s="2"/>
    </row>
    <row r="801" spans="2:6">
      <c r="B801" s="2"/>
      <c r="F801" s="2"/>
    </row>
    <row r="802" spans="2:6">
      <c r="B802" s="2"/>
      <c r="F802" s="2"/>
    </row>
    <row r="803" spans="2:6">
      <c r="B803" s="2"/>
      <c r="F803" s="2"/>
    </row>
    <row r="804" spans="2:6">
      <c r="B804" s="2"/>
      <c r="F804" s="2"/>
    </row>
    <row r="805" spans="2:6">
      <c r="B805" s="2"/>
      <c r="F805" s="2"/>
    </row>
    <row r="806" spans="2:6">
      <c r="B806" s="2"/>
      <c r="F806" s="2"/>
    </row>
    <row r="807" spans="2:6">
      <c r="B807" s="2"/>
      <c r="F807" s="2"/>
    </row>
    <row r="808" spans="2:6">
      <c r="B808" s="2"/>
      <c r="F808" s="2"/>
    </row>
    <row r="809" spans="2:6">
      <c r="B809" s="2"/>
      <c r="F809" s="2"/>
    </row>
    <row r="810" spans="2:6">
      <c r="B810" s="2"/>
      <c r="F810" s="2"/>
    </row>
    <row r="811" spans="2:6">
      <c r="B811" s="2"/>
      <c r="F811" s="2"/>
    </row>
    <row r="812" spans="2:6">
      <c r="B812" s="2"/>
      <c r="F812" s="2"/>
    </row>
    <row r="813" spans="2:6">
      <c r="B813" s="2"/>
      <c r="F813" s="2"/>
    </row>
    <row r="814" spans="2:6">
      <c r="B814" s="2"/>
      <c r="F814" s="2"/>
    </row>
    <row r="815" spans="2:6">
      <c r="B815" s="2"/>
      <c r="F815" s="2"/>
    </row>
    <row r="816" spans="2:6">
      <c r="B816" s="2"/>
      <c r="F816" s="2"/>
    </row>
    <row r="817" spans="2:6">
      <c r="B817" s="2"/>
      <c r="F817" s="2"/>
    </row>
    <row r="818" spans="2:6">
      <c r="B818" s="2"/>
      <c r="F818" s="2"/>
    </row>
    <row r="819" spans="2:6">
      <c r="B819" s="2"/>
      <c r="F819" s="2"/>
    </row>
    <row r="820" spans="2:6">
      <c r="B820" s="2"/>
      <c r="F820" s="2"/>
    </row>
    <row r="821" spans="2:6">
      <c r="B821" s="2"/>
      <c r="F821" s="2"/>
    </row>
    <row r="822" spans="2:6">
      <c r="B822" s="2"/>
      <c r="F822" s="2"/>
    </row>
    <row r="823" spans="2:6">
      <c r="B823" s="2"/>
      <c r="F823" s="2"/>
    </row>
    <row r="824" spans="2:6">
      <c r="B824" s="2"/>
      <c r="F824" s="2"/>
    </row>
    <row r="825" spans="2:6">
      <c r="B825" s="2"/>
      <c r="F825" s="2"/>
    </row>
    <row r="826" spans="2:6">
      <c r="B826" s="2"/>
      <c r="F826" s="2"/>
    </row>
    <row r="827" spans="2:6">
      <c r="B827" s="2"/>
      <c r="F827" s="2"/>
    </row>
    <row r="828" spans="2:6">
      <c r="B828" s="2"/>
      <c r="F828" s="2"/>
    </row>
    <row r="829" spans="2:6">
      <c r="B829" s="2"/>
      <c r="F829" s="2"/>
    </row>
    <row r="830" spans="2:6">
      <c r="B830" s="2"/>
      <c r="F830" s="2"/>
    </row>
    <row r="831" spans="2:6">
      <c r="B831" s="2"/>
      <c r="F831" s="2"/>
    </row>
    <row r="832" spans="2:6">
      <c r="B832" s="2"/>
      <c r="F832" s="2"/>
    </row>
    <row r="833" spans="2:6">
      <c r="B833" s="2"/>
      <c r="F833" s="2"/>
    </row>
    <row r="834" spans="2:6">
      <c r="B834" s="2"/>
      <c r="F834" s="2"/>
    </row>
    <row r="835" spans="2:6">
      <c r="B835" s="2"/>
      <c r="F835" s="2"/>
    </row>
    <row r="836" spans="2:6">
      <c r="B836" s="2"/>
      <c r="F836" s="2"/>
    </row>
    <row r="837" spans="2:6">
      <c r="B837" s="2"/>
      <c r="F837" s="2"/>
    </row>
    <row r="838" spans="2:6">
      <c r="B838" s="2"/>
      <c r="F838" s="2"/>
    </row>
    <row r="839" spans="2:6">
      <c r="B839" s="2"/>
      <c r="F839" s="2"/>
    </row>
    <row r="840" spans="2:6">
      <c r="B840" s="2"/>
      <c r="F840" s="2"/>
    </row>
  </sheetData>
  <phoneticPr fontId="7" type="noConversion"/>
  <hyperlinks>
    <hyperlink ref="P26" r:id="rId1" display="http://www.bav-astro.de/sfs/BAVM_link.php?BAVMnr=123" xr:uid="{00000000-0004-0000-0100-000000000000}"/>
    <hyperlink ref="P27" r:id="rId2" display="http://www.bav-astro.de/sfs/BAVM_link.php?BAVMnr=123" xr:uid="{00000000-0004-0000-0100-000001000000}"/>
    <hyperlink ref="P28" r:id="rId3" display="http://www.bav-astro.de/sfs/BAVM_link.php?BAVMnr=123" xr:uid="{00000000-0004-0000-0100-000002000000}"/>
    <hyperlink ref="P29" r:id="rId4" display="http://www.bav-astro.de/sfs/BAVM_link.php?BAVMnr=123" xr:uid="{00000000-0004-0000-0100-000003000000}"/>
    <hyperlink ref="P30" r:id="rId5" display="http://www.bav-astro.de/sfs/BAVM_link.php?BAVMnr=123" xr:uid="{00000000-0004-0000-0100-000004000000}"/>
    <hyperlink ref="P31" r:id="rId6" display="http://www.bav-astro.de/sfs/BAVM_link.php?BAVMnr=123" xr:uid="{00000000-0004-0000-0100-000005000000}"/>
    <hyperlink ref="P32" r:id="rId7" display="http://www.bav-astro.de/sfs/BAVM_link.php?BAVMnr=123" xr:uid="{00000000-0004-0000-0100-000006000000}"/>
    <hyperlink ref="P33" r:id="rId8" display="http://www.bav-astro.de/sfs/BAVM_link.php?BAVMnr=123" xr:uid="{00000000-0004-0000-0100-000007000000}"/>
    <hyperlink ref="P35" r:id="rId9" display="http://www.bav-astro.de/sfs/BAVM_link.php?BAVMnr=123" xr:uid="{00000000-0004-0000-0100-000008000000}"/>
    <hyperlink ref="P37" r:id="rId10" display="http://www.bav-astro.de/sfs/BAVM_link.php?BAVMnr=123" xr:uid="{00000000-0004-0000-0100-000009000000}"/>
    <hyperlink ref="P38" r:id="rId11" display="http://www.bav-astro.de/sfs/BAVM_link.php?BAVMnr=152" xr:uid="{00000000-0004-0000-0100-00000A000000}"/>
    <hyperlink ref="P39" r:id="rId12" display="http://www.bav-astro.de/sfs/BAVM_link.php?BAVMnr=152" xr:uid="{00000000-0004-0000-0100-00000B000000}"/>
    <hyperlink ref="P42" r:id="rId13" display="http://www.bav-astro.de/sfs/BAVM_link.php?BAVMnr=172" xr:uid="{00000000-0004-0000-0100-00000C000000}"/>
    <hyperlink ref="P43" r:id="rId14" display="http://www.konkoly.hu/cgi-bin/IBVS?5502" xr:uid="{00000000-0004-0000-0100-00000D000000}"/>
    <hyperlink ref="P44" r:id="rId15" display="http://www.konkoly.hu/cgi-bin/IBVS?5592" xr:uid="{00000000-0004-0000-0100-00000E000000}"/>
    <hyperlink ref="P45" r:id="rId16" display="http://www.konkoly.hu/cgi-bin/IBVS?5653" xr:uid="{00000000-0004-0000-0100-00000F000000}"/>
    <hyperlink ref="P46" r:id="rId17" display="http://www.bav-astro.de/sfs/BAVM_link.php?BAVMnr=173" xr:uid="{00000000-0004-0000-0100-000010000000}"/>
    <hyperlink ref="P47" r:id="rId18" display="http://www.konkoly.hu/cgi-bin/IBVS?5672" xr:uid="{00000000-0004-0000-0100-000011000000}"/>
    <hyperlink ref="P48" r:id="rId19" display="http://www.bav-astro.de/sfs/BAVM_link.php?BAVMnr=186" xr:uid="{00000000-0004-0000-0100-000012000000}"/>
    <hyperlink ref="P49" r:id="rId20" display="http://www.konkoly.hu/cgi-bin/IBVS?5931" xr:uid="{00000000-0004-0000-0100-000013000000}"/>
    <hyperlink ref="P50" r:id="rId21" display="http://www.konkoly.hu/cgi-bin/IBVS?5820" xr:uid="{00000000-0004-0000-0100-000014000000}"/>
    <hyperlink ref="P51" r:id="rId22" display="http://www.bav-astro.de/sfs/BAVM_link.php?BAVMnr=209" xr:uid="{00000000-0004-0000-0100-000015000000}"/>
    <hyperlink ref="P52" r:id="rId23" display="http://www.konkoly.hu/cgi-bin/IBVS?5871" xr:uid="{00000000-0004-0000-0100-000016000000}"/>
    <hyperlink ref="P53" r:id="rId24" display="http://www.bav-astro.de/sfs/BAVM_link.php?BAVMnr=209" xr:uid="{00000000-0004-0000-0100-000017000000}"/>
    <hyperlink ref="P54" r:id="rId25" display="http://www.konkoly.hu/cgi-bin/IBVS?5894" xr:uid="{00000000-0004-0000-0100-000018000000}"/>
    <hyperlink ref="P55" r:id="rId26" display="http://www.bav-astro.de/sfs/BAVM_link.php?BAVMnr=209" xr:uid="{00000000-0004-0000-0100-000019000000}"/>
    <hyperlink ref="P56" r:id="rId27" display="http://www.bav-astro.de/sfs/BAVM_link.php?BAVMnr=209" xr:uid="{00000000-0004-0000-0100-00001A000000}"/>
    <hyperlink ref="P57" r:id="rId28" display="http://www.konkoly.hu/cgi-bin/IBVS?5960" xr:uid="{00000000-0004-0000-0100-00001B000000}"/>
    <hyperlink ref="P58" r:id="rId29" display="http://www.konkoly.hu/cgi-bin/IBVS?6011" xr:uid="{00000000-0004-0000-0100-00001C000000}"/>
    <hyperlink ref="P59" r:id="rId30" display="http://www.konkoly.hu/cgi-bin/IBVS?6018" xr:uid="{00000000-0004-0000-0100-00001D000000}"/>
    <hyperlink ref="P60" r:id="rId31" display="http://www.bav-astro.de/sfs/BAVM_link.php?BAVMnr=228" xr:uid="{00000000-0004-0000-0100-00001E000000}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52"/>
  <sheetViews>
    <sheetView workbookViewId="0">
      <selection activeCell="E9" sqref="E9:G9"/>
    </sheetView>
  </sheetViews>
  <sheetFormatPr defaultRowHeight="12.75"/>
  <sheetData>
    <row r="1" spans="1:20" ht="18">
      <c r="A1" s="10" t="s">
        <v>51</v>
      </c>
      <c r="B1" s="11"/>
      <c r="C1" s="11"/>
      <c r="D1" s="12" t="s">
        <v>52</v>
      </c>
      <c r="E1" s="11"/>
      <c r="F1" s="11"/>
      <c r="G1" s="11"/>
      <c r="H1" s="11"/>
      <c r="K1" s="13" t="s">
        <v>53</v>
      </c>
      <c r="L1" s="11" t="s">
        <v>54</v>
      </c>
      <c r="M1" s="11">
        <f ca="1">F18*H18-G18*G18</f>
        <v>8137.9523835647851</v>
      </c>
      <c r="N1" s="11"/>
      <c r="O1" s="11"/>
      <c r="P1" s="11"/>
      <c r="Q1" s="11"/>
      <c r="R1" s="11">
        <v>1</v>
      </c>
      <c r="S1" s="11" t="s">
        <v>55</v>
      </c>
      <c r="T1" s="11"/>
    </row>
    <row r="2" spans="1:20">
      <c r="A2" s="11"/>
      <c r="B2" s="11"/>
      <c r="C2" s="11"/>
      <c r="D2" s="11"/>
      <c r="E2" s="11"/>
      <c r="F2" s="11"/>
      <c r="G2" s="11"/>
      <c r="H2" s="11"/>
      <c r="K2" s="13" t="s">
        <v>56</v>
      </c>
      <c r="L2" s="11" t="s">
        <v>57</v>
      </c>
      <c r="M2" s="11">
        <f ca="1">+D18*H18-F18*G18</f>
        <v>4261.5885933331447</v>
      </c>
      <c r="N2" s="11"/>
      <c r="O2" s="11"/>
      <c r="P2" s="11"/>
      <c r="Q2" s="11"/>
      <c r="R2" s="11">
        <v>2</v>
      </c>
      <c r="S2" s="11" t="s">
        <v>29</v>
      </c>
      <c r="T2" s="11"/>
    </row>
    <row r="3" spans="1:20" ht="13.5" thickBot="1">
      <c r="A3" s="11" t="s">
        <v>58</v>
      </c>
      <c r="B3" s="11" t="s">
        <v>59</v>
      </c>
      <c r="C3" s="11"/>
      <c r="D3" s="11"/>
      <c r="E3" s="14" t="s">
        <v>60</v>
      </c>
      <c r="F3" s="14" t="s">
        <v>61</v>
      </c>
      <c r="G3" s="14" t="s">
        <v>62</v>
      </c>
      <c r="H3" s="14" t="s">
        <v>63</v>
      </c>
      <c r="K3" s="13" t="s">
        <v>64</v>
      </c>
      <c r="L3" s="11" t="s">
        <v>65</v>
      </c>
      <c r="M3" s="11">
        <f ca="1">+D18*G18-F18*F18</f>
        <v>555.9903114764893</v>
      </c>
      <c r="N3" s="11"/>
      <c r="O3" s="11"/>
      <c r="P3" s="11"/>
      <c r="Q3" s="11"/>
      <c r="R3" s="11">
        <v>3</v>
      </c>
      <c r="S3" s="11" t="s">
        <v>66</v>
      </c>
      <c r="T3" s="11"/>
    </row>
    <row r="4" spans="1:20">
      <c r="A4" s="11" t="s">
        <v>67</v>
      </c>
      <c r="B4" s="11" t="s">
        <v>68</v>
      </c>
      <c r="C4" s="11"/>
      <c r="D4" s="15" t="s">
        <v>69</v>
      </c>
      <c r="E4" s="16">
        <f ca="1">(E18*M1-I18*M2+J18*M3)/M7</f>
        <v>-0.14771947675197286</v>
      </c>
      <c r="F4" s="17">
        <f ca="1">+E7/M7*M18</f>
        <v>9.0912989395157767E-2</v>
      </c>
      <c r="G4" s="18">
        <f>+B18</f>
        <v>1</v>
      </c>
      <c r="H4" s="19">
        <f ca="1">ABS(F4/E4)</f>
        <v>0.61544348378517788</v>
      </c>
      <c r="K4" s="13" t="s">
        <v>70</v>
      </c>
      <c r="L4" s="11" t="s">
        <v>71</v>
      </c>
      <c r="M4" s="11">
        <f ca="1">+D17*H18-F18*F18</f>
        <v>2233.4785032548825</v>
      </c>
      <c r="N4" s="11"/>
      <c r="O4" s="11"/>
      <c r="P4" s="11"/>
      <c r="Q4" s="11"/>
      <c r="R4" s="11">
        <v>4</v>
      </c>
      <c r="S4" s="11" t="s">
        <v>72</v>
      </c>
      <c r="T4" s="11"/>
    </row>
    <row r="5" spans="1:20">
      <c r="A5" s="11" t="s">
        <v>73</v>
      </c>
      <c r="B5" s="20">
        <v>40323</v>
      </c>
      <c r="C5" s="11"/>
      <c r="D5" s="21" t="s">
        <v>74</v>
      </c>
      <c r="E5" s="22">
        <f ca="1">+(-E18*M2+I18*M4-J18*M5)/M7</f>
        <v>0.11029608331038798</v>
      </c>
      <c r="F5" s="23">
        <f ca="1">N18*E7/M7</f>
        <v>4.7627661096512661E-2</v>
      </c>
      <c r="G5" s="24">
        <f>+B18/A18</f>
        <v>1E-4</v>
      </c>
      <c r="H5" s="19">
        <f ca="1">ABS(F5/E5)</f>
        <v>0.43181643143648202</v>
      </c>
      <c r="K5" s="13" t="s">
        <v>75</v>
      </c>
      <c r="L5" s="11" t="s">
        <v>76</v>
      </c>
      <c r="M5" s="11">
        <f ca="1">+D17*G18-D18*F18</f>
        <v>291.63023904983129</v>
      </c>
      <c r="N5" s="11"/>
      <c r="O5" s="11"/>
      <c r="P5" s="11"/>
      <c r="Q5" s="11"/>
      <c r="R5" s="11">
        <v>5</v>
      </c>
      <c r="S5" s="11" t="s">
        <v>77</v>
      </c>
      <c r="T5" s="11"/>
    </row>
    <row r="6" spans="1:20" ht="13.5" thickBot="1">
      <c r="A6" s="11"/>
      <c r="B6" s="11"/>
      <c r="D6" s="25" t="s">
        <v>78</v>
      </c>
      <c r="E6" s="26">
        <f ca="1">+(E18*M3-I18*M5+J18*M6)/M7</f>
        <v>-1.500162472903014E-2</v>
      </c>
      <c r="F6" s="27">
        <f ca="1">O18*E7/M7</f>
        <v>6.221431561238464E-3</v>
      </c>
      <c r="G6" s="28">
        <f>+B18/A18^2</f>
        <v>1E-8</v>
      </c>
      <c r="H6" s="19">
        <f ca="1">ABS(F6/E6)</f>
        <v>0.41471718387936785</v>
      </c>
      <c r="K6" s="29" t="s">
        <v>79</v>
      </c>
      <c r="L6" s="30" t="s">
        <v>80</v>
      </c>
      <c r="M6" s="30">
        <f ca="1">+D17*F18-D18*D18</f>
        <v>38.110436549997758</v>
      </c>
      <c r="N6" s="11"/>
      <c r="O6" s="11"/>
      <c r="P6" s="11"/>
      <c r="Q6" s="11"/>
      <c r="R6" s="11">
        <v>6</v>
      </c>
      <c r="S6" s="11" t="s">
        <v>81</v>
      </c>
      <c r="T6" s="11"/>
    </row>
    <row r="7" spans="1:20">
      <c r="B7" s="11"/>
      <c r="C7" s="11"/>
      <c r="D7" s="12" t="s">
        <v>82</v>
      </c>
      <c r="E7" s="31">
        <f ca="1">SQRT(L18/(D17-3))</f>
        <v>1.6007679902588115E-3</v>
      </c>
      <c r="F7" s="11"/>
      <c r="G7" s="32">
        <f>+B22</f>
        <v>5.7477837006445043E-2</v>
      </c>
      <c r="H7" s="11"/>
      <c r="K7" s="13" t="s">
        <v>83</v>
      </c>
      <c r="L7" s="11" t="s">
        <v>84</v>
      </c>
      <c r="M7" s="11">
        <f ca="1">+D17*M1-D18*M2+F18*M3</f>
        <v>2.5230162722291425</v>
      </c>
      <c r="N7" s="11"/>
      <c r="O7" s="11"/>
      <c r="P7" s="11"/>
      <c r="Q7" s="11"/>
      <c r="R7" s="11">
        <v>7</v>
      </c>
      <c r="S7" s="11" t="s">
        <v>85</v>
      </c>
      <c r="T7" s="11"/>
    </row>
    <row r="8" spans="1:20">
      <c r="B8" s="11"/>
      <c r="C8" s="11"/>
      <c r="D8" s="12" t="s">
        <v>86</v>
      </c>
      <c r="E8" s="11"/>
      <c r="F8" s="33">
        <f ca="1">CORREL(INDIRECT(E12):INDIRECT(E13),INDIRECT(K12):INDIRECT(K13))</f>
        <v>0.6313536108474368</v>
      </c>
      <c r="G8" s="31"/>
      <c r="H8" s="11"/>
      <c r="I8" s="32"/>
      <c r="J8" s="11"/>
      <c r="K8" s="11"/>
      <c r="L8" s="11"/>
      <c r="M8" s="11"/>
      <c r="N8" s="11"/>
      <c r="O8" s="11"/>
      <c r="P8" s="11"/>
      <c r="Q8" s="11"/>
      <c r="R8" s="11">
        <v>8</v>
      </c>
      <c r="S8" s="11" t="s">
        <v>87</v>
      </c>
      <c r="T8" s="11"/>
    </row>
    <row r="9" spans="1:20">
      <c r="A9" s="11"/>
      <c r="B9" s="11"/>
      <c r="C9" s="11"/>
      <c r="D9" s="11"/>
      <c r="E9" s="34">
        <f ca="1">E6*G6</f>
        <v>-1.5001624729030142E-10</v>
      </c>
      <c r="F9" s="35">
        <f ca="1">H6</f>
        <v>0.41471718387936785</v>
      </c>
      <c r="G9" s="36">
        <f ca="1">F8</f>
        <v>0.6313536108474368</v>
      </c>
      <c r="I9" s="32"/>
      <c r="J9" s="11"/>
      <c r="K9" s="11"/>
      <c r="L9" s="11"/>
      <c r="M9" s="11"/>
      <c r="N9" s="11"/>
      <c r="O9" s="11"/>
      <c r="P9" s="11"/>
      <c r="Q9" s="11"/>
      <c r="R9" s="11">
        <v>9</v>
      </c>
      <c r="S9" s="11" t="s">
        <v>34</v>
      </c>
      <c r="T9" s="11"/>
    </row>
    <row r="10" spans="1:20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>
        <v>10</v>
      </c>
      <c r="S10" s="11" t="s">
        <v>88</v>
      </c>
      <c r="T10" s="11"/>
    </row>
    <row r="11" spans="1:20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>
        <v>11</v>
      </c>
      <c r="S11" s="11" t="s">
        <v>89</v>
      </c>
      <c r="T11" s="11"/>
    </row>
    <row r="12" spans="1:20">
      <c r="A12" s="37">
        <v>21</v>
      </c>
      <c r="B12" s="11" t="s">
        <v>90</v>
      </c>
      <c r="C12" s="38">
        <v>21</v>
      </c>
      <c r="D12" s="2" t="str">
        <f>D$15&amp;$C12</f>
        <v>D21</v>
      </c>
      <c r="E12" s="2" t="str">
        <f t="shared" ref="E12:O12" si="0">E15&amp;$C12</f>
        <v>E21</v>
      </c>
      <c r="F12" s="2" t="str">
        <f t="shared" si="0"/>
        <v>F21</v>
      </c>
      <c r="G12" s="2" t="str">
        <f t="shared" si="0"/>
        <v>G21</v>
      </c>
      <c r="H12" s="2" t="str">
        <f t="shared" si="0"/>
        <v>H21</v>
      </c>
      <c r="I12" s="2" t="str">
        <f t="shared" si="0"/>
        <v>I21</v>
      </c>
      <c r="J12" s="2" t="str">
        <f t="shared" si="0"/>
        <v>J21</v>
      </c>
      <c r="K12" s="2" t="str">
        <f t="shared" si="0"/>
        <v>K21</v>
      </c>
      <c r="L12" s="2" t="str">
        <f t="shared" si="0"/>
        <v>L21</v>
      </c>
      <c r="M12" s="2" t="str">
        <f t="shared" si="0"/>
        <v>M21</v>
      </c>
      <c r="N12" s="2" t="str">
        <f t="shared" si="0"/>
        <v>N21</v>
      </c>
      <c r="O12" s="2" t="str">
        <f t="shared" si="0"/>
        <v>O21</v>
      </c>
      <c r="P12" s="11"/>
      <c r="Q12" s="11"/>
      <c r="R12" s="11">
        <v>12</v>
      </c>
      <c r="S12" s="11" t="s">
        <v>91</v>
      </c>
      <c r="T12" s="11"/>
    </row>
    <row r="13" spans="1:20">
      <c r="A13" s="37">
        <f>20+COUNT(A21:A1448)</f>
        <v>48</v>
      </c>
      <c r="B13" s="11" t="s">
        <v>92</v>
      </c>
      <c r="C13" s="38">
        <f>A13</f>
        <v>48</v>
      </c>
      <c r="D13" s="2" t="str">
        <f>D$15&amp;$C13</f>
        <v>D48</v>
      </c>
      <c r="E13" s="2" t="str">
        <f t="shared" ref="E13:O13" si="1">E$15&amp;$C13</f>
        <v>E48</v>
      </c>
      <c r="F13" s="2" t="str">
        <f t="shared" si="1"/>
        <v>F48</v>
      </c>
      <c r="G13" s="2" t="str">
        <f t="shared" si="1"/>
        <v>G48</v>
      </c>
      <c r="H13" s="2" t="str">
        <f t="shared" si="1"/>
        <v>H48</v>
      </c>
      <c r="I13" s="2" t="str">
        <f t="shared" si="1"/>
        <v>I48</v>
      </c>
      <c r="J13" s="2" t="str">
        <f t="shared" si="1"/>
        <v>J48</v>
      </c>
      <c r="K13" s="2" t="str">
        <f t="shared" si="1"/>
        <v>K48</v>
      </c>
      <c r="L13" s="2" t="str">
        <f t="shared" si="1"/>
        <v>L48</v>
      </c>
      <c r="M13" s="2" t="str">
        <f t="shared" si="1"/>
        <v>M48</v>
      </c>
      <c r="N13" s="2" t="str">
        <f t="shared" si="1"/>
        <v>N48</v>
      </c>
      <c r="O13" s="2" t="str">
        <f t="shared" si="1"/>
        <v>O48</v>
      </c>
      <c r="P13" s="11"/>
      <c r="Q13" s="11"/>
      <c r="R13" s="11">
        <v>13</v>
      </c>
      <c r="S13" s="11" t="s">
        <v>93</v>
      </c>
      <c r="T13" s="11"/>
    </row>
    <row r="14" spans="1:20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>
        <v>14</v>
      </c>
      <c r="S14" s="11" t="s">
        <v>94</v>
      </c>
      <c r="T14" s="11"/>
    </row>
    <row r="15" spans="1:20">
      <c r="A15" s="2"/>
      <c r="B15" s="11"/>
      <c r="C15" s="11"/>
      <c r="D15" s="2" t="str">
        <f t="shared" ref="D15:O15" si="2">VLOOKUP(D16,$R1:$S26,2,FALSE)</f>
        <v>D</v>
      </c>
      <c r="E15" s="2" t="str">
        <f t="shared" si="2"/>
        <v>E</v>
      </c>
      <c r="F15" s="2" t="str">
        <f t="shared" si="2"/>
        <v>F</v>
      </c>
      <c r="G15" s="2" t="str">
        <f t="shared" si="2"/>
        <v>G</v>
      </c>
      <c r="H15" s="2" t="str">
        <f t="shared" si="2"/>
        <v>H</v>
      </c>
      <c r="I15" s="2" t="str">
        <f t="shared" si="2"/>
        <v>I</v>
      </c>
      <c r="J15" s="2" t="str">
        <f t="shared" si="2"/>
        <v>J</v>
      </c>
      <c r="K15" s="2" t="str">
        <f t="shared" si="2"/>
        <v>K</v>
      </c>
      <c r="L15" s="2" t="str">
        <f t="shared" si="2"/>
        <v>L</v>
      </c>
      <c r="M15" s="2" t="str">
        <f t="shared" si="2"/>
        <v>M</v>
      </c>
      <c r="N15" s="2" t="str">
        <f t="shared" si="2"/>
        <v>N</v>
      </c>
      <c r="O15" s="2" t="str">
        <f t="shared" si="2"/>
        <v>O</v>
      </c>
      <c r="P15" s="11"/>
      <c r="Q15" s="11"/>
      <c r="R15" s="11">
        <v>15</v>
      </c>
      <c r="S15" s="11" t="s">
        <v>95</v>
      </c>
      <c r="T15" s="11"/>
    </row>
    <row r="16" spans="1:20">
      <c r="A16" s="2"/>
      <c r="B16" s="11"/>
      <c r="C16" s="11"/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11"/>
      <c r="Q16" s="11"/>
      <c r="R16" s="11">
        <v>16</v>
      </c>
      <c r="S16" s="11" t="s">
        <v>96</v>
      </c>
      <c r="T16" s="11"/>
    </row>
    <row r="17" spans="1:20">
      <c r="A17" s="12" t="s">
        <v>97</v>
      </c>
      <c r="B17" s="11"/>
      <c r="C17" s="11" t="s">
        <v>98</v>
      </c>
      <c r="D17" s="11">
        <f>C13-C12+1</f>
        <v>28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>
        <v>17</v>
      </c>
      <c r="S17" s="11" t="s">
        <v>99</v>
      </c>
      <c r="T17" s="11"/>
    </row>
    <row r="18" spans="1:20">
      <c r="A18" s="39">
        <v>10000</v>
      </c>
      <c r="B18" s="39">
        <v>1</v>
      </c>
      <c r="C18" s="11" t="s">
        <v>100</v>
      </c>
      <c r="D18" s="11">
        <f ca="1">SUM(INDIRECT(D12):INDIRECT(D13))</f>
        <v>105.98990000000001</v>
      </c>
      <c r="E18" s="11">
        <f ca="1">SUM(INDIRECT(E12):INDIRECT(E13))</f>
        <v>1.5149164290560293</v>
      </c>
      <c r="F18" s="11">
        <f ca="1">SUM(INDIRECT(F12):INDIRECT(F13))</f>
        <v>402.57033351999996</v>
      </c>
      <c r="G18" s="11">
        <f ca="1">SUM(INDIRECT(G12):INDIRECT(G13))</f>
        <v>1534.286415421474</v>
      </c>
      <c r="H18" s="11">
        <f ca="1">SUM(INDIRECT(H12):INDIRECT(H13))</f>
        <v>5867.7268547735312</v>
      </c>
      <c r="I18" s="11">
        <f ca="1">SUM(INDIRECT(I12):INDIRECT(I13))</f>
        <v>5.728369475293821</v>
      </c>
      <c r="J18" s="11">
        <f ca="1">SUM(INDIRECT(J12):INDIRECT(J13))</f>
        <v>21.73286710489619</v>
      </c>
      <c r="K18" s="11"/>
      <c r="L18" s="11">
        <f ca="1">SUM(INDIRECT(L12):INDIRECT(L13))</f>
        <v>6.4061453965930855E-5</v>
      </c>
      <c r="M18" s="11">
        <f ca="1">SQRT(SUM(INDIRECT(M12):INDIRECT(M13)))</f>
        <v>143.29056615124674</v>
      </c>
      <c r="N18" s="11">
        <f ca="1">SQRT(SUM(INDIRECT(N12):INDIRECT(N13)))</f>
        <v>75.067320614830663</v>
      </c>
      <c r="O18" s="11">
        <f ca="1">SQRT(SUM(INDIRECT(O12):INDIRECT(O13)))</f>
        <v>9.8057764529803944</v>
      </c>
      <c r="P18" s="11"/>
      <c r="Q18" s="11"/>
      <c r="R18" s="11">
        <v>18</v>
      </c>
      <c r="S18" s="11" t="s">
        <v>101</v>
      </c>
      <c r="T18" s="11"/>
    </row>
    <row r="19" spans="1:20">
      <c r="A19" s="40" t="s">
        <v>102</v>
      </c>
      <c r="B19" s="11"/>
      <c r="C19" s="11"/>
      <c r="D19" s="41" t="s">
        <v>103</v>
      </c>
      <c r="E19" s="41" t="s">
        <v>104</v>
      </c>
      <c r="F19" s="41" t="s">
        <v>105</v>
      </c>
      <c r="G19" s="41" t="s">
        <v>106</v>
      </c>
      <c r="H19" s="41" t="s">
        <v>107</v>
      </c>
      <c r="I19" s="41" t="s">
        <v>108</v>
      </c>
      <c r="J19" s="41" t="s">
        <v>109</v>
      </c>
      <c r="K19" s="42"/>
      <c r="L19" s="42"/>
      <c r="M19" s="42"/>
      <c r="N19" s="42"/>
      <c r="O19" s="42"/>
      <c r="P19" s="11"/>
      <c r="Q19" s="11"/>
      <c r="R19" s="11">
        <v>19</v>
      </c>
      <c r="S19" s="11" t="s">
        <v>110</v>
      </c>
      <c r="T19" s="11"/>
    </row>
    <row r="20" spans="1:20" ht="15" thickBot="1">
      <c r="A20" s="3" t="s">
        <v>111</v>
      </c>
      <c r="B20" s="3" t="s">
        <v>112</v>
      </c>
      <c r="C20" s="11"/>
      <c r="D20" s="3" t="s">
        <v>111</v>
      </c>
      <c r="E20" s="3" t="s">
        <v>112</v>
      </c>
      <c r="F20" s="3" t="s">
        <v>113</v>
      </c>
      <c r="G20" s="3" t="s">
        <v>114</v>
      </c>
      <c r="H20" s="3" t="s">
        <v>115</v>
      </c>
      <c r="I20" s="3" t="s">
        <v>116</v>
      </c>
      <c r="J20" s="3" t="s">
        <v>117</v>
      </c>
      <c r="K20" s="43" t="s">
        <v>118</v>
      </c>
      <c r="L20" s="3" t="s">
        <v>119</v>
      </c>
      <c r="M20" s="3" t="s">
        <v>120</v>
      </c>
      <c r="N20" s="3" t="s">
        <v>121</v>
      </c>
      <c r="O20" s="3" t="s">
        <v>122</v>
      </c>
      <c r="P20" s="14" t="s">
        <v>123</v>
      </c>
      <c r="Q20" s="11"/>
      <c r="R20" s="11">
        <v>20</v>
      </c>
      <c r="S20" s="11" t="s">
        <v>124</v>
      </c>
      <c r="T20" s="11"/>
    </row>
    <row r="21" spans="1:20">
      <c r="A21" s="44">
        <v>34692</v>
      </c>
      <c r="B21" s="44">
        <v>5.5171931999211665E-2</v>
      </c>
      <c r="C21" s="11"/>
      <c r="D21" s="45">
        <f t="shared" ref="D21:E51" si="3">A21/A$18</f>
        <v>3.4691999999999998</v>
      </c>
      <c r="E21" s="45">
        <f t="shared" si="3"/>
        <v>5.5171931999211665E-2</v>
      </c>
      <c r="F21" s="37">
        <f>D21*D21</f>
        <v>12.035348639999999</v>
      </c>
      <c r="G21" s="37">
        <f>D21*F21</f>
        <v>41.753031501887996</v>
      </c>
      <c r="H21" s="37">
        <f>F21*F21</f>
        <v>144.84961688634982</v>
      </c>
      <c r="I21" s="37">
        <f>E21*D21</f>
        <v>0.19140246649166509</v>
      </c>
      <c r="J21" s="37">
        <f>I21*D21</f>
        <v>0.66401343675288449</v>
      </c>
      <c r="K21" s="37">
        <f t="shared" ref="K21:K83" ca="1" si="4">+E$4+E$5*D21+E$6*D21^2</f>
        <v>5.4369911688101846E-2</v>
      </c>
      <c r="L21" s="37">
        <f ca="1">+(K21-E21)^2</f>
        <v>6.4323657943269086E-7</v>
      </c>
      <c r="M21" s="37">
        <f t="shared" ref="M21:M83" ca="1" si="5">(M$1-M$2*D21+M$3*F21)^2</f>
        <v>2041.8174917633946</v>
      </c>
      <c r="N21" s="37">
        <f t="shared" ref="N21:N83" ca="1" si="6">(-M$2+M$4*D21-M$5*F21)^2</f>
        <v>532.52811862134774</v>
      </c>
      <c r="O21" s="37">
        <f t="shared" ref="O21:O83" ca="1" si="7">+(M$3-D21*M$5+F21*M$6)^2</f>
        <v>8.6381728279969785</v>
      </c>
      <c r="P21" s="11">
        <f ca="1">+E21-K21</f>
        <v>8.0202031110981897E-4</v>
      </c>
      <c r="Q21" s="11"/>
      <c r="R21" s="11">
        <v>21</v>
      </c>
      <c r="S21" s="11" t="s">
        <v>125</v>
      </c>
      <c r="T21" s="11"/>
    </row>
    <row r="22" spans="1:20">
      <c r="A22" s="44">
        <v>34747</v>
      </c>
      <c r="B22" s="44">
        <v>5.7477837006445043E-2</v>
      </c>
      <c r="C22" s="11"/>
      <c r="D22" s="45">
        <f t="shared" si="3"/>
        <v>3.4746999999999999</v>
      </c>
      <c r="E22" s="45">
        <f t="shared" si="3"/>
        <v>5.7477837006445043E-2</v>
      </c>
      <c r="F22" s="37">
        <f t="shared" ref="F22:F84" si="8">D22*D22</f>
        <v>12.07354009</v>
      </c>
      <c r="G22" s="37">
        <f t="shared" ref="G22:G84" si="9">D22*F22</f>
        <v>41.951929750722996</v>
      </c>
      <c r="H22" s="37">
        <f t="shared" ref="H22:H84" si="10">F22*F22</f>
        <v>145.7703703048372</v>
      </c>
      <c r="I22" s="37">
        <f t="shared" ref="I22:I84" si="11">E22*D22</f>
        <v>0.19971824024629459</v>
      </c>
      <c r="J22" s="37">
        <f t="shared" ref="J22:J84" si="12">I22*D22</f>
        <v>0.69396096938379981</v>
      </c>
      <c r="K22" s="37">
        <f t="shared" ca="1" si="4"/>
        <v>5.4403606345551442E-2</v>
      </c>
      <c r="L22" s="37">
        <f t="shared" ref="L22:L84" ca="1" si="13">+(K22-E22)^2</f>
        <v>9.4508941563783061E-6</v>
      </c>
      <c r="M22" s="37">
        <f t="shared" ca="1" si="5"/>
        <v>1847.4362980316482</v>
      </c>
      <c r="N22" s="37">
        <f t="shared" ca="1" si="6"/>
        <v>480.93457985535224</v>
      </c>
      <c r="O22" s="37">
        <f t="shared" ca="1" si="7"/>
        <v>7.7874672458976359</v>
      </c>
      <c r="P22" s="11">
        <f t="shared" ref="P22:P84" ca="1" si="14">+E22-K22</f>
        <v>3.074230660893601E-3</v>
      </c>
      <c r="Q22" s="11"/>
      <c r="R22" s="11">
        <v>22</v>
      </c>
      <c r="S22" s="11" t="s">
        <v>126</v>
      </c>
      <c r="T22" s="11"/>
    </row>
    <row r="23" spans="1:20">
      <c r="A23" s="44">
        <v>34759</v>
      </c>
      <c r="B23" s="44">
        <v>5.2235488998121582E-2</v>
      </c>
      <c r="C23" s="11"/>
      <c r="D23" s="45">
        <f t="shared" si="3"/>
        <v>3.4759000000000002</v>
      </c>
      <c r="E23" s="45">
        <f t="shared" si="3"/>
        <v>5.2235488998121582E-2</v>
      </c>
      <c r="F23" s="37">
        <f t="shared" si="8"/>
        <v>12.081880810000001</v>
      </c>
      <c r="G23" s="37">
        <f t="shared" si="9"/>
        <v>41.99540950747901</v>
      </c>
      <c r="H23" s="37">
        <f t="shared" si="10"/>
        <v>145.97184390704629</v>
      </c>
      <c r="I23" s="37">
        <f t="shared" si="11"/>
        <v>0.18156533620857082</v>
      </c>
      <c r="J23" s="37">
        <f t="shared" si="12"/>
        <v>0.63110295212737133</v>
      </c>
      <c r="K23" s="37">
        <f t="shared" ca="1" si="4"/>
        <v>5.4410837294114028E-2</v>
      </c>
      <c r="L23" s="37">
        <f t="shared" ca="1" si="13"/>
        <v>4.73214020887724E-6</v>
      </c>
      <c r="M23" s="37">
        <f t="shared" ca="1" si="5"/>
        <v>1806.6977033440544</v>
      </c>
      <c r="N23" s="37">
        <f t="shared" ca="1" si="6"/>
        <v>470.12875341247241</v>
      </c>
      <c r="O23" s="37">
        <f t="shared" ca="1" si="7"/>
        <v>7.6094081903236628</v>
      </c>
      <c r="P23" s="11">
        <f t="shared" ca="1" si="14"/>
        <v>-2.1753482959924464E-3</v>
      </c>
      <c r="Q23" s="11"/>
      <c r="R23" s="11">
        <v>23</v>
      </c>
      <c r="S23" s="11" t="s">
        <v>127</v>
      </c>
      <c r="T23" s="11"/>
    </row>
    <row r="24" spans="1:20">
      <c r="A24" s="44">
        <v>34791</v>
      </c>
      <c r="B24" s="44">
        <v>5.4622561001451686E-2</v>
      </c>
      <c r="C24" s="11"/>
      <c r="D24" s="45">
        <f t="shared" si="3"/>
        <v>3.4790999999999999</v>
      </c>
      <c r="E24" s="45">
        <f t="shared" si="3"/>
        <v>5.4622561001451686E-2</v>
      </c>
      <c r="F24" s="37">
        <f t="shared" si="8"/>
        <v>12.104136809999998</v>
      </c>
      <c r="G24" s="37">
        <f t="shared" si="9"/>
        <v>42.111502375670995</v>
      </c>
      <c r="H24" s="37">
        <f t="shared" si="10"/>
        <v>146.51012791519693</v>
      </c>
      <c r="I24" s="37">
        <f t="shared" si="11"/>
        <v>0.19003735198015057</v>
      </c>
      <c r="J24" s="37">
        <f t="shared" si="12"/>
        <v>0.66115895127414182</v>
      </c>
      <c r="K24" s="37">
        <f t="shared" ca="1" si="4"/>
        <v>5.4429908600737986E-2</v>
      </c>
      <c r="L24" s="37">
        <f t="shared" ca="1" si="13"/>
        <v>3.7114947500751967E-8</v>
      </c>
      <c r="M24" s="37">
        <f t="shared" ca="1" si="5"/>
        <v>1700.9276099777378</v>
      </c>
      <c r="N24" s="37">
        <f t="shared" ca="1" si="6"/>
        <v>442.08611806728561</v>
      </c>
      <c r="O24" s="37">
        <f t="shared" ca="1" si="7"/>
        <v>7.1475203781389656</v>
      </c>
      <c r="P24" s="11">
        <f t="shared" ca="1" si="14"/>
        <v>1.9265240071369982E-4</v>
      </c>
      <c r="Q24" s="11"/>
      <c r="R24" s="11">
        <v>24</v>
      </c>
      <c r="S24" s="11" t="s">
        <v>111</v>
      </c>
      <c r="T24" s="11"/>
    </row>
    <row r="25" spans="1:20">
      <c r="A25" s="44">
        <v>35775.5</v>
      </c>
      <c r="B25" s="44">
        <v>5.2498260498396121E-2</v>
      </c>
      <c r="C25" s="11"/>
      <c r="D25" s="45">
        <f t="shared" si="3"/>
        <v>3.57755</v>
      </c>
      <c r="E25" s="45">
        <f t="shared" si="3"/>
        <v>5.2498260498396121E-2</v>
      </c>
      <c r="F25" s="37">
        <f t="shared" si="8"/>
        <v>12.7988640025</v>
      </c>
      <c r="G25" s="37">
        <f t="shared" si="9"/>
        <v>45.788575912143877</v>
      </c>
      <c r="H25" s="37">
        <f t="shared" si="10"/>
        <v>163.81091975449033</v>
      </c>
      <c r="I25" s="37">
        <f t="shared" si="11"/>
        <v>0.18781515184603703</v>
      </c>
      <c r="J25" s="37">
        <f t="shared" si="12"/>
        <v>0.6719180964867898</v>
      </c>
      <c r="K25" s="37">
        <f t="shared" ca="1" si="4"/>
        <v>5.4866521371707999E-2</v>
      </c>
      <c r="L25" s="37">
        <f t="shared" ca="1" si="13"/>
        <v>5.6086595640599399E-6</v>
      </c>
      <c r="M25" s="37">
        <f t="shared" ca="1" si="5"/>
        <v>63.210367262637334</v>
      </c>
      <c r="N25" s="37">
        <f t="shared" ca="1" si="6"/>
        <v>14.012614038054032</v>
      </c>
      <c r="O25" s="37">
        <f t="shared" ca="1" si="7"/>
        <v>0.19258426969502107</v>
      </c>
      <c r="P25" s="11">
        <f t="shared" ca="1" si="14"/>
        <v>-2.3682608733118782E-3</v>
      </c>
      <c r="Q25" s="11"/>
      <c r="R25" s="11">
        <v>25</v>
      </c>
      <c r="S25" s="11" t="s">
        <v>112</v>
      </c>
      <c r="T25" s="11"/>
    </row>
    <row r="26" spans="1:20">
      <c r="A26" s="44">
        <v>35828</v>
      </c>
      <c r="B26" s="44">
        <v>5.5262988003960345E-2</v>
      </c>
      <c r="C26" s="11"/>
      <c r="D26" s="45">
        <f t="shared" si="3"/>
        <v>3.5828000000000002</v>
      </c>
      <c r="E26" s="45">
        <f t="shared" si="3"/>
        <v>5.5262988003960345E-2</v>
      </c>
      <c r="F26" s="37">
        <f t="shared" si="8"/>
        <v>12.836455840000001</v>
      </c>
      <c r="G26" s="37">
        <f t="shared" si="9"/>
        <v>45.990453983552008</v>
      </c>
      <c r="H26" s="37">
        <f t="shared" si="10"/>
        <v>164.77459853227012</v>
      </c>
      <c r="I26" s="37">
        <f t="shared" si="11"/>
        <v>0.19799623342058914</v>
      </c>
      <c r="J26" s="37">
        <f t="shared" si="12"/>
        <v>0.70938090509928686</v>
      </c>
      <c r="K26" s="37">
        <f t="shared" ca="1" si="4"/>
        <v>5.4881637170037856E-2</v>
      </c>
      <c r="L26" s="37">
        <f t="shared" ca="1" si="13"/>
        <v>1.4542845853337788E-7</v>
      </c>
      <c r="M26" s="37">
        <f t="shared" ca="1" si="5"/>
        <v>41.962567914911872</v>
      </c>
      <c r="N26" s="37">
        <f t="shared" ca="1" si="6"/>
        <v>8.8833626254434979</v>
      </c>
      <c r="O26" s="37">
        <f t="shared" ca="1" si="7"/>
        <v>0.11589042380721765</v>
      </c>
      <c r="P26" s="11">
        <f t="shared" ca="1" si="14"/>
        <v>3.8135083392248914E-4</v>
      </c>
      <c r="Q26" s="11"/>
      <c r="R26" s="11">
        <v>26</v>
      </c>
      <c r="S26" s="11" t="s">
        <v>128</v>
      </c>
      <c r="T26" s="11"/>
    </row>
    <row r="27" spans="1:20">
      <c r="A27" s="44">
        <v>36392</v>
      </c>
      <c r="B27" s="44">
        <v>5.497263199504232E-2</v>
      </c>
      <c r="C27" s="11"/>
      <c r="D27" s="45">
        <f t="shared" si="3"/>
        <v>3.6392000000000002</v>
      </c>
      <c r="E27" s="45">
        <f t="shared" si="3"/>
        <v>5.497263199504232E-2</v>
      </c>
      <c r="F27" s="37">
        <f t="shared" si="8"/>
        <v>13.243776640000002</v>
      </c>
      <c r="G27" s="37">
        <f t="shared" si="9"/>
        <v>48.196751948288011</v>
      </c>
      <c r="H27" s="37">
        <f t="shared" si="10"/>
        <v>175.39761969020975</v>
      </c>
      <c r="I27" s="37">
        <f t="shared" si="11"/>
        <v>0.20005640235635802</v>
      </c>
      <c r="J27" s="37">
        <f t="shared" si="12"/>
        <v>0.72804525945525811</v>
      </c>
      <c r="K27" s="37">
        <f t="shared" ca="1" si="4"/>
        <v>5.4991862482815401E-2</v>
      </c>
      <c r="L27" s="37">
        <f t="shared" ca="1" si="13"/>
        <v>3.6981165999061382E-10</v>
      </c>
      <c r="M27" s="37">
        <f t="shared" ca="1" si="5"/>
        <v>54.898113175273579</v>
      </c>
      <c r="N27" s="37">
        <f t="shared" ca="1" si="6"/>
        <v>17.645277831242058</v>
      </c>
      <c r="O27" s="37">
        <f t="shared" ca="1" si="7"/>
        <v>0.34145925736041705</v>
      </c>
      <c r="P27" s="11">
        <f t="shared" ca="1" si="14"/>
        <v>-1.9230487773080895E-5</v>
      </c>
      <c r="Q27" s="11"/>
      <c r="R27" s="11"/>
      <c r="S27" s="11"/>
      <c r="T27" s="11"/>
    </row>
    <row r="28" spans="1:20">
      <c r="A28" s="44">
        <v>36412.5</v>
      </c>
      <c r="B28" s="44">
        <v>5.2750287504750304E-2</v>
      </c>
      <c r="C28" s="11"/>
      <c r="D28" s="45">
        <f t="shared" si="3"/>
        <v>3.6412499999999999</v>
      </c>
      <c r="E28" s="45">
        <f t="shared" si="3"/>
        <v>5.2750287504750304E-2</v>
      </c>
      <c r="F28" s="37">
        <f t="shared" si="8"/>
        <v>13.258701562499999</v>
      </c>
      <c r="G28" s="37">
        <f t="shared" si="9"/>
        <v>48.278247064453119</v>
      </c>
      <c r="H28" s="37">
        <f t="shared" si="10"/>
        <v>175.7931671234399</v>
      </c>
      <c r="I28" s="37">
        <f t="shared" si="11"/>
        <v>0.19207698437667203</v>
      </c>
      <c r="J28" s="37">
        <f t="shared" si="12"/>
        <v>0.699400319361557</v>
      </c>
      <c r="K28" s="37">
        <f t="shared" ca="1" si="4"/>
        <v>5.4994071367146874E-2</v>
      </c>
      <c r="L28" s="37">
        <f t="shared" ca="1" si="13"/>
        <v>5.0345660211512703E-6</v>
      </c>
      <c r="M28" s="37">
        <f t="shared" ca="1" si="5"/>
        <v>61.582791699888489</v>
      </c>
      <c r="N28" s="37">
        <f t="shared" ca="1" si="6"/>
        <v>19.595677152462475</v>
      </c>
      <c r="O28" s="37">
        <f t="shared" ca="1" si="7"/>
        <v>0.37624953796529093</v>
      </c>
      <c r="P28" s="11">
        <f t="shared" ca="1" si="14"/>
        <v>-2.24378386239657E-3</v>
      </c>
      <c r="Q28" s="11"/>
      <c r="R28" s="11"/>
      <c r="S28" s="11"/>
      <c r="T28" s="11"/>
    </row>
    <row r="29" spans="1:20">
      <c r="A29" s="44">
        <v>36414</v>
      </c>
      <c r="B29" s="44">
        <v>5.4694994003511965E-2</v>
      </c>
      <c r="C29" s="11"/>
      <c r="D29" s="45">
        <f t="shared" si="3"/>
        <v>3.6414</v>
      </c>
      <c r="E29" s="45">
        <f t="shared" si="3"/>
        <v>5.4694994003511965E-2</v>
      </c>
      <c r="F29" s="37">
        <f t="shared" si="8"/>
        <v>13.25979396</v>
      </c>
      <c r="G29" s="37">
        <f t="shared" si="9"/>
        <v>48.284213725943999</v>
      </c>
      <c r="H29" s="37">
        <f t="shared" si="10"/>
        <v>175.82213586165247</v>
      </c>
      <c r="I29" s="37">
        <f t="shared" si="11"/>
        <v>0.19916635116438847</v>
      </c>
      <c r="J29" s="37">
        <f t="shared" si="12"/>
        <v>0.72524435113000418</v>
      </c>
      <c r="K29" s="37">
        <f t="shared" ca="1" si="4"/>
        <v>5.499422804229348E-2</v>
      </c>
      <c r="L29" s="37">
        <f t="shared" ca="1" si="13"/>
        <v>8.9541009965497295E-8</v>
      </c>
      <c r="M29" s="37">
        <f t="shared" ca="1" si="5"/>
        <v>62.084097548893865</v>
      </c>
      <c r="N29" s="37">
        <f t="shared" ca="1" si="6"/>
        <v>19.741547380357854</v>
      </c>
      <c r="O29" s="37">
        <f t="shared" ca="1" si="7"/>
        <v>0.37884593840211583</v>
      </c>
      <c r="P29" s="11">
        <f t="shared" ca="1" si="14"/>
        <v>-2.9923403878151511E-4</v>
      </c>
      <c r="Q29" s="11"/>
      <c r="R29" s="11"/>
      <c r="S29" s="11"/>
      <c r="T29" s="11"/>
    </row>
    <row r="30" spans="1:20">
      <c r="A30" s="44">
        <v>36414</v>
      </c>
      <c r="B30" s="44">
        <v>5.4794994000985753E-2</v>
      </c>
      <c r="C30" s="11"/>
      <c r="D30" s="45">
        <f t="shared" si="3"/>
        <v>3.6414</v>
      </c>
      <c r="E30" s="45">
        <f t="shared" si="3"/>
        <v>5.4794994000985753E-2</v>
      </c>
      <c r="F30" s="37">
        <f t="shared" si="8"/>
        <v>13.25979396</v>
      </c>
      <c r="G30" s="37">
        <f t="shared" si="9"/>
        <v>48.284213725943999</v>
      </c>
      <c r="H30" s="37">
        <f t="shared" si="10"/>
        <v>175.82213586165247</v>
      </c>
      <c r="I30" s="37">
        <f t="shared" si="11"/>
        <v>0.19953049115518953</v>
      </c>
      <c r="J30" s="37">
        <f t="shared" si="12"/>
        <v>0.72657033049250719</v>
      </c>
      <c r="K30" s="37">
        <f t="shared" ca="1" si="4"/>
        <v>5.499422804229348E-2</v>
      </c>
      <c r="L30" s="37">
        <f t="shared" ca="1" si="13"/>
        <v>3.9694203215809304E-8</v>
      </c>
      <c r="M30" s="37">
        <f t="shared" ca="1" si="5"/>
        <v>62.084097548893865</v>
      </c>
      <c r="N30" s="37">
        <f t="shared" ca="1" si="6"/>
        <v>19.741547380357854</v>
      </c>
      <c r="O30" s="37">
        <f t="shared" ca="1" si="7"/>
        <v>0.37884593840211583</v>
      </c>
      <c r="P30" s="11">
        <f t="shared" ca="1" si="14"/>
        <v>-1.9923404130772759E-4</v>
      </c>
      <c r="Q30" s="11"/>
      <c r="R30" s="11"/>
      <c r="S30" s="11"/>
      <c r="T30" s="11"/>
    </row>
    <row r="31" spans="1:20">
      <c r="A31" s="44">
        <v>36884</v>
      </c>
      <c r="B31" s="44">
        <v>5.423636399791576E-2</v>
      </c>
      <c r="C31" s="11"/>
      <c r="D31" s="45">
        <f t="shared" si="3"/>
        <v>3.6884000000000001</v>
      </c>
      <c r="E31" s="45">
        <f t="shared" si="3"/>
        <v>5.423636399791576E-2</v>
      </c>
      <c r="F31" s="37">
        <f t="shared" si="8"/>
        <v>13.604294560000001</v>
      </c>
      <c r="G31" s="37">
        <f t="shared" si="9"/>
        <v>50.178080055104004</v>
      </c>
      <c r="H31" s="37">
        <f t="shared" si="10"/>
        <v>185.07683047524563</v>
      </c>
      <c r="I31" s="37">
        <f t="shared" si="11"/>
        <v>0.20004540496991249</v>
      </c>
      <c r="J31" s="37">
        <f t="shared" si="12"/>
        <v>0.73784747169102527</v>
      </c>
      <c r="K31" s="37">
        <f t="shared" ca="1" si="4"/>
        <v>5.5010075237755918E-2</v>
      </c>
      <c r="L31" s="37">
        <f t="shared" ca="1" si="13"/>
        <v>5.986290826549945E-7</v>
      </c>
      <c r="M31" s="37">
        <f t="shared" ca="1" si="5"/>
        <v>276.7236991934285</v>
      </c>
      <c r="N31" s="37">
        <f t="shared" ca="1" si="6"/>
        <v>80.099697511823365</v>
      </c>
      <c r="O31" s="37">
        <f t="shared" ca="1" si="7"/>
        <v>1.4233864334549393</v>
      </c>
      <c r="P31" s="11">
        <f t="shared" ca="1" si="14"/>
        <v>-7.7371123984015799E-4</v>
      </c>
      <c r="Q31" s="11"/>
      <c r="R31" s="11"/>
      <c r="S31" s="11"/>
      <c r="T31" s="11"/>
    </row>
    <row r="32" spans="1:20">
      <c r="A32" s="44">
        <v>36899</v>
      </c>
      <c r="B32" s="44">
        <v>5.458342900237767E-2</v>
      </c>
      <c r="C32" s="11"/>
      <c r="D32" s="45">
        <f t="shared" si="3"/>
        <v>3.6899000000000002</v>
      </c>
      <c r="E32" s="45">
        <f t="shared" si="3"/>
        <v>5.458342900237767E-2</v>
      </c>
      <c r="F32" s="37">
        <f t="shared" si="8"/>
        <v>13.615362010000002</v>
      </c>
      <c r="G32" s="37">
        <f t="shared" si="9"/>
        <v>50.239324280699009</v>
      </c>
      <c r="H32" s="37">
        <f t="shared" si="10"/>
        <v>185.37808266335128</v>
      </c>
      <c r="I32" s="37">
        <f t="shared" si="11"/>
        <v>0.20140739467587337</v>
      </c>
      <c r="J32" s="37">
        <f t="shared" si="12"/>
        <v>0.7431731456145052</v>
      </c>
      <c r="K32" s="37">
        <f t="shared" ca="1" si="4"/>
        <v>5.5009489631114267E-2</v>
      </c>
      <c r="L32" s="37">
        <f t="shared" ca="1" si="13"/>
        <v>1.8152765935942386E-7</v>
      </c>
      <c r="M32" s="37">
        <f t="shared" ca="1" si="5"/>
        <v>284.7319492373864</v>
      </c>
      <c r="N32" s="37">
        <f t="shared" ca="1" si="6"/>
        <v>82.309495989951927</v>
      </c>
      <c r="O32" s="37">
        <f t="shared" ca="1" si="7"/>
        <v>1.4609982513645015</v>
      </c>
      <c r="P32" s="11">
        <f t="shared" ca="1" si="14"/>
        <v>-4.2606062873659645E-4</v>
      </c>
      <c r="Q32" s="11"/>
      <c r="R32" s="11"/>
      <c r="S32" s="11"/>
      <c r="T32" s="11"/>
    </row>
    <row r="33" spans="1:20">
      <c r="A33" s="44">
        <v>36899</v>
      </c>
      <c r="B33" s="44">
        <v>5.4983428999548778E-2</v>
      </c>
      <c r="C33" s="11"/>
      <c r="D33" s="45">
        <f t="shared" si="3"/>
        <v>3.6899000000000002</v>
      </c>
      <c r="E33" s="45">
        <f t="shared" si="3"/>
        <v>5.4983428999548778E-2</v>
      </c>
      <c r="F33" s="37">
        <f t="shared" si="8"/>
        <v>13.615362010000002</v>
      </c>
      <c r="G33" s="37">
        <f t="shared" si="9"/>
        <v>50.239324280699009</v>
      </c>
      <c r="H33" s="37">
        <f t="shared" si="10"/>
        <v>185.37808266335128</v>
      </c>
      <c r="I33" s="37">
        <f t="shared" si="11"/>
        <v>0.20288335466543506</v>
      </c>
      <c r="J33" s="37">
        <f t="shared" si="12"/>
        <v>0.74861929037998887</v>
      </c>
      <c r="K33" s="37">
        <f t="shared" ca="1" si="4"/>
        <v>5.5009489631114267E-2</v>
      </c>
      <c r="L33" s="37">
        <f t="shared" ca="1" si="13"/>
        <v>6.7915651759214958E-10</v>
      </c>
      <c r="M33" s="37">
        <f t="shared" ca="1" si="5"/>
        <v>284.7319492373864</v>
      </c>
      <c r="N33" s="37">
        <f t="shared" ca="1" si="6"/>
        <v>82.309495989951927</v>
      </c>
      <c r="O33" s="37">
        <f t="shared" ca="1" si="7"/>
        <v>1.4609982513645015</v>
      </c>
      <c r="P33" s="11">
        <f t="shared" ca="1" si="14"/>
        <v>-2.6060631565488768E-5</v>
      </c>
      <c r="Q33" s="11"/>
      <c r="R33" s="11"/>
      <c r="S33" s="11"/>
      <c r="T33" s="11"/>
    </row>
    <row r="34" spans="1:20">
      <c r="A34" s="44">
        <v>37215</v>
      </c>
      <c r="B34" s="44">
        <v>5.6968265009345487E-2</v>
      </c>
      <c r="C34" s="11"/>
      <c r="D34" s="45">
        <f t="shared" si="3"/>
        <v>3.7214999999999998</v>
      </c>
      <c r="E34" s="45">
        <f t="shared" si="3"/>
        <v>5.6968265009345487E-2</v>
      </c>
      <c r="F34" s="37">
        <f t="shared" si="8"/>
        <v>13.849562249999998</v>
      </c>
      <c r="G34" s="37">
        <f t="shared" si="9"/>
        <v>51.54114591337499</v>
      </c>
      <c r="H34" s="37">
        <f t="shared" si="10"/>
        <v>191.81037451662502</v>
      </c>
      <c r="I34" s="37">
        <f t="shared" si="11"/>
        <v>0.21200739823227921</v>
      </c>
      <c r="J34" s="37">
        <f t="shared" si="12"/>
        <v>0.788985532521427</v>
      </c>
      <c r="K34" s="37">
        <f t="shared" ca="1" si="4"/>
        <v>5.4981461751793692E-2</v>
      </c>
      <c r="L34" s="37">
        <f t="shared" ca="1" si="13"/>
        <v>3.9473871842184225E-6</v>
      </c>
      <c r="M34" s="37">
        <f t="shared" ca="1" si="5"/>
        <v>454.84678686268984</v>
      </c>
      <c r="N34" s="37">
        <f t="shared" ca="1" si="6"/>
        <v>128.83400522708192</v>
      </c>
      <c r="O34" s="37">
        <f t="shared" ca="1" si="7"/>
        <v>2.2462808589274448</v>
      </c>
      <c r="P34" s="11">
        <f t="shared" ca="1" si="14"/>
        <v>1.9868032575517947E-3</v>
      </c>
      <c r="Q34" s="11"/>
      <c r="R34" s="11"/>
      <c r="S34" s="11"/>
      <c r="T34" s="11"/>
    </row>
    <row r="35" spans="1:20">
      <c r="A35" s="44">
        <v>37495</v>
      </c>
      <c r="B35" s="44">
        <v>5.5280145003052894E-2</v>
      </c>
      <c r="C35" s="11"/>
      <c r="D35" s="45">
        <f t="shared" si="3"/>
        <v>3.7494999999999998</v>
      </c>
      <c r="E35" s="45">
        <f t="shared" si="3"/>
        <v>5.5280145003052894E-2</v>
      </c>
      <c r="F35" s="37">
        <f t="shared" si="8"/>
        <v>14.058750249999999</v>
      </c>
      <c r="G35" s="37">
        <f t="shared" si="9"/>
        <v>52.713284062374996</v>
      </c>
      <c r="H35" s="37">
        <f t="shared" si="10"/>
        <v>197.64845859187503</v>
      </c>
      <c r="I35" s="37">
        <f t="shared" si="11"/>
        <v>0.20727290368894682</v>
      </c>
      <c r="J35" s="37">
        <f t="shared" si="12"/>
        <v>0.77716975238170605</v>
      </c>
      <c r="K35" s="37">
        <f t="shared" ca="1" si="4"/>
        <v>5.4931592210668179E-2</v>
      </c>
      <c r="L35" s="37">
        <f t="shared" ca="1" si="13"/>
        <v>1.214890490791825E-7</v>
      </c>
      <c r="M35" s="37">
        <f t="shared" ca="1" si="5"/>
        <v>592.68470568413386</v>
      </c>
      <c r="N35" s="37">
        <f t="shared" ca="1" si="6"/>
        <v>165.95515979240102</v>
      </c>
      <c r="O35" s="37">
        <f t="shared" ca="1" si="7"/>
        <v>2.8634070425679701</v>
      </c>
      <c r="P35" s="11">
        <f t="shared" ca="1" si="14"/>
        <v>3.4855279238471537E-4</v>
      </c>
      <c r="Q35" s="11"/>
      <c r="R35" s="11"/>
      <c r="S35" s="11"/>
      <c r="T35" s="11"/>
    </row>
    <row r="36" spans="1:20">
      <c r="A36" s="44">
        <v>37514.5</v>
      </c>
      <c r="B36" s="44">
        <v>5.6361329501669388E-2</v>
      </c>
      <c r="C36" s="11"/>
      <c r="D36" s="45">
        <f t="shared" si="3"/>
        <v>3.7514500000000002</v>
      </c>
      <c r="E36" s="45">
        <f t="shared" si="3"/>
        <v>5.6361329501669388E-2</v>
      </c>
      <c r="F36" s="37">
        <f t="shared" si="8"/>
        <v>14.073377102500002</v>
      </c>
      <c r="G36" s="37">
        <f t="shared" si="9"/>
        <v>52.795570531173638</v>
      </c>
      <c r="H36" s="37">
        <f t="shared" si="10"/>
        <v>198.05994306917137</v>
      </c>
      <c r="I36" s="37">
        <f t="shared" si="11"/>
        <v>0.21143670955903765</v>
      </c>
      <c r="J36" s="37">
        <f t="shared" si="12"/>
        <v>0.79319424407525185</v>
      </c>
      <c r="K36" s="37">
        <f t="shared" ca="1" si="4"/>
        <v>5.4927243020951561E-2</v>
      </c>
      <c r="L36" s="37">
        <f t="shared" ca="1" si="13"/>
        <v>2.0566040341776444E-6</v>
      </c>
      <c r="M36" s="37">
        <f t="shared" ca="1" si="5"/>
        <v>601.36900237200075</v>
      </c>
      <c r="N36" s="37">
        <f t="shared" ca="1" si="6"/>
        <v>168.27301910169265</v>
      </c>
      <c r="O36" s="37">
        <f t="shared" ca="1" si="7"/>
        <v>2.9015841583011643</v>
      </c>
      <c r="P36" s="11">
        <f t="shared" ca="1" si="14"/>
        <v>1.4340864807178277E-3</v>
      </c>
      <c r="Q36" s="11"/>
      <c r="R36" s="11"/>
      <c r="S36" s="11"/>
      <c r="T36" s="11"/>
    </row>
    <row r="37" spans="1:20">
      <c r="A37" s="44">
        <v>38056</v>
      </c>
      <c r="B37" s="44">
        <v>5.5300375999649987E-2</v>
      </c>
      <c r="C37" s="11"/>
      <c r="D37" s="45">
        <f t="shared" si="3"/>
        <v>3.8056000000000001</v>
      </c>
      <c r="E37" s="45">
        <f t="shared" si="3"/>
        <v>5.5300375999649987E-2</v>
      </c>
      <c r="F37" s="37">
        <f t="shared" si="8"/>
        <v>14.482591360000001</v>
      </c>
      <c r="G37" s="37">
        <f t="shared" si="9"/>
        <v>55.114949679616004</v>
      </c>
      <c r="H37" s="37">
        <f t="shared" si="10"/>
        <v>209.74545250074667</v>
      </c>
      <c r="I37" s="37">
        <f t="shared" si="11"/>
        <v>0.21045111090426799</v>
      </c>
      <c r="J37" s="37">
        <f t="shared" si="12"/>
        <v>0.80089274765728224</v>
      </c>
      <c r="K37" s="37">
        <f t="shared" ca="1" si="4"/>
        <v>5.4760897207425413E-2</v>
      </c>
      <c r="L37" s="37">
        <f t="shared" ca="1" si="13"/>
        <v>2.9103736726008466E-7</v>
      </c>
      <c r="M37" s="37">
        <f t="shared" ca="1" si="5"/>
        <v>771.09992165110032</v>
      </c>
      <c r="N37" s="37">
        <f t="shared" ca="1" si="6"/>
        <v>212.44864812224665</v>
      </c>
      <c r="O37" s="37">
        <f t="shared" ca="1" si="7"/>
        <v>3.60941918091111</v>
      </c>
      <c r="P37" s="11">
        <f t="shared" ca="1" si="14"/>
        <v>5.3947879222457362E-4</v>
      </c>
      <c r="Q37" s="11"/>
      <c r="R37" s="11"/>
      <c r="S37" s="11"/>
      <c r="T37" s="11"/>
    </row>
    <row r="38" spans="1:20">
      <c r="A38" s="44">
        <v>38989</v>
      </c>
      <c r="B38" s="44">
        <v>5.5207819008501247E-2</v>
      </c>
      <c r="C38" s="11"/>
      <c r="D38" s="45">
        <f t="shared" si="3"/>
        <v>3.8988999999999998</v>
      </c>
      <c r="E38" s="45">
        <f t="shared" si="3"/>
        <v>5.5207819008501247E-2</v>
      </c>
      <c r="F38" s="37">
        <f t="shared" si="8"/>
        <v>15.201421209999998</v>
      </c>
      <c r="G38" s="37">
        <f t="shared" si="9"/>
        <v>59.268821155668988</v>
      </c>
      <c r="H38" s="37">
        <f t="shared" si="10"/>
        <v>231.08320680383778</v>
      </c>
      <c r="I38" s="37">
        <f t="shared" si="11"/>
        <v>0.21524976553224551</v>
      </c>
      <c r="J38" s="37">
        <f t="shared" si="12"/>
        <v>0.83923731083367192</v>
      </c>
      <c r="K38" s="37">
        <f t="shared" ca="1" si="4"/>
        <v>5.4267906126559545E-2</v>
      </c>
      <c r="L38" s="37">
        <f t="shared" ca="1" si="13"/>
        <v>8.8343622563995456E-7</v>
      </c>
      <c r="M38" s="37">
        <f t="shared" ca="1" si="5"/>
        <v>661.13109028786857</v>
      </c>
      <c r="N38" s="37">
        <f t="shared" ca="1" si="6"/>
        <v>177.59937734346227</v>
      </c>
      <c r="O38" s="37">
        <f t="shared" ca="1" si="7"/>
        <v>2.9378956233334037</v>
      </c>
      <c r="P38" s="11">
        <f t="shared" ca="1" si="14"/>
        <v>9.3991288194170131E-4</v>
      </c>
      <c r="Q38" s="11"/>
      <c r="R38" s="11"/>
      <c r="S38" s="11"/>
      <c r="T38" s="11"/>
    </row>
    <row r="39" spans="1:20">
      <c r="A39" s="44">
        <v>38989</v>
      </c>
      <c r="B39" s="44">
        <v>5.5207819008501247E-2</v>
      </c>
      <c r="C39" s="11"/>
      <c r="D39" s="45">
        <f t="shared" si="3"/>
        <v>3.8988999999999998</v>
      </c>
      <c r="E39" s="45">
        <f t="shared" si="3"/>
        <v>5.5207819008501247E-2</v>
      </c>
      <c r="F39" s="37">
        <f t="shared" si="8"/>
        <v>15.201421209999998</v>
      </c>
      <c r="G39" s="37">
        <f t="shared" si="9"/>
        <v>59.268821155668988</v>
      </c>
      <c r="H39" s="37">
        <f t="shared" si="10"/>
        <v>231.08320680383778</v>
      </c>
      <c r="I39" s="37">
        <f t="shared" si="11"/>
        <v>0.21524976553224551</v>
      </c>
      <c r="J39" s="37">
        <f t="shared" si="12"/>
        <v>0.83923731083367192</v>
      </c>
      <c r="K39" s="37">
        <f t="shared" ca="1" si="4"/>
        <v>5.4267906126559545E-2</v>
      </c>
      <c r="L39" s="37">
        <f t="shared" ca="1" si="13"/>
        <v>8.8343622563995456E-7</v>
      </c>
      <c r="M39" s="37">
        <f t="shared" ca="1" si="5"/>
        <v>661.13109028786857</v>
      </c>
      <c r="N39" s="37">
        <f t="shared" ca="1" si="6"/>
        <v>177.59937734346227</v>
      </c>
      <c r="O39" s="37">
        <f t="shared" ca="1" si="7"/>
        <v>2.9378956233334037</v>
      </c>
      <c r="P39" s="11">
        <f t="shared" ca="1" si="14"/>
        <v>9.3991288194170131E-4</v>
      </c>
      <c r="Q39" s="11"/>
      <c r="R39" s="11"/>
      <c r="S39" s="11"/>
      <c r="T39" s="11"/>
    </row>
    <row r="40" spans="1:20">
      <c r="A40" s="44">
        <v>39027</v>
      </c>
      <c r="B40" s="44">
        <v>5.1873716998670716E-2</v>
      </c>
      <c r="C40" s="11"/>
      <c r="D40" s="45">
        <f t="shared" si="3"/>
        <v>3.9026999999999998</v>
      </c>
      <c r="E40" s="45">
        <f t="shared" si="3"/>
        <v>5.1873716998670716E-2</v>
      </c>
      <c r="F40" s="37">
        <f t="shared" si="8"/>
        <v>15.231067289999999</v>
      </c>
      <c r="G40" s="37">
        <f t="shared" si="9"/>
        <v>59.442286312682995</v>
      </c>
      <c r="H40" s="37">
        <f t="shared" si="10"/>
        <v>231.98541079250791</v>
      </c>
      <c r="I40" s="37">
        <f t="shared" si="11"/>
        <v>0.20244755533071218</v>
      </c>
      <c r="J40" s="37">
        <f t="shared" si="12"/>
        <v>0.79009207418917038</v>
      </c>
      <c r="K40" s="37">
        <f t="shared" ca="1" si="4"/>
        <v>5.4242291876292231E-2</v>
      </c>
      <c r="L40" s="37">
        <f t="shared" ca="1" si="13"/>
        <v>5.610146950899777E-6</v>
      </c>
      <c r="M40" s="37">
        <f t="shared" ca="1" si="5"/>
        <v>646.35806154460147</v>
      </c>
      <c r="N40" s="37">
        <f t="shared" ca="1" si="6"/>
        <v>173.40061036542787</v>
      </c>
      <c r="O40" s="37">
        <f t="shared" ca="1" si="7"/>
        <v>2.8642141010187996</v>
      </c>
      <c r="P40" s="11">
        <f t="shared" ca="1" si="14"/>
        <v>-2.3685748776215154E-3</v>
      </c>
      <c r="Q40" s="11"/>
      <c r="R40" s="11"/>
      <c r="S40" s="11"/>
      <c r="T40" s="11"/>
    </row>
    <row r="41" spans="1:20">
      <c r="A41" s="44">
        <v>39543</v>
      </c>
      <c r="B41" s="44">
        <v>5.2752753006643616E-2</v>
      </c>
      <c r="C41" s="11"/>
      <c r="D41" s="45">
        <f t="shared" si="3"/>
        <v>3.9542999999999999</v>
      </c>
      <c r="E41" s="45">
        <f t="shared" si="3"/>
        <v>5.2752753006643616E-2</v>
      </c>
      <c r="F41" s="37">
        <f t="shared" si="8"/>
        <v>15.63648849</v>
      </c>
      <c r="G41" s="37">
        <f t="shared" si="9"/>
        <v>61.831366436006995</v>
      </c>
      <c r="H41" s="37">
        <f t="shared" si="10"/>
        <v>244.49977229790247</v>
      </c>
      <c r="I41" s="37">
        <f t="shared" si="11"/>
        <v>0.20860021121417086</v>
      </c>
      <c r="J41" s="37">
        <f t="shared" si="12"/>
        <v>0.82486781520419583</v>
      </c>
      <c r="K41" s="37">
        <f t="shared" ca="1" si="4"/>
        <v>5.3851593075515208E-2</v>
      </c>
      <c r="L41" s="37">
        <f t="shared" ca="1" si="13"/>
        <v>1.2074494969577267E-6</v>
      </c>
      <c r="M41" s="37">
        <f t="shared" ca="1" si="5"/>
        <v>396.45927428686838</v>
      </c>
      <c r="N41" s="37">
        <f t="shared" ca="1" si="6"/>
        <v>103.68485092066446</v>
      </c>
      <c r="O41" s="37">
        <f t="shared" ca="1" si="7"/>
        <v>1.6634301326116219</v>
      </c>
      <c r="P41" s="11">
        <f t="shared" ca="1" si="14"/>
        <v>-1.0988400688715927E-3</v>
      </c>
      <c r="Q41" s="11"/>
      <c r="R41" s="11"/>
      <c r="S41" s="11"/>
      <c r="T41" s="11"/>
    </row>
    <row r="42" spans="1:20">
      <c r="A42" s="44">
        <v>39703.5</v>
      </c>
      <c r="B42" s="44">
        <v>5.6636348497704603E-2</v>
      </c>
      <c r="C42" s="11"/>
      <c r="D42" s="45">
        <f t="shared" si="3"/>
        <v>3.9703499999999998</v>
      </c>
      <c r="E42" s="45">
        <f t="shared" si="3"/>
        <v>5.6636348497704603E-2</v>
      </c>
      <c r="F42" s="37">
        <f t="shared" si="8"/>
        <v>15.763679122499999</v>
      </c>
      <c r="G42" s="37">
        <f t="shared" si="9"/>
        <v>62.587323404017866</v>
      </c>
      <c r="H42" s="37">
        <f t="shared" si="10"/>
        <v>248.49357947714233</v>
      </c>
      <c r="I42" s="37">
        <f t="shared" si="11"/>
        <v>0.22486612625786145</v>
      </c>
      <c r="J42" s="37">
        <f t="shared" si="12"/>
        <v>0.89279722438790021</v>
      </c>
      <c r="K42" s="37">
        <f t="shared" ca="1" si="4"/>
        <v>5.3713779074833906E-2</v>
      </c>
      <c r="L42" s="37">
        <f t="shared" ca="1" si="13"/>
        <v>8.5414120314987569E-6</v>
      </c>
      <c r="M42" s="37">
        <f t="shared" ca="1" si="5"/>
        <v>309.51444565589321</v>
      </c>
      <c r="N42" s="37">
        <f t="shared" ca="1" si="6"/>
        <v>79.874817670781624</v>
      </c>
      <c r="O42" s="37">
        <f t="shared" ca="1" si="7"/>
        <v>1.2613876231957368</v>
      </c>
      <c r="P42" s="11">
        <f t="shared" ca="1" si="14"/>
        <v>2.9225694228706967E-3</v>
      </c>
      <c r="Q42" s="11"/>
      <c r="R42" s="11"/>
      <c r="S42" s="11"/>
      <c r="T42" s="11"/>
    </row>
    <row r="43" spans="1:20">
      <c r="A43" s="44">
        <v>40105</v>
      </c>
      <c r="B43" s="44">
        <v>5.3969455002516042E-2</v>
      </c>
      <c r="C43" s="11"/>
      <c r="D43" s="45">
        <f t="shared" si="3"/>
        <v>4.0105000000000004</v>
      </c>
      <c r="E43" s="45">
        <f t="shared" si="3"/>
        <v>5.3969455002516042E-2</v>
      </c>
      <c r="F43" s="37">
        <f t="shared" si="8"/>
        <v>16.084110250000002</v>
      </c>
      <c r="G43" s="37">
        <f t="shared" si="9"/>
        <v>64.505324157625012</v>
      </c>
      <c r="H43" s="37">
        <f t="shared" si="10"/>
        <v>258.6986025341551</v>
      </c>
      <c r="I43" s="37">
        <f t="shared" si="11"/>
        <v>0.2164444992875906</v>
      </c>
      <c r="J43" s="37">
        <f t="shared" si="12"/>
        <v>0.86805066439288214</v>
      </c>
      <c r="K43" s="37">
        <f t="shared" ca="1" si="4"/>
        <v>5.333517929349102E-2</v>
      </c>
      <c r="L43" s="37">
        <f t="shared" ca="1" si="13"/>
        <v>4.0230567505919542E-7</v>
      </c>
      <c r="M43" s="37">
        <f t="shared" ca="1" si="5"/>
        <v>111.07478465870328</v>
      </c>
      <c r="N43" s="37">
        <f t="shared" ca="1" si="6"/>
        <v>26.667173402745888</v>
      </c>
      <c r="O43" s="37">
        <f t="shared" ca="1" si="7"/>
        <v>0.38477095741445677</v>
      </c>
      <c r="P43" s="11">
        <f t="shared" ca="1" si="14"/>
        <v>6.3427570902502284E-4</v>
      </c>
      <c r="Q43" s="11"/>
      <c r="R43" s="11"/>
      <c r="S43" s="11"/>
      <c r="T43" s="11"/>
    </row>
    <row r="44" spans="1:20">
      <c r="A44" s="44">
        <v>40139</v>
      </c>
      <c r="B44" s="44">
        <v>5.4349468999134842E-2</v>
      </c>
      <c r="C44" s="11"/>
      <c r="D44" s="45">
        <f t="shared" si="3"/>
        <v>4.0138999999999996</v>
      </c>
      <c r="E44" s="45">
        <f t="shared" si="3"/>
        <v>5.4349468999134842E-2</v>
      </c>
      <c r="F44" s="37">
        <f t="shared" si="8"/>
        <v>16.111393209999996</v>
      </c>
      <c r="G44" s="37">
        <f t="shared" si="9"/>
        <v>64.669521205618977</v>
      </c>
      <c r="H44" s="37">
        <f t="shared" si="10"/>
        <v>259.57699116723398</v>
      </c>
      <c r="I44" s="37">
        <f t="shared" si="11"/>
        <v>0.21815333361562733</v>
      </c>
      <c r="J44" s="37">
        <f t="shared" si="12"/>
        <v>0.87564566579976644</v>
      </c>
      <c r="K44" s="37">
        <f t="shared" ca="1" si="4"/>
        <v>5.3300897249329154E-2</v>
      </c>
      <c r="L44" s="37">
        <f t="shared" ca="1" si="13"/>
        <v>1.0995027144905622E-6</v>
      </c>
      <c r="M44" s="37">
        <f t="shared" ca="1" si="5"/>
        <v>97.210569771532363</v>
      </c>
      <c r="N44" s="37">
        <f t="shared" ca="1" si="6"/>
        <v>23.052650921730979</v>
      </c>
      <c r="O44" s="37">
        <f t="shared" ca="1" si="7"/>
        <v>0.32727138896891217</v>
      </c>
      <c r="P44" s="11">
        <f t="shared" ca="1" si="14"/>
        <v>1.0485717498056879E-3</v>
      </c>
      <c r="Q44" s="11"/>
      <c r="R44" s="11"/>
      <c r="S44" s="11"/>
      <c r="T44" s="11"/>
    </row>
    <row r="45" spans="1:20">
      <c r="A45" s="44">
        <v>40566</v>
      </c>
      <c r="B45" s="44">
        <v>5.0842586002545431E-2</v>
      </c>
      <c r="C45" s="11"/>
      <c r="D45" s="45">
        <f t="shared" si="3"/>
        <v>4.0566000000000004</v>
      </c>
      <c r="E45" s="45">
        <f t="shared" si="3"/>
        <v>5.0842586002545431E-2</v>
      </c>
      <c r="F45" s="37">
        <f t="shared" si="8"/>
        <v>16.456003560000003</v>
      </c>
      <c r="G45" s="37">
        <f t="shared" si="9"/>
        <v>66.755424041496013</v>
      </c>
      <c r="H45" s="37">
        <f t="shared" si="10"/>
        <v>270.80005316673277</v>
      </c>
      <c r="I45" s="37">
        <f t="shared" si="11"/>
        <v>0.20624803437792583</v>
      </c>
      <c r="J45" s="37">
        <f t="shared" si="12"/>
        <v>0.83666577625749394</v>
      </c>
      <c r="K45" s="37">
        <f t="shared" ca="1" si="4"/>
        <v>5.2840824858243068E-2</v>
      </c>
      <c r="L45" s="37">
        <f t="shared" ca="1" si="13"/>
        <v>3.9929585244198027E-6</v>
      </c>
      <c r="M45" s="37">
        <f t="shared" ca="1" si="5"/>
        <v>5.2605627869292154E-2</v>
      </c>
      <c r="N45" s="37">
        <f t="shared" ca="1" si="6"/>
        <v>0.10755057091012488</v>
      </c>
      <c r="O45" s="37">
        <f t="shared" ca="1" si="7"/>
        <v>1.1785987254038904E-2</v>
      </c>
      <c r="P45" s="11">
        <f t="shared" ca="1" si="14"/>
        <v>-1.9982388556976372E-3</v>
      </c>
      <c r="Q45" s="11"/>
      <c r="R45" s="11"/>
      <c r="S45" s="11"/>
      <c r="T45" s="11"/>
    </row>
    <row r="46" spans="1:20">
      <c r="A46" s="44">
        <v>41214</v>
      </c>
      <c r="B46" s="44">
        <v>4.9455794003733899E-2</v>
      </c>
      <c r="C46" s="11"/>
      <c r="D46" s="45">
        <f t="shared" si="3"/>
        <v>4.1214000000000004</v>
      </c>
      <c r="E46" s="45">
        <f t="shared" si="3"/>
        <v>4.9455794003733899E-2</v>
      </c>
      <c r="F46" s="37">
        <f t="shared" si="8"/>
        <v>16.985937960000005</v>
      </c>
      <c r="G46" s="37">
        <f t="shared" si="9"/>
        <v>70.005844708344029</v>
      </c>
      <c r="H46" s="37">
        <f t="shared" si="10"/>
        <v>288.52208838096914</v>
      </c>
      <c r="I46" s="37">
        <f t="shared" si="11"/>
        <v>0.20382710940698892</v>
      </c>
      <c r="J46" s="37">
        <f t="shared" si="12"/>
        <v>0.84005304870996422</v>
      </c>
      <c r="K46" s="37">
        <f t="shared" ca="1" si="4"/>
        <v>5.2038134056952345E-2</v>
      </c>
      <c r="L46" s="37">
        <f t="shared" ca="1" si="13"/>
        <v>6.6684801504562466E-6</v>
      </c>
      <c r="M46" s="37">
        <f t="shared" ca="1" si="5"/>
        <v>333.35792721553815</v>
      </c>
      <c r="N46" s="37">
        <f t="shared" ca="1" si="6"/>
        <v>102.8893299739192</v>
      </c>
      <c r="O46" s="37">
        <f t="shared" ca="1" si="7"/>
        <v>1.9795227189603077</v>
      </c>
      <c r="P46" s="11">
        <f t="shared" ca="1" si="14"/>
        <v>-2.582340053218446E-3</v>
      </c>
      <c r="Q46" s="11"/>
      <c r="R46" s="11"/>
      <c r="S46" s="11"/>
      <c r="T46" s="11"/>
    </row>
    <row r="47" spans="1:20">
      <c r="A47" s="44">
        <v>42180</v>
      </c>
      <c r="B47" s="44">
        <v>5.1946779996796977E-2</v>
      </c>
      <c r="C47" s="11"/>
      <c r="D47" s="45">
        <f t="shared" si="3"/>
        <v>4.218</v>
      </c>
      <c r="E47" s="45">
        <f t="shared" si="3"/>
        <v>5.1946779996796977E-2</v>
      </c>
      <c r="F47" s="37">
        <f t="shared" si="8"/>
        <v>17.791523999999999</v>
      </c>
      <c r="G47" s="37">
        <f t="shared" si="9"/>
        <v>75.044648232</v>
      </c>
      <c r="H47" s="37">
        <f t="shared" si="10"/>
        <v>316.53832624257598</v>
      </c>
      <c r="I47" s="37">
        <f t="shared" si="11"/>
        <v>0.21911151802648965</v>
      </c>
      <c r="J47" s="37">
        <f t="shared" si="12"/>
        <v>0.92421238303573339</v>
      </c>
      <c r="K47" s="37">
        <f t="shared" ca="1" si="4"/>
        <v>5.0607636245710408E-2</v>
      </c>
      <c r="L47" s="37">
        <f t="shared" ca="1" si="13"/>
        <v>1.7933059860742064E-6</v>
      </c>
      <c r="M47" s="37">
        <f t="shared" ca="1" si="5"/>
        <v>2968.7969120459506</v>
      </c>
      <c r="N47" s="37">
        <f t="shared" ca="1" si="6"/>
        <v>859.81861144000504</v>
      </c>
      <c r="O47" s="37">
        <f t="shared" ca="1" si="7"/>
        <v>15.497683215330365</v>
      </c>
      <c r="P47" s="11">
        <f t="shared" ca="1" si="14"/>
        <v>1.3391437510865689E-3</v>
      </c>
      <c r="Q47" s="11"/>
      <c r="R47" s="11"/>
      <c r="S47" s="11"/>
      <c r="T47" s="11"/>
    </row>
    <row r="48" spans="1:20">
      <c r="A48" s="44">
        <v>42256</v>
      </c>
      <c r="B48" s="44">
        <v>5.0478576005843934E-2</v>
      </c>
      <c r="C48" s="11"/>
      <c r="D48" s="45">
        <f t="shared" si="3"/>
        <v>4.2256</v>
      </c>
      <c r="E48" s="45">
        <f t="shared" si="3"/>
        <v>5.0478576005843934E-2</v>
      </c>
      <c r="F48" s="37">
        <f t="shared" si="8"/>
        <v>17.855695359999999</v>
      </c>
      <c r="G48" s="37">
        <f t="shared" si="9"/>
        <v>75.451026313215991</v>
      </c>
      <c r="H48" s="37">
        <f t="shared" si="10"/>
        <v>318.82585678912545</v>
      </c>
      <c r="I48" s="37">
        <f t="shared" si="11"/>
        <v>0.21330227077029412</v>
      </c>
      <c r="J48" s="37">
        <f t="shared" si="12"/>
        <v>0.90133007536695486</v>
      </c>
      <c r="K48" s="37">
        <f t="shared" ca="1" si="4"/>
        <v>5.0483211817797857E-2</v>
      </c>
      <c r="L48" s="37">
        <f t="shared" ca="1" si="13"/>
        <v>2.1490752472140912E-11</v>
      </c>
      <c r="M48" s="37">
        <f t="shared" ca="1" si="5"/>
        <v>3338.2104340566566</v>
      </c>
      <c r="N48" s="37">
        <f t="shared" ca="1" si="6"/>
        <v>964.88115623714771</v>
      </c>
      <c r="O48" s="37">
        <f t="shared" ca="1" si="7"/>
        <v>17.354876289522661</v>
      </c>
      <c r="P48" s="11">
        <f t="shared" ca="1" si="14"/>
        <v>-4.6358119539235965E-6</v>
      </c>
      <c r="Q48" s="11"/>
      <c r="R48" s="11"/>
      <c r="S48" s="11"/>
      <c r="T48" s="11"/>
    </row>
    <row r="49" spans="1:20">
      <c r="A49" s="44"/>
      <c r="B49" s="44"/>
      <c r="C49" s="11"/>
      <c r="D49" s="45">
        <f t="shared" si="3"/>
        <v>0</v>
      </c>
      <c r="E49" s="45">
        <f t="shared" si="3"/>
        <v>0</v>
      </c>
      <c r="F49" s="37">
        <f t="shared" si="8"/>
        <v>0</v>
      </c>
      <c r="G49" s="37">
        <f t="shared" si="9"/>
        <v>0</v>
      </c>
      <c r="H49" s="37">
        <f t="shared" si="10"/>
        <v>0</v>
      </c>
      <c r="I49" s="37">
        <f t="shared" si="11"/>
        <v>0</v>
      </c>
      <c r="J49" s="37">
        <f t="shared" si="12"/>
        <v>0</v>
      </c>
      <c r="K49" s="37">
        <f t="shared" ca="1" si="4"/>
        <v>-0.14771947675197286</v>
      </c>
      <c r="L49" s="37">
        <f t="shared" ca="1" si="13"/>
        <v>2.1821043811876651E-2</v>
      </c>
      <c r="M49" s="37">
        <f t="shared" ca="1" si="5"/>
        <v>66226268.997167766</v>
      </c>
      <c r="N49" s="37">
        <f t="shared" ca="1" si="6"/>
        <v>18161137.33882717</v>
      </c>
      <c r="O49" s="37">
        <f t="shared" ca="1" si="7"/>
        <v>309125.22645572358</v>
      </c>
      <c r="P49" s="11">
        <f t="shared" ca="1" si="14"/>
        <v>0.14771947675197286</v>
      </c>
      <c r="Q49" s="11"/>
      <c r="R49" s="11"/>
      <c r="S49" s="11"/>
      <c r="T49" s="11"/>
    </row>
    <row r="50" spans="1:20">
      <c r="A50" s="44"/>
      <c r="B50" s="44"/>
      <c r="C50" s="11"/>
      <c r="D50" s="45">
        <f t="shared" si="3"/>
        <v>0</v>
      </c>
      <c r="E50" s="45">
        <f t="shared" si="3"/>
        <v>0</v>
      </c>
      <c r="F50" s="37">
        <f t="shared" si="8"/>
        <v>0</v>
      </c>
      <c r="G50" s="37">
        <f t="shared" si="9"/>
        <v>0</v>
      </c>
      <c r="H50" s="37">
        <f t="shared" si="10"/>
        <v>0</v>
      </c>
      <c r="I50" s="37">
        <f t="shared" si="11"/>
        <v>0</v>
      </c>
      <c r="J50" s="37">
        <f t="shared" si="12"/>
        <v>0</v>
      </c>
      <c r="K50" s="37">
        <f t="shared" ca="1" si="4"/>
        <v>-0.14771947675197286</v>
      </c>
      <c r="L50" s="37">
        <f t="shared" ca="1" si="13"/>
        <v>2.1821043811876651E-2</v>
      </c>
      <c r="M50" s="37">
        <f t="shared" ca="1" si="5"/>
        <v>66226268.997167766</v>
      </c>
      <c r="N50" s="37">
        <f t="shared" ca="1" si="6"/>
        <v>18161137.33882717</v>
      </c>
      <c r="O50" s="37">
        <f t="shared" ca="1" si="7"/>
        <v>309125.22645572358</v>
      </c>
      <c r="P50" s="11">
        <f t="shared" ca="1" si="14"/>
        <v>0.14771947675197286</v>
      </c>
      <c r="Q50" s="11"/>
      <c r="R50" s="11"/>
      <c r="S50" s="11"/>
      <c r="T50" s="11"/>
    </row>
    <row r="51" spans="1:20">
      <c r="A51" s="44"/>
      <c r="B51" s="44"/>
      <c r="C51" s="11"/>
      <c r="D51" s="45">
        <f t="shared" si="3"/>
        <v>0</v>
      </c>
      <c r="E51" s="45">
        <f t="shared" si="3"/>
        <v>0</v>
      </c>
      <c r="F51" s="37">
        <f t="shared" si="8"/>
        <v>0</v>
      </c>
      <c r="G51" s="37">
        <f t="shared" si="9"/>
        <v>0</v>
      </c>
      <c r="H51" s="37">
        <f t="shared" si="10"/>
        <v>0</v>
      </c>
      <c r="I51" s="37">
        <f t="shared" si="11"/>
        <v>0</v>
      </c>
      <c r="J51" s="37">
        <f t="shared" si="12"/>
        <v>0</v>
      </c>
      <c r="K51" s="37">
        <f t="shared" ca="1" si="4"/>
        <v>-0.14771947675197286</v>
      </c>
      <c r="L51" s="37">
        <f t="shared" ca="1" si="13"/>
        <v>2.1821043811876651E-2</v>
      </c>
      <c r="M51" s="37">
        <f t="shared" ca="1" si="5"/>
        <v>66226268.997167766</v>
      </c>
      <c r="N51" s="37">
        <f t="shared" ca="1" si="6"/>
        <v>18161137.33882717</v>
      </c>
      <c r="O51" s="37">
        <f t="shared" ca="1" si="7"/>
        <v>309125.22645572358</v>
      </c>
      <c r="P51" s="11">
        <f t="shared" ca="1" si="14"/>
        <v>0.14771947675197286</v>
      </c>
      <c r="Q51" s="11"/>
      <c r="R51" s="11"/>
      <c r="S51" s="11"/>
      <c r="T51" s="11"/>
    </row>
    <row r="52" spans="1:20">
      <c r="A52" s="44"/>
      <c r="B52" s="44"/>
      <c r="C52" s="11"/>
      <c r="D52" s="45">
        <f t="shared" ref="D52:E83" si="15">A52/A$18</f>
        <v>0</v>
      </c>
      <c r="E52" s="45">
        <f t="shared" si="15"/>
        <v>0</v>
      </c>
      <c r="F52" s="37">
        <f t="shared" si="8"/>
        <v>0</v>
      </c>
      <c r="G52" s="37">
        <f t="shared" si="9"/>
        <v>0</v>
      </c>
      <c r="H52" s="37">
        <f t="shared" si="10"/>
        <v>0</v>
      </c>
      <c r="I52" s="37">
        <f t="shared" si="11"/>
        <v>0</v>
      </c>
      <c r="J52" s="37">
        <f t="shared" si="12"/>
        <v>0</v>
      </c>
      <c r="K52" s="37">
        <f t="shared" ca="1" si="4"/>
        <v>-0.14771947675197286</v>
      </c>
      <c r="L52" s="37">
        <f t="shared" ca="1" si="13"/>
        <v>2.1821043811876651E-2</v>
      </c>
      <c r="M52" s="37">
        <f t="shared" ca="1" si="5"/>
        <v>66226268.997167766</v>
      </c>
      <c r="N52" s="37">
        <f t="shared" ca="1" si="6"/>
        <v>18161137.33882717</v>
      </c>
      <c r="O52" s="37">
        <f t="shared" ca="1" si="7"/>
        <v>309125.22645572358</v>
      </c>
      <c r="P52" s="11">
        <f t="shared" ca="1" si="14"/>
        <v>0.14771947675197286</v>
      </c>
      <c r="Q52" s="11"/>
      <c r="R52" s="11"/>
      <c r="S52" s="11"/>
      <c r="T52" s="11"/>
    </row>
    <row r="53" spans="1:20">
      <c r="A53" s="44"/>
      <c r="B53" s="44"/>
      <c r="C53" s="11"/>
      <c r="D53" s="45">
        <f t="shared" si="15"/>
        <v>0</v>
      </c>
      <c r="E53" s="45">
        <f t="shared" si="15"/>
        <v>0</v>
      </c>
      <c r="F53" s="37">
        <f t="shared" si="8"/>
        <v>0</v>
      </c>
      <c r="G53" s="37">
        <f t="shared" si="9"/>
        <v>0</v>
      </c>
      <c r="H53" s="37">
        <f t="shared" si="10"/>
        <v>0</v>
      </c>
      <c r="I53" s="37">
        <f t="shared" si="11"/>
        <v>0</v>
      </c>
      <c r="J53" s="37">
        <f t="shared" si="12"/>
        <v>0</v>
      </c>
      <c r="K53" s="37">
        <f t="shared" ca="1" si="4"/>
        <v>-0.14771947675197286</v>
      </c>
      <c r="L53" s="37">
        <f t="shared" ca="1" si="13"/>
        <v>2.1821043811876651E-2</v>
      </c>
      <c r="M53" s="37">
        <f t="shared" ca="1" si="5"/>
        <v>66226268.997167766</v>
      </c>
      <c r="N53" s="37">
        <f t="shared" ca="1" si="6"/>
        <v>18161137.33882717</v>
      </c>
      <c r="O53" s="37">
        <f t="shared" ca="1" si="7"/>
        <v>309125.22645572358</v>
      </c>
      <c r="P53" s="11">
        <f t="shared" ca="1" si="14"/>
        <v>0.14771947675197286</v>
      </c>
      <c r="Q53" s="11"/>
      <c r="R53" s="11"/>
      <c r="S53" s="11"/>
      <c r="T53" s="11"/>
    </row>
    <row r="54" spans="1:20">
      <c r="A54" s="44"/>
      <c r="B54" s="44"/>
      <c r="C54" s="11"/>
      <c r="D54" s="45">
        <f t="shared" si="15"/>
        <v>0</v>
      </c>
      <c r="E54" s="45">
        <f t="shared" si="15"/>
        <v>0</v>
      </c>
      <c r="F54" s="37">
        <f t="shared" si="8"/>
        <v>0</v>
      </c>
      <c r="G54" s="37">
        <f t="shared" si="9"/>
        <v>0</v>
      </c>
      <c r="H54" s="37">
        <f t="shared" si="10"/>
        <v>0</v>
      </c>
      <c r="I54" s="37">
        <f t="shared" si="11"/>
        <v>0</v>
      </c>
      <c r="J54" s="37">
        <f t="shared" si="12"/>
        <v>0</v>
      </c>
      <c r="K54" s="37">
        <f t="shared" ca="1" si="4"/>
        <v>-0.14771947675197286</v>
      </c>
      <c r="L54" s="37">
        <f t="shared" ca="1" si="13"/>
        <v>2.1821043811876651E-2</v>
      </c>
      <c r="M54" s="37">
        <f t="shared" ca="1" si="5"/>
        <v>66226268.997167766</v>
      </c>
      <c r="N54" s="37">
        <f t="shared" ca="1" si="6"/>
        <v>18161137.33882717</v>
      </c>
      <c r="O54" s="37">
        <f t="shared" ca="1" si="7"/>
        <v>309125.22645572358</v>
      </c>
      <c r="P54" s="11">
        <f t="shared" ca="1" si="14"/>
        <v>0.14771947675197286</v>
      </c>
      <c r="Q54" s="11"/>
      <c r="R54" s="11"/>
      <c r="S54" s="11"/>
      <c r="T54" s="11"/>
    </row>
    <row r="55" spans="1:20">
      <c r="A55" s="44"/>
      <c r="B55" s="44"/>
      <c r="C55" s="11"/>
      <c r="D55" s="45">
        <f t="shared" si="15"/>
        <v>0</v>
      </c>
      <c r="E55" s="45">
        <f t="shared" si="15"/>
        <v>0</v>
      </c>
      <c r="F55" s="37">
        <f t="shared" si="8"/>
        <v>0</v>
      </c>
      <c r="G55" s="37">
        <f t="shared" si="9"/>
        <v>0</v>
      </c>
      <c r="H55" s="37">
        <f t="shared" si="10"/>
        <v>0</v>
      </c>
      <c r="I55" s="37">
        <f t="shared" si="11"/>
        <v>0</v>
      </c>
      <c r="J55" s="37">
        <f t="shared" si="12"/>
        <v>0</v>
      </c>
      <c r="K55" s="37">
        <f t="shared" ca="1" si="4"/>
        <v>-0.14771947675197286</v>
      </c>
      <c r="L55" s="37">
        <f t="shared" ca="1" si="13"/>
        <v>2.1821043811876651E-2</v>
      </c>
      <c r="M55" s="37">
        <f t="shared" ca="1" si="5"/>
        <v>66226268.997167766</v>
      </c>
      <c r="N55" s="37">
        <f t="shared" ca="1" si="6"/>
        <v>18161137.33882717</v>
      </c>
      <c r="O55" s="37">
        <f t="shared" ca="1" si="7"/>
        <v>309125.22645572358</v>
      </c>
      <c r="P55" s="11">
        <f t="shared" ca="1" si="14"/>
        <v>0.14771947675197286</v>
      </c>
      <c r="Q55" s="11"/>
      <c r="R55" s="11"/>
      <c r="S55" s="11"/>
      <c r="T55" s="11"/>
    </row>
    <row r="56" spans="1:20">
      <c r="A56" s="44"/>
      <c r="B56" s="44"/>
      <c r="C56" s="11"/>
      <c r="D56" s="45">
        <f t="shared" si="15"/>
        <v>0</v>
      </c>
      <c r="E56" s="45">
        <f t="shared" si="15"/>
        <v>0</v>
      </c>
      <c r="F56" s="37">
        <f t="shared" si="8"/>
        <v>0</v>
      </c>
      <c r="G56" s="37">
        <f t="shared" si="9"/>
        <v>0</v>
      </c>
      <c r="H56" s="37">
        <f t="shared" si="10"/>
        <v>0</v>
      </c>
      <c r="I56" s="37">
        <f t="shared" si="11"/>
        <v>0</v>
      </c>
      <c r="J56" s="37">
        <f t="shared" si="12"/>
        <v>0</v>
      </c>
      <c r="K56" s="37">
        <f t="shared" ca="1" si="4"/>
        <v>-0.14771947675197286</v>
      </c>
      <c r="L56" s="37">
        <f t="shared" ca="1" si="13"/>
        <v>2.1821043811876651E-2</v>
      </c>
      <c r="M56" s="37">
        <f t="shared" ca="1" si="5"/>
        <v>66226268.997167766</v>
      </c>
      <c r="N56" s="37">
        <f t="shared" ca="1" si="6"/>
        <v>18161137.33882717</v>
      </c>
      <c r="O56" s="37">
        <f t="shared" ca="1" si="7"/>
        <v>309125.22645572358</v>
      </c>
      <c r="P56" s="11">
        <f t="shared" ca="1" si="14"/>
        <v>0.14771947675197286</v>
      </c>
      <c r="Q56" s="11"/>
      <c r="R56" s="11"/>
      <c r="S56" s="11"/>
      <c r="T56" s="11"/>
    </row>
    <row r="57" spans="1:20">
      <c r="A57" s="44"/>
      <c r="B57" s="44"/>
      <c r="C57" s="11"/>
      <c r="D57" s="45">
        <f t="shared" si="15"/>
        <v>0</v>
      </c>
      <c r="E57" s="45">
        <f t="shared" si="15"/>
        <v>0</v>
      </c>
      <c r="F57" s="37">
        <f t="shared" si="8"/>
        <v>0</v>
      </c>
      <c r="G57" s="37">
        <f t="shared" si="9"/>
        <v>0</v>
      </c>
      <c r="H57" s="37">
        <f t="shared" si="10"/>
        <v>0</v>
      </c>
      <c r="I57" s="37">
        <f t="shared" si="11"/>
        <v>0</v>
      </c>
      <c r="J57" s="37">
        <f t="shared" si="12"/>
        <v>0</v>
      </c>
      <c r="K57" s="37">
        <f t="shared" ca="1" si="4"/>
        <v>-0.14771947675197286</v>
      </c>
      <c r="L57" s="37">
        <f t="shared" ca="1" si="13"/>
        <v>2.1821043811876651E-2</v>
      </c>
      <c r="M57" s="37">
        <f t="shared" ca="1" si="5"/>
        <v>66226268.997167766</v>
      </c>
      <c r="N57" s="37">
        <f t="shared" ca="1" si="6"/>
        <v>18161137.33882717</v>
      </c>
      <c r="O57" s="37">
        <f t="shared" ca="1" si="7"/>
        <v>309125.22645572358</v>
      </c>
      <c r="P57" s="11">
        <f t="shared" ca="1" si="14"/>
        <v>0.14771947675197286</v>
      </c>
      <c r="Q57" s="11"/>
      <c r="R57" s="11"/>
      <c r="S57" s="11"/>
      <c r="T57" s="11"/>
    </row>
    <row r="58" spans="1:20">
      <c r="A58" s="44"/>
      <c r="B58" s="44"/>
      <c r="C58" s="11"/>
      <c r="D58" s="45">
        <f t="shared" si="15"/>
        <v>0</v>
      </c>
      <c r="E58" s="45">
        <f t="shared" si="15"/>
        <v>0</v>
      </c>
      <c r="F58" s="37">
        <f t="shared" si="8"/>
        <v>0</v>
      </c>
      <c r="G58" s="37">
        <f t="shared" si="9"/>
        <v>0</v>
      </c>
      <c r="H58" s="37">
        <f t="shared" si="10"/>
        <v>0</v>
      </c>
      <c r="I58" s="37">
        <f t="shared" si="11"/>
        <v>0</v>
      </c>
      <c r="J58" s="37">
        <f t="shared" si="12"/>
        <v>0</v>
      </c>
      <c r="K58" s="37">
        <f t="shared" ca="1" si="4"/>
        <v>-0.14771947675197286</v>
      </c>
      <c r="L58" s="37">
        <f t="shared" ca="1" si="13"/>
        <v>2.1821043811876651E-2</v>
      </c>
      <c r="M58" s="37">
        <f t="shared" ca="1" si="5"/>
        <v>66226268.997167766</v>
      </c>
      <c r="N58" s="37">
        <f t="shared" ca="1" si="6"/>
        <v>18161137.33882717</v>
      </c>
      <c r="O58" s="37">
        <f t="shared" ca="1" si="7"/>
        <v>309125.22645572358</v>
      </c>
      <c r="P58" s="11">
        <f t="shared" ca="1" si="14"/>
        <v>0.14771947675197286</v>
      </c>
      <c r="Q58" s="11"/>
      <c r="R58" s="11"/>
      <c r="S58" s="11"/>
      <c r="T58" s="11"/>
    </row>
    <row r="59" spans="1:20">
      <c r="A59" s="44"/>
      <c r="B59" s="44"/>
      <c r="C59" s="11"/>
      <c r="D59" s="45">
        <f t="shared" si="15"/>
        <v>0</v>
      </c>
      <c r="E59" s="45">
        <f t="shared" si="15"/>
        <v>0</v>
      </c>
      <c r="F59" s="37">
        <f t="shared" si="8"/>
        <v>0</v>
      </c>
      <c r="G59" s="37">
        <f t="shared" si="9"/>
        <v>0</v>
      </c>
      <c r="H59" s="37">
        <f t="shared" si="10"/>
        <v>0</v>
      </c>
      <c r="I59" s="37">
        <f t="shared" si="11"/>
        <v>0</v>
      </c>
      <c r="J59" s="37">
        <f t="shared" si="12"/>
        <v>0</v>
      </c>
      <c r="K59" s="37">
        <f t="shared" ca="1" si="4"/>
        <v>-0.14771947675197286</v>
      </c>
      <c r="L59" s="37">
        <f t="shared" ca="1" si="13"/>
        <v>2.1821043811876651E-2</v>
      </c>
      <c r="M59" s="37">
        <f t="shared" ca="1" si="5"/>
        <v>66226268.997167766</v>
      </c>
      <c r="N59" s="37">
        <f t="shared" ca="1" si="6"/>
        <v>18161137.33882717</v>
      </c>
      <c r="O59" s="37">
        <f t="shared" ca="1" si="7"/>
        <v>309125.22645572358</v>
      </c>
      <c r="P59" s="11">
        <f t="shared" ca="1" si="14"/>
        <v>0.14771947675197286</v>
      </c>
      <c r="Q59" s="11"/>
      <c r="R59" s="11"/>
      <c r="S59" s="11"/>
      <c r="T59" s="11"/>
    </row>
    <row r="60" spans="1:20">
      <c r="A60" s="44"/>
      <c r="B60" s="44"/>
      <c r="C60" s="11"/>
      <c r="D60" s="45">
        <f t="shared" si="15"/>
        <v>0</v>
      </c>
      <c r="E60" s="45">
        <f t="shared" si="15"/>
        <v>0</v>
      </c>
      <c r="F60" s="37">
        <f t="shared" si="8"/>
        <v>0</v>
      </c>
      <c r="G60" s="37">
        <f t="shared" si="9"/>
        <v>0</v>
      </c>
      <c r="H60" s="37">
        <f t="shared" si="10"/>
        <v>0</v>
      </c>
      <c r="I60" s="37">
        <f t="shared" si="11"/>
        <v>0</v>
      </c>
      <c r="J60" s="37">
        <f t="shared" si="12"/>
        <v>0</v>
      </c>
      <c r="K60" s="37">
        <f t="shared" ca="1" si="4"/>
        <v>-0.14771947675197286</v>
      </c>
      <c r="L60" s="37">
        <f t="shared" ca="1" si="13"/>
        <v>2.1821043811876651E-2</v>
      </c>
      <c r="M60" s="37">
        <f t="shared" ca="1" si="5"/>
        <v>66226268.997167766</v>
      </c>
      <c r="N60" s="37">
        <f t="shared" ca="1" si="6"/>
        <v>18161137.33882717</v>
      </c>
      <c r="O60" s="37">
        <f t="shared" ca="1" si="7"/>
        <v>309125.22645572358</v>
      </c>
      <c r="P60" s="11">
        <f t="shared" ca="1" si="14"/>
        <v>0.14771947675197286</v>
      </c>
      <c r="Q60" s="11"/>
      <c r="R60" s="11"/>
      <c r="S60" s="11"/>
      <c r="T60" s="11"/>
    </row>
    <row r="61" spans="1:20">
      <c r="A61" s="44"/>
      <c r="B61" s="44"/>
      <c r="C61" s="11"/>
      <c r="D61" s="45">
        <f t="shared" si="15"/>
        <v>0</v>
      </c>
      <c r="E61" s="45">
        <f t="shared" si="15"/>
        <v>0</v>
      </c>
      <c r="F61" s="37">
        <f t="shared" si="8"/>
        <v>0</v>
      </c>
      <c r="G61" s="37">
        <f t="shared" si="9"/>
        <v>0</v>
      </c>
      <c r="H61" s="37">
        <f t="shared" si="10"/>
        <v>0</v>
      </c>
      <c r="I61" s="37">
        <f t="shared" si="11"/>
        <v>0</v>
      </c>
      <c r="J61" s="37">
        <f t="shared" si="12"/>
        <v>0</v>
      </c>
      <c r="K61" s="37">
        <f t="shared" ca="1" si="4"/>
        <v>-0.14771947675197286</v>
      </c>
      <c r="L61" s="37">
        <f t="shared" ca="1" si="13"/>
        <v>2.1821043811876651E-2</v>
      </c>
      <c r="M61" s="37">
        <f t="shared" ca="1" si="5"/>
        <v>66226268.997167766</v>
      </c>
      <c r="N61" s="37">
        <f t="shared" ca="1" si="6"/>
        <v>18161137.33882717</v>
      </c>
      <c r="O61" s="37">
        <f t="shared" ca="1" si="7"/>
        <v>309125.22645572358</v>
      </c>
      <c r="P61" s="11">
        <f t="shared" ca="1" si="14"/>
        <v>0.14771947675197286</v>
      </c>
      <c r="Q61" s="11"/>
      <c r="R61" s="11"/>
      <c r="S61" s="11"/>
      <c r="T61" s="11"/>
    </row>
    <row r="62" spans="1:20">
      <c r="A62" s="44"/>
      <c r="B62" s="44"/>
      <c r="C62" s="11"/>
      <c r="D62" s="45">
        <f t="shared" si="15"/>
        <v>0</v>
      </c>
      <c r="E62" s="45">
        <f t="shared" si="15"/>
        <v>0</v>
      </c>
      <c r="F62" s="37">
        <f t="shared" si="8"/>
        <v>0</v>
      </c>
      <c r="G62" s="37">
        <f t="shared" si="9"/>
        <v>0</v>
      </c>
      <c r="H62" s="37">
        <f t="shared" si="10"/>
        <v>0</v>
      </c>
      <c r="I62" s="37">
        <f t="shared" si="11"/>
        <v>0</v>
      </c>
      <c r="J62" s="37">
        <f t="shared" si="12"/>
        <v>0</v>
      </c>
      <c r="K62" s="37">
        <f t="shared" ca="1" si="4"/>
        <v>-0.14771947675197286</v>
      </c>
      <c r="L62" s="37">
        <f t="shared" ca="1" si="13"/>
        <v>2.1821043811876651E-2</v>
      </c>
      <c r="M62" s="37">
        <f t="shared" ca="1" si="5"/>
        <v>66226268.997167766</v>
      </c>
      <c r="N62" s="37">
        <f t="shared" ca="1" si="6"/>
        <v>18161137.33882717</v>
      </c>
      <c r="O62" s="37">
        <f t="shared" ca="1" si="7"/>
        <v>309125.22645572358</v>
      </c>
      <c r="P62" s="11">
        <f t="shared" ca="1" si="14"/>
        <v>0.14771947675197286</v>
      </c>
      <c r="Q62" s="11"/>
      <c r="R62" s="11"/>
      <c r="S62" s="11"/>
      <c r="T62" s="11"/>
    </row>
    <row r="63" spans="1:20">
      <c r="A63" s="44"/>
      <c r="B63" s="44"/>
      <c r="C63" s="11"/>
      <c r="D63" s="45">
        <f t="shared" si="15"/>
        <v>0</v>
      </c>
      <c r="E63" s="45">
        <f t="shared" si="15"/>
        <v>0</v>
      </c>
      <c r="F63" s="37">
        <f t="shared" si="8"/>
        <v>0</v>
      </c>
      <c r="G63" s="37">
        <f t="shared" si="9"/>
        <v>0</v>
      </c>
      <c r="H63" s="37">
        <f t="shared" si="10"/>
        <v>0</v>
      </c>
      <c r="I63" s="37">
        <f t="shared" si="11"/>
        <v>0</v>
      </c>
      <c r="J63" s="37">
        <f t="shared" si="12"/>
        <v>0</v>
      </c>
      <c r="K63" s="37">
        <f t="shared" ca="1" si="4"/>
        <v>-0.14771947675197286</v>
      </c>
      <c r="L63" s="37">
        <f t="shared" ca="1" si="13"/>
        <v>2.1821043811876651E-2</v>
      </c>
      <c r="M63" s="37">
        <f t="shared" ca="1" si="5"/>
        <v>66226268.997167766</v>
      </c>
      <c r="N63" s="37">
        <f t="shared" ca="1" si="6"/>
        <v>18161137.33882717</v>
      </c>
      <c r="O63" s="37">
        <f t="shared" ca="1" si="7"/>
        <v>309125.22645572358</v>
      </c>
      <c r="P63" s="11">
        <f t="shared" ca="1" si="14"/>
        <v>0.14771947675197286</v>
      </c>
      <c r="Q63" s="11"/>
      <c r="R63" s="11"/>
      <c r="S63" s="11"/>
      <c r="T63" s="11"/>
    </row>
    <row r="64" spans="1:20">
      <c r="A64" s="44"/>
      <c r="B64" s="44"/>
      <c r="C64" s="11"/>
      <c r="D64" s="45">
        <f t="shared" si="15"/>
        <v>0</v>
      </c>
      <c r="E64" s="45">
        <f t="shared" si="15"/>
        <v>0</v>
      </c>
      <c r="F64" s="37">
        <f t="shared" si="8"/>
        <v>0</v>
      </c>
      <c r="G64" s="37">
        <f t="shared" si="9"/>
        <v>0</v>
      </c>
      <c r="H64" s="37">
        <f t="shared" si="10"/>
        <v>0</v>
      </c>
      <c r="I64" s="37">
        <f t="shared" si="11"/>
        <v>0</v>
      </c>
      <c r="J64" s="37">
        <f t="shared" si="12"/>
        <v>0</v>
      </c>
      <c r="K64" s="37">
        <f t="shared" ca="1" si="4"/>
        <v>-0.14771947675197286</v>
      </c>
      <c r="L64" s="37">
        <f t="shared" ca="1" si="13"/>
        <v>2.1821043811876651E-2</v>
      </c>
      <c r="M64" s="37">
        <f t="shared" ca="1" si="5"/>
        <v>66226268.997167766</v>
      </c>
      <c r="N64" s="37">
        <f t="shared" ca="1" si="6"/>
        <v>18161137.33882717</v>
      </c>
      <c r="O64" s="37">
        <f t="shared" ca="1" si="7"/>
        <v>309125.22645572358</v>
      </c>
      <c r="P64" s="11">
        <f t="shared" ca="1" si="14"/>
        <v>0.14771947675197286</v>
      </c>
      <c r="Q64" s="11"/>
      <c r="R64" s="11"/>
      <c r="S64" s="11"/>
      <c r="T64" s="11"/>
    </row>
    <row r="65" spans="1:20">
      <c r="A65" s="44"/>
      <c r="B65" s="44"/>
      <c r="C65" s="11"/>
      <c r="D65" s="45">
        <f t="shared" si="15"/>
        <v>0</v>
      </c>
      <c r="E65" s="45">
        <f t="shared" si="15"/>
        <v>0</v>
      </c>
      <c r="F65" s="37">
        <f t="shared" si="8"/>
        <v>0</v>
      </c>
      <c r="G65" s="37">
        <f t="shared" si="9"/>
        <v>0</v>
      </c>
      <c r="H65" s="37">
        <f t="shared" si="10"/>
        <v>0</v>
      </c>
      <c r="I65" s="37">
        <f t="shared" si="11"/>
        <v>0</v>
      </c>
      <c r="J65" s="37">
        <f t="shared" si="12"/>
        <v>0</v>
      </c>
      <c r="K65" s="37">
        <f t="shared" ca="1" si="4"/>
        <v>-0.14771947675197286</v>
      </c>
      <c r="L65" s="37">
        <f t="shared" ca="1" si="13"/>
        <v>2.1821043811876651E-2</v>
      </c>
      <c r="M65" s="37">
        <f t="shared" ca="1" si="5"/>
        <v>66226268.997167766</v>
      </c>
      <c r="N65" s="37">
        <f t="shared" ca="1" si="6"/>
        <v>18161137.33882717</v>
      </c>
      <c r="O65" s="37">
        <f t="shared" ca="1" si="7"/>
        <v>309125.22645572358</v>
      </c>
      <c r="P65" s="11">
        <f t="shared" ca="1" si="14"/>
        <v>0.14771947675197286</v>
      </c>
      <c r="Q65" s="11"/>
      <c r="R65" s="11"/>
      <c r="S65" s="11"/>
      <c r="T65" s="11"/>
    </row>
    <row r="66" spans="1:20">
      <c r="A66" s="44"/>
      <c r="B66" s="44"/>
      <c r="C66" s="11"/>
      <c r="D66" s="45">
        <f t="shared" si="15"/>
        <v>0</v>
      </c>
      <c r="E66" s="45">
        <f t="shared" si="15"/>
        <v>0</v>
      </c>
      <c r="F66" s="37">
        <f t="shared" si="8"/>
        <v>0</v>
      </c>
      <c r="G66" s="37">
        <f t="shared" si="9"/>
        <v>0</v>
      </c>
      <c r="H66" s="37">
        <f t="shared" si="10"/>
        <v>0</v>
      </c>
      <c r="I66" s="37">
        <f t="shared" si="11"/>
        <v>0</v>
      </c>
      <c r="J66" s="37">
        <f t="shared" si="12"/>
        <v>0</v>
      </c>
      <c r="K66" s="37">
        <f t="shared" ca="1" si="4"/>
        <v>-0.14771947675197286</v>
      </c>
      <c r="L66" s="37">
        <f t="shared" ca="1" si="13"/>
        <v>2.1821043811876651E-2</v>
      </c>
      <c r="M66" s="37">
        <f t="shared" ca="1" si="5"/>
        <v>66226268.997167766</v>
      </c>
      <c r="N66" s="37">
        <f t="shared" ca="1" si="6"/>
        <v>18161137.33882717</v>
      </c>
      <c r="O66" s="37">
        <f t="shared" ca="1" si="7"/>
        <v>309125.22645572358</v>
      </c>
      <c r="P66" s="11">
        <f t="shared" ca="1" si="14"/>
        <v>0.14771947675197286</v>
      </c>
      <c r="Q66" s="11"/>
      <c r="R66" s="11"/>
      <c r="S66" s="11"/>
      <c r="T66" s="11"/>
    </row>
    <row r="67" spans="1:20">
      <c r="A67" s="44"/>
      <c r="B67" s="44"/>
      <c r="C67" s="11"/>
      <c r="D67" s="45">
        <f t="shared" si="15"/>
        <v>0</v>
      </c>
      <c r="E67" s="45">
        <f t="shared" si="15"/>
        <v>0</v>
      </c>
      <c r="F67" s="37">
        <f t="shared" si="8"/>
        <v>0</v>
      </c>
      <c r="G67" s="37">
        <f t="shared" si="9"/>
        <v>0</v>
      </c>
      <c r="H67" s="37">
        <f t="shared" si="10"/>
        <v>0</v>
      </c>
      <c r="I67" s="37">
        <f t="shared" si="11"/>
        <v>0</v>
      </c>
      <c r="J67" s="37">
        <f t="shared" si="12"/>
        <v>0</v>
      </c>
      <c r="K67" s="37">
        <f t="shared" ca="1" si="4"/>
        <v>-0.14771947675197286</v>
      </c>
      <c r="L67" s="37">
        <f t="shared" ca="1" si="13"/>
        <v>2.1821043811876651E-2</v>
      </c>
      <c r="M67" s="37">
        <f t="shared" ca="1" si="5"/>
        <v>66226268.997167766</v>
      </c>
      <c r="N67" s="37">
        <f t="shared" ca="1" si="6"/>
        <v>18161137.33882717</v>
      </c>
      <c r="O67" s="37">
        <f t="shared" ca="1" si="7"/>
        <v>309125.22645572358</v>
      </c>
      <c r="P67" s="11">
        <f t="shared" ca="1" si="14"/>
        <v>0.14771947675197286</v>
      </c>
      <c r="Q67" s="11"/>
      <c r="R67" s="11"/>
      <c r="S67" s="11"/>
      <c r="T67" s="11"/>
    </row>
    <row r="68" spans="1:20">
      <c r="A68" s="44"/>
      <c r="B68" s="44"/>
      <c r="C68" s="11"/>
      <c r="D68" s="45">
        <f t="shared" si="15"/>
        <v>0</v>
      </c>
      <c r="E68" s="45">
        <f t="shared" si="15"/>
        <v>0</v>
      </c>
      <c r="F68" s="37">
        <f t="shared" si="8"/>
        <v>0</v>
      </c>
      <c r="G68" s="37">
        <f t="shared" si="9"/>
        <v>0</v>
      </c>
      <c r="H68" s="37">
        <f t="shared" si="10"/>
        <v>0</v>
      </c>
      <c r="I68" s="37">
        <f t="shared" si="11"/>
        <v>0</v>
      </c>
      <c r="J68" s="37">
        <f t="shared" si="12"/>
        <v>0</v>
      </c>
      <c r="K68" s="37">
        <f t="shared" ca="1" si="4"/>
        <v>-0.14771947675197286</v>
      </c>
      <c r="L68" s="37">
        <f t="shared" ca="1" si="13"/>
        <v>2.1821043811876651E-2</v>
      </c>
      <c r="M68" s="37">
        <f t="shared" ca="1" si="5"/>
        <v>66226268.997167766</v>
      </c>
      <c r="N68" s="37">
        <f t="shared" ca="1" si="6"/>
        <v>18161137.33882717</v>
      </c>
      <c r="O68" s="37">
        <f t="shared" ca="1" si="7"/>
        <v>309125.22645572358</v>
      </c>
      <c r="P68" s="11">
        <f t="shared" ca="1" si="14"/>
        <v>0.14771947675197286</v>
      </c>
      <c r="Q68" s="11"/>
      <c r="R68" s="11"/>
      <c r="S68" s="11"/>
      <c r="T68" s="11"/>
    </row>
    <row r="69" spans="1:20">
      <c r="A69" s="44"/>
      <c r="B69" s="44"/>
      <c r="C69" s="11"/>
      <c r="D69" s="45">
        <f t="shared" si="15"/>
        <v>0</v>
      </c>
      <c r="E69" s="45">
        <f t="shared" si="15"/>
        <v>0</v>
      </c>
      <c r="F69" s="37">
        <f t="shared" si="8"/>
        <v>0</v>
      </c>
      <c r="G69" s="37">
        <f t="shared" si="9"/>
        <v>0</v>
      </c>
      <c r="H69" s="37">
        <f t="shared" si="10"/>
        <v>0</v>
      </c>
      <c r="I69" s="37">
        <f t="shared" si="11"/>
        <v>0</v>
      </c>
      <c r="J69" s="37">
        <f t="shared" si="12"/>
        <v>0</v>
      </c>
      <c r="K69" s="37">
        <f t="shared" ca="1" si="4"/>
        <v>-0.14771947675197286</v>
      </c>
      <c r="L69" s="37">
        <f t="shared" ca="1" si="13"/>
        <v>2.1821043811876651E-2</v>
      </c>
      <c r="M69" s="37">
        <f t="shared" ca="1" si="5"/>
        <v>66226268.997167766</v>
      </c>
      <c r="N69" s="37">
        <f t="shared" ca="1" si="6"/>
        <v>18161137.33882717</v>
      </c>
      <c r="O69" s="37">
        <f t="shared" ca="1" si="7"/>
        <v>309125.22645572358</v>
      </c>
      <c r="P69" s="11">
        <f t="shared" ca="1" si="14"/>
        <v>0.14771947675197286</v>
      </c>
      <c r="Q69" s="11"/>
      <c r="R69" s="11"/>
      <c r="S69" s="11"/>
      <c r="T69" s="11"/>
    </row>
    <row r="70" spans="1:20">
      <c r="A70" s="44"/>
      <c r="B70" s="44"/>
      <c r="C70" s="11"/>
      <c r="D70" s="45">
        <f t="shared" si="15"/>
        <v>0</v>
      </c>
      <c r="E70" s="45">
        <f t="shared" si="15"/>
        <v>0</v>
      </c>
      <c r="F70" s="37">
        <f t="shared" si="8"/>
        <v>0</v>
      </c>
      <c r="G70" s="37">
        <f t="shared" si="9"/>
        <v>0</v>
      </c>
      <c r="H70" s="37">
        <f t="shared" si="10"/>
        <v>0</v>
      </c>
      <c r="I70" s="37">
        <f t="shared" si="11"/>
        <v>0</v>
      </c>
      <c r="J70" s="37">
        <f t="shared" si="12"/>
        <v>0</v>
      </c>
      <c r="K70" s="37">
        <f t="shared" ca="1" si="4"/>
        <v>-0.14771947675197286</v>
      </c>
      <c r="L70" s="37">
        <f t="shared" ca="1" si="13"/>
        <v>2.1821043811876651E-2</v>
      </c>
      <c r="M70" s="37">
        <f t="shared" ca="1" si="5"/>
        <v>66226268.997167766</v>
      </c>
      <c r="N70" s="37">
        <f t="shared" ca="1" si="6"/>
        <v>18161137.33882717</v>
      </c>
      <c r="O70" s="37">
        <f t="shared" ca="1" si="7"/>
        <v>309125.22645572358</v>
      </c>
      <c r="P70" s="11">
        <f t="shared" ca="1" si="14"/>
        <v>0.14771947675197286</v>
      </c>
      <c r="Q70" s="11"/>
      <c r="R70" s="11"/>
      <c r="S70" s="11"/>
      <c r="T70" s="11"/>
    </row>
    <row r="71" spans="1:20">
      <c r="A71" s="44"/>
      <c r="B71" s="44"/>
      <c r="C71" s="11"/>
      <c r="D71" s="45">
        <f t="shared" si="15"/>
        <v>0</v>
      </c>
      <c r="E71" s="45">
        <f t="shared" si="15"/>
        <v>0</v>
      </c>
      <c r="F71" s="37">
        <f t="shared" si="8"/>
        <v>0</v>
      </c>
      <c r="G71" s="37">
        <f t="shared" si="9"/>
        <v>0</v>
      </c>
      <c r="H71" s="37">
        <f t="shared" si="10"/>
        <v>0</v>
      </c>
      <c r="I71" s="37">
        <f t="shared" si="11"/>
        <v>0</v>
      </c>
      <c r="J71" s="37">
        <f t="shared" si="12"/>
        <v>0</v>
      </c>
      <c r="K71" s="37">
        <f t="shared" ca="1" si="4"/>
        <v>-0.14771947675197286</v>
      </c>
      <c r="L71" s="37">
        <f t="shared" ca="1" si="13"/>
        <v>2.1821043811876651E-2</v>
      </c>
      <c r="M71" s="37">
        <f t="shared" ca="1" si="5"/>
        <v>66226268.997167766</v>
      </c>
      <c r="N71" s="37">
        <f t="shared" ca="1" si="6"/>
        <v>18161137.33882717</v>
      </c>
      <c r="O71" s="37">
        <f t="shared" ca="1" si="7"/>
        <v>309125.22645572358</v>
      </c>
      <c r="P71" s="11">
        <f t="shared" ca="1" si="14"/>
        <v>0.14771947675197286</v>
      </c>
      <c r="Q71" s="11"/>
      <c r="R71" s="11"/>
      <c r="S71" s="11"/>
      <c r="T71" s="11"/>
    </row>
    <row r="72" spans="1:20">
      <c r="A72" s="44"/>
      <c r="B72" s="44"/>
      <c r="C72" s="11"/>
      <c r="D72" s="45">
        <f t="shared" si="15"/>
        <v>0</v>
      </c>
      <c r="E72" s="45">
        <f t="shared" si="15"/>
        <v>0</v>
      </c>
      <c r="F72" s="37">
        <f t="shared" si="8"/>
        <v>0</v>
      </c>
      <c r="G72" s="37">
        <f t="shared" si="9"/>
        <v>0</v>
      </c>
      <c r="H72" s="37">
        <f t="shared" si="10"/>
        <v>0</v>
      </c>
      <c r="I72" s="37">
        <f t="shared" si="11"/>
        <v>0</v>
      </c>
      <c r="J72" s="37">
        <f t="shared" si="12"/>
        <v>0</v>
      </c>
      <c r="K72" s="37">
        <f t="shared" ca="1" si="4"/>
        <v>-0.14771947675197286</v>
      </c>
      <c r="L72" s="37">
        <f t="shared" ca="1" si="13"/>
        <v>2.1821043811876651E-2</v>
      </c>
      <c r="M72" s="37">
        <f t="shared" ca="1" si="5"/>
        <v>66226268.997167766</v>
      </c>
      <c r="N72" s="37">
        <f t="shared" ca="1" si="6"/>
        <v>18161137.33882717</v>
      </c>
      <c r="O72" s="37">
        <f t="shared" ca="1" si="7"/>
        <v>309125.22645572358</v>
      </c>
      <c r="P72" s="11">
        <f t="shared" ca="1" si="14"/>
        <v>0.14771947675197286</v>
      </c>
      <c r="Q72" s="11"/>
      <c r="R72" s="11"/>
      <c r="S72" s="11"/>
      <c r="T72" s="11"/>
    </row>
    <row r="73" spans="1:20">
      <c r="A73" s="44"/>
      <c r="B73" s="44"/>
      <c r="C73" s="11"/>
      <c r="D73" s="45">
        <f t="shared" si="15"/>
        <v>0</v>
      </c>
      <c r="E73" s="45">
        <f t="shared" si="15"/>
        <v>0</v>
      </c>
      <c r="F73" s="37">
        <f t="shared" si="8"/>
        <v>0</v>
      </c>
      <c r="G73" s="37">
        <f t="shared" si="9"/>
        <v>0</v>
      </c>
      <c r="H73" s="37">
        <f t="shared" si="10"/>
        <v>0</v>
      </c>
      <c r="I73" s="37">
        <f t="shared" si="11"/>
        <v>0</v>
      </c>
      <c r="J73" s="37">
        <f t="shared" si="12"/>
        <v>0</v>
      </c>
      <c r="K73" s="37">
        <f t="shared" ca="1" si="4"/>
        <v>-0.14771947675197286</v>
      </c>
      <c r="L73" s="37">
        <f t="shared" ca="1" si="13"/>
        <v>2.1821043811876651E-2</v>
      </c>
      <c r="M73" s="37">
        <f t="shared" ca="1" si="5"/>
        <v>66226268.997167766</v>
      </c>
      <c r="N73" s="37">
        <f t="shared" ca="1" si="6"/>
        <v>18161137.33882717</v>
      </c>
      <c r="O73" s="37">
        <f t="shared" ca="1" si="7"/>
        <v>309125.22645572358</v>
      </c>
      <c r="P73" s="11">
        <f t="shared" ca="1" si="14"/>
        <v>0.14771947675197286</v>
      </c>
      <c r="Q73" s="11"/>
      <c r="R73" s="11"/>
      <c r="S73" s="11"/>
      <c r="T73" s="11"/>
    </row>
    <row r="74" spans="1:20">
      <c r="A74" s="44"/>
      <c r="B74" s="44"/>
      <c r="C74" s="11"/>
      <c r="D74" s="45">
        <f t="shared" si="15"/>
        <v>0</v>
      </c>
      <c r="E74" s="45">
        <f t="shared" si="15"/>
        <v>0</v>
      </c>
      <c r="F74" s="37">
        <f t="shared" si="8"/>
        <v>0</v>
      </c>
      <c r="G74" s="37">
        <f t="shared" si="9"/>
        <v>0</v>
      </c>
      <c r="H74" s="37">
        <f t="shared" si="10"/>
        <v>0</v>
      </c>
      <c r="I74" s="37">
        <f t="shared" si="11"/>
        <v>0</v>
      </c>
      <c r="J74" s="37">
        <f t="shared" si="12"/>
        <v>0</v>
      </c>
      <c r="K74" s="37">
        <f t="shared" ca="1" si="4"/>
        <v>-0.14771947675197286</v>
      </c>
      <c r="L74" s="37">
        <f t="shared" ca="1" si="13"/>
        <v>2.1821043811876651E-2</v>
      </c>
      <c r="M74" s="37">
        <f t="shared" ca="1" si="5"/>
        <v>66226268.997167766</v>
      </c>
      <c r="N74" s="37">
        <f t="shared" ca="1" si="6"/>
        <v>18161137.33882717</v>
      </c>
      <c r="O74" s="37">
        <f t="shared" ca="1" si="7"/>
        <v>309125.22645572358</v>
      </c>
      <c r="P74" s="11">
        <f t="shared" ca="1" si="14"/>
        <v>0.14771947675197286</v>
      </c>
      <c r="Q74" s="11"/>
      <c r="R74" s="11"/>
      <c r="S74" s="11"/>
      <c r="T74" s="11"/>
    </row>
    <row r="75" spans="1:20">
      <c r="A75" s="44"/>
      <c r="B75" s="44"/>
      <c r="C75" s="11"/>
      <c r="D75" s="45">
        <f t="shared" si="15"/>
        <v>0</v>
      </c>
      <c r="E75" s="45">
        <f t="shared" si="15"/>
        <v>0</v>
      </c>
      <c r="F75" s="37">
        <f t="shared" si="8"/>
        <v>0</v>
      </c>
      <c r="G75" s="37">
        <f t="shared" si="9"/>
        <v>0</v>
      </c>
      <c r="H75" s="37">
        <f t="shared" si="10"/>
        <v>0</v>
      </c>
      <c r="I75" s="37">
        <f t="shared" si="11"/>
        <v>0</v>
      </c>
      <c r="J75" s="37">
        <f t="shared" si="12"/>
        <v>0</v>
      </c>
      <c r="K75" s="37">
        <f t="shared" ca="1" si="4"/>
        <v>-0.14771947675197286</v>
      </c>
      <c r="L75" s="37">
        <f t="shared" ca="1" si="13"/>
        <v>2.1821043811876651E-2</v>
      </c>
      <c r="M75" s="37">
        <f t="shared" ca="1" si="5"/>
        <v>66226268.997167766</v>
      </c>
      <c r="N75" s="37">
        <f t="shared" ca="1" si="6"/>
        <v>18161137.33882717</v>
      </c>
      <c r="O75" s="37">
        <f t="shared" ca="1" si="7"/>
        <v>309125.22645572358</v>
      </c>
      <c r="P75" s="11">
        <f t="shared" ca="1" si="14"/>
        <v>0.14771947675197286</v>
      </c>
      <c r="Q75" s="11"/>
      <c r="R75" s="11"/>
      <c r="S75" s="11"/>
      <c r="T75" s="11"/>
    </row>
    <row r="76" spans="1:20">
      <c r="A76" s="44"/>
      <c r="B76" s="44"/>
      <c r="C76" s="11"/>
      <c r="D76" s="45">
        <f t="shared" si="15"/>
        <v>0</v>
      </c>
      <c r="E76" s="45">
        <f t="shared" si="15"/>
        <v>0</v>
      </c>
      <c r="F76" s="37">
        <f t="shared" si="8"/>
        <v>0</v>
      </c>
      <c r="G76" s="37">
        <f t="shared" si="9"/>
        <v>0</v>
      </c>
      <c r="H76" s="37">
        <f t="shared" si="10"/>
        <v>0</v>
      </c>
      <c r="I76" s="37">
        <f t="shared" si="11"/>
        <v>0</v>
      </c>
      <c r="J76" s="37">
        <f t="shared" si="12"/>
        <v>0</v>
      </c>
      <c r="K76" s="37">
        <f t="shared" ca="1" si="4"/>
        <v>-0.14771947675197286</v>
      </c>
      <c r="L76" s="37">
        <f t="shared" ca="1" si="13"/>
        <v>2.1821043811876651E-2</v>
      </c>
      <c r="M76" s="37">
        <f t="shared" ca="1" si="5"/>
        <v>66226268.997167766</v>
      </c>
      <c r="N76" s="37">
        <f t="shared" ca="1" si="6"/>
        <v>18161137.33882717</v>
      </c>
      <c r="O76" s="37">
        <f t="shared" ca="1" si="7"/>
        <v>309125.22645572358</v>
      </c>
      <c r="P76" s="11">
        <f t="shared" ca="1" si="14"/>
        <v>0.14771947675197286</v>
      </c>
      <c r="Q76" s="11"/>
      <c r="R76" s="11"/>
      <c r="S76" s="11"/>
      <c r="T76" s="11"/>
    </row>
    <row r="77" spans="1:20">
      <c r="A77" s="44"/>
      <c r="B77" s="44"/>
      <c r="C77" s="11"/>
      <c r="D77" s="45">
        <f t="shared" si="15"/>
        <v>0</v>
      </c>
      <c r="E77" s="45">
        <f t="shared" si="15"/>
        <v>0</v>
      </c>
      <c r="F77" s="37">
        <f t="shared" si="8"/>
        <v>0</v>
      </c>
      <c r="G77" s="37">
        <f t="shared" si="9"/>
        <v>0</v>
      </c>
      <c r="H77" s="37">
        <f t="shared" si="10"/>
        <v>0</v>
      </c>
      <c r="I77" s="37">
        <f t="shared" si="11"/>
        <v>0</v>
      </c>
      <c r="J77" s="37">
        <f t="shared" si="12"/>
        <v>0</v>
      </c>
      <c r="K77" s="37">
        <f t="shared" ca="1" si="4"/>
        <v>-0.14771947675197286</v>
      </c>
      <c r="L77" s="37">
        <f t="shared" ca="1" si="13"/>
        <v>2.1821043811876651E-2</v>
      </c>
      <c r="M77" s="37">
        <f t="shared" ca="1" si="5"/>
        <v>66226268.997167766</v>
      </c>
      <c r="N77" s="37">
        <f t="shared" ca="1" si="6"/>
        <v>18161137.33882717</v>
      </c>
      <c r="O77" s="37">
        <f t="shared" ca="1" si="7"/>
        <v>309125.22645572358</v>
      </c>
      <c r="P77" s="11">
        <f t="shared" ca="1" si="14"/>
        <v>0.14771947675197286</v>
      </c>
      <c r="Q77" s="11"/>
      <c r="R77" s="11"/>
      <c r="S77" s="11"/>
      <c r="T77" s="11"/>
    </row>
    <row r="78" spans="1:20">
      <c r="A78" s="44"/>
      <c r="B78" s="44"/>
      <c r="C78" s="11"/>
      <c r="D78" s="45">
        <f t="shared" si="15"/>
        <v>0</v>
      </c>
      <c r="E78" s="45">
        <f t="shared" si="15"/>
        <v>0</v>
      </c>
      <c r="F78" s="37">
        <f t="shared" si="8"/>
        <v>0</v>
      </c>
      <c r="G78" s="37">
        <f t="shared" si="9"/>
        <v>0</v>
      </c>
      <c r="H78" s="37">
        <f t="shared" si="10"/>
        <v>0</v>
      </c>
      <c r="I78" s="37">
        <f t="shared" si="11"/>
        <v>0</v>
      </c>
      <c r="J78" s="37">
        <f t="shared" si="12"/>
        <v>0</v>
      </c>
      <c r="K78" s="37">
        <f t="shared" ca="1" si="4"/>
        <v>-0.14771947675197286</v>
      </c>
      <c r="L78" s="37">
        <f t="shared" ca="1" si="13"/>
        <v>2.1821043811876651E-2</v>
      </c>
      <c r="M78" s="37">
        <f t="shared" ca="1" si="5"/>
        <v>66226268.997167766</v>
      </c>
      <c r="N78" s="37">
        <f t="shared" ca="1" si="6"/>
        <v>18161137.33882717</v>
      </c>
      <c r="O78" s="37">
        <f t="shared" ca="1" si="7"/>
        <v>309125.22645572358</v>
      </c>
      <c r="P78" s="11">
        <f t="shared" ca="1" si="14"/>
        <v>0.14771947675197286</v>
      </c>
      <c r="Q78" s="11"/>
      <c r="R78" s="11"/>
      <c r="S78" s="11"/>
      <c r="T78" s="11"/>
    </row>
    <row r="79" spans="1:20">
      <c r="A79" s="44"/>
      <c r="B79" s="44"/>
      <c r="C79" s="11"/>
      <c r="D79" s="45">
        <f t="shared" si="15"/>
        <v>0</v>
      </c>
      <c r="E79" s="45">
        <f t="shared" si="15"/>
        <v>0</v>
      </c>
      <c r="F79" s="37">
        <f t="shared" si="8"/>
        <v>0</v>
      </c>
      <c r="G79" s="37">
        <f t="shared" si="9"/>
        <v>0</v>
      </c>
      <c r="H79" s="37">
        <f t="shared" si="10"/>
        <v>0</v>
      </c>
      <c r="I79" s="37">
        <f t="shared" si="11"/>
        <v>0</v>
      </c>
      <c r="J79" s="37">
        <f t="shared" si="12"/>
        <v>0</v>
      </c>
      <c r="K79" s="37">
        <f t="shared" ca="1" si="4"/>
        <v>-0.14771947675197286</v>
      </c>
      <c r="L79" s="37">
        <f t="shared" ca="1" si="13"/>
        <v>2.1821043811876651E-2</v>
      </c>
      <c r="M79" s="37">
        <f t="shared" ca="1" si="5"/>
        <v>66226268.997167766</v>
      </c>
      <c r="N79" s="37">
        <f t="shared" ca="1" si="6"/>
        <v>18161137.33882717</v>
      </c>
      <c r="O79" s="37">
        <f t="shared" ca="1" si="7"/>
        <v>309125.22645572358</v>
      </c>
      <c r="P79" s="11">
        <f t="shared" ca="1" si="14"/>
        <v>0.14771947675197286</v>
      </c>
      <c r="Q79" s="11"/>
      <c r="R79" s="11"/>
      <c r="S79" s="11"/>
      <c r="T79" s="11"/>
    </row>
    <row r="80" spans="1:20">
      <c r="A80" s="44"/>
      <c r="B80" s="44"/>
      <c r="C80" s="11"/>
      <c r="D80" s="45">
        <f t="shared" si="15"/>
        <v>0</v>
      </c>
      <c r="E80" s="45">
        <f t="shared" si="15"/>
        <v>0</v>
      </c>
      <c r="F80" s="37">
        <f t="shared" si="8"/>
        <v>0</v>
      </c>
      <c r="G80" s="37">
        <f t="shared" si="9"/>
        <v>0</v>
      </c>
      <c r="H80" s="37">
        <f t="shared" si="10"/>
        <v>0</v>
      </c>
      <c r="I80" s="37">
        <f t="shared" si="11"/>
        <v>0</v>
      </c>
      <c r="J80" s="37">
        <f t="shared" si="12"/>
        <v>0</v>
      </c>
      <c r="K80" s="37">
        <f t="shared" ca="1" si="4"/>
        <v>-0.14771947675197286</v>
      </c>
      <c r="L80" s="37">
        <f t="shared" ca="1" si="13"/>
        <v>2.1821043811876651E-2</v>
      </c>
      <c r="M80" s="37">
        <f t="shared" ca="1" si="5"/>
        <v>66226268.997167766</v>
      </c>
      <c r="N80" s="37">
        <f t="shared" ca="1" si="6"/>
        <v>18161137.33882717</v>
      </c>
      <c r="O80" s="37">
        <f t="shared" ca="1" si="7"/>
        <v>309125.22645572358</v>
      </c>
      <c r="P80" s="11">
        <f t="shared" ca="1" si="14"/>
        <v>0.14771947675197286</v>
      </c>
      <c r="Q80" s="11"/>
      <c r="R80" s="11"/>
      <c r="S80" s="11"/>
      <c r="T80" s="11"/>
    </row>
    <row r="81" spans="1:20">
      <c r="A81" s="44"/>
      <c r="B81" s="44"/>
      <c r="C81" s="11"/>
      <c r="D81" s="45">
        <f t="shared" si="15"/>
        <v>0</v>
      </c>
      <c r="E81" s="45">
        <f t="shared" si="15"/>
        <v>0</v>
      </c>
      <c r="F81" s="37">
        <f t="shared" si="8"/>
        <v>0</v>
      </c>
      <c r="G81" s="37">
        <f t="shared" si="9"/>
        <v>0</v>
      </c>
      <c r="H81" s="37">
        <f t="shared" si="10"/>
        <v>0</v>
      </c>
      <c r="I81" s="37">
        <f t="shared" si="11"/>
        <v>0</v>
      </c>
      <c r="J81" s="37">
        <f t="shared" si="12"/>
        <v>0</v>
      </c>
      <c r="K81" s="37">
        <f t="shared" ca="1" si="4"/>
        <v>-0.14771947675197286</v>
      </c>
      <c r="L81" s="37">
        <f t="shared" ca="1" si="13"/>
        <v>2.1821043811876651E-2</v>
      </c>
      <c r="M81" s="37">
        <f t="shared" ca="1" si="5"/>
        <v>66226268.997167766</v>
      </c>
      <c r="N81" s="37">
        <f t="shared" ca="1" si="6"/>
        <v>18161137.33882717</v>
      </c>
      <c r="O81" s="37">
        <f t="shared" ca="1" si="7"/>
        <v>309125.22645572358</v>
      </c>
      <c r="P81" s="11">
        <f t="shared" ca="1" si="14"/>
        <v>0.14771947675197286</v>
      </c>
      <c r="Q81" s="11"/>
      <c r="R81" s="11"/>
      <c r="S81" s="11"/>
      <c r="T81" s="11"/>
    </row>
    <row r="82" spans="1:20">
      <c r="A82" s="44"/>
      <c r="B82" s="44"/>
      <c r="C82" s="11"/>
      <c r="D82" s="45">
        <f t="shared" si="15"/>
        <v>0</v>
      </c>
      <c r="E82" s="45">
        <f t="shared" si="15"/>
        <v>0</v>
      </c>
      <c r="F82" s="37">
        <f t="shared" si="8"/>
        <v>0</v>
      </c>
      <c r="G82" s="37">
        <f t="shared" si="9"/>
        <v>0</v>
      </c>
      <c r="H82" s="37">
        <f t="shared" si="10"/>
        <v>0</v>
      </c>
      <c r="I82" s="37">
        <f t="shared" si="11"/>
        <v>0</v>
      </c>
      <c r="J82" s="37">
        <f t="shared" si="12"/>
        <v>0</v>
      </c>
      <c r="K82" s="37">
        <f t="shared" ca="1" si="4"/>
        <v>-0.14771947675197286</v>
      </c>
      <c r="L82" s="37">
        <f t="shared" ca="1" si="13"/>
        <v>2.1821043811876651E-2</v>
      </c>
      <c r="M82" s="37">
        <f t="shared" ca="1" si="5"/>
        <v>66226268.997167766</v>
      </c>
      <c r="N82" s="37">
        <f t="shared" ca="1" si="6"/>
        <v>18161137.33882717</v>
      </c>
      <c r="O82" s="37">
        <f t="shared" ca="1" si="7"/>
        <v>309125.22645572358</v>
      </c>
      <c r="P82" s="11">
        <f t="shared" ca="1" si="14"/>
        <v>0.14771947675197286</v>
      </c>
      <c r="Q82" s="11"/>
      <c r="R82" s="11"/>
      <c r="S82" s="11"/>
      <c r="T82" s="11"/>
    </row>
    <row r="83" spans="1:20">
      <c r="A83" s="44"/>
      <c r="B83" s="44"/>
      <c r="C83" s="11"/>
      <c r="D83" s="45">
        <f t="shared" si="15"/>
        <v>0</v>
      </c>
      <c r="E83" s="45">
        <f t="shared" si="15"/>
        <v>0</v>
      </c>
      <c r="F83" s="37">
        <f t="shared" si="8"/>
        <v>0</v>
      </c>
      <c r="G83" s="37">
        <f t="shared" si="9"/>
        <v>0</v>
      </c>
      <c r="H83" s="37">
        <f t="shared" si="10"/>
        <v>0</v>
      </c>
      <c r="I83" s="37">
        <f t="shared" si="11"/>
        <v>0</v>
      </c>
      <c r="J83" s="37">
        <f t="shared" si="12"/>
        <v>0</v>
      </c>
      <c r="K83" s="37">
        <f t="shared" ca="1" si="4"/>
        <v>-0.14771947675197286</v>
      </c>
      <c r="L83" s="37">
        <f t="shared" ca="1" si="13"/>
        <v>2.1821043811876651E-2</v>
      </c>
      <c r="M83" s="37">
        <f t="shared" ca="1" si="5"/>
        <v>66226268.997167766</v>
      </c>
      <c r="N83" s="37">
        <f t="shared" ca="1" si="6"/>
        <v>18161137.33882717</v>
      </c>
      <c r="O83" s="37">
        <f t="shared" ca="1" si="7"/>
        <v>309125.22645572358</v>
      </c>
      <c r="P83" s="11">
        <f t="shared" ca="1" si="14"/>
        <v>0.14771947675197286</v>
      </c>
      <c r="Q83" s="11"/>
      <c r="R83" s="11"/>
      <c r="S83" s="11"/>
      <c r="T83" s="11"/>
    </row>
    <row r="84" spans="1:20">
      <c r="A84" s="44"/>
      <c r="B84" s="44"/>
      <c r="C84" s="11"/>
      <c r="D84" s="45">
        <f t="shared" ref="D84:E115" si="16">A84/A$18</f>
        <v>0</v>
      </c>
      <c r="E84" s="45">
        <f t="shared" si="16"/>
        <v>0</v>
      </c>
      <c r="F84" s="37">
        <f t="shared" si="8"/>
        <v>0</v>
      </c>
      <c r="G84" s="37">
        <f t="shared" si="9"/>
        <v>0</v>
      </c>
      <c r="H84" s="37">
        <f t="shared" si="10"/>
        <v>0</v>
      </c>
      <c r="I84" s="37">
        <f t="shared" si="11"/>
        <v>0</v>
      </c>
      <c r="J84" s="37">
        <f t="shared" si="12"/>
        <v>0</v>
      </c>
      <c r="K84" s="37">
        <f t="shared" ref="K84:K147" ca="1" si="17">+E$4+E$5*D84+E$6*D84^2</f>
        <v>-0.14771947675197286</v>
      </c>
      <c r="L84" s="37">
        <f t="shared" ca="1" si="13"/>
        <v>2.1821043811876651E-2</v>
      </c>
      <c r="M84" s="37">
        <f t="shared" ref="M84:M147" ca="1" si="18">(M$1-M$2*D84+M$3*F84)^2</f>
        <v>66226268.997167766</v>
      </c>
      <c r="N84" s="37">
        <f t="shared" ref="N84:N147" ca="1" si="19">(-M$2+M$4*D84-M$5*F84)^2</f>
        <v>18161137.33882717</v>
      </c>
      <c r="O84" s="37">
        <f t="shared" ref="O84:O147" ca="1" si="20">+(M$3-D84*M$5+F84*M$6)^2</f>
        <v>309125.22645572358</v>
      </c>
      <c r="P84" s="11">
        <f t="shared" ca="1" si="14"/>
        <v>0.14771947675197286</v>
      </c>
      <c r="Q84" s="11"/>
      <c r="R84" s="11"/>
      <c r="S84" s="11"/>
      <c r="T84" s="11"/>
    </row>
    <row r="85" spans="1:20">
      <c r="A85" s="44"/>
      <c r="B85" s="44"/>
      <c r="C85" s="11"/>
      <c r="D85" s="45">
        <f t="shared" si="16"/>
        <v>0</v>
      </c>
      <c r="E85" s="45">
        <f t="shared" si="16"/>
        <v>0</v>
      </c>
      <c r="F85" s="37">
        <f t="shared" ref="F85:F148" si="21">D85*D85</f>
        <v>0</v>
      </c>
      <c r="G85" s="37">
        <f t="shared" ref="G85:G148" si="22">D85*F85</f>
        <v>0</v>
      </c>
      <c r="H85" s="37">
        <f t="shared" ref="H85:H148" si="23">F85*F85</f>
        <v>0</v>
      </c>
      <c r="I85" s="37">
        <f t="shared" ref="I85:I148" si="24">E85*D85</f>
        <v>0</v>
      </c>
      <c r="J85" s="37">
        <f t="shared" ref="J85:J148" si="25">I85*D85</f>
        <v>0</v>
      </c>
      <c r="K85" s="37">
        <f t="shared" ca="1" si="17"/>
        <v>-0.14771947675197286</v>
      </c>
      <c r="L85" s="37">
        <f t="shared" ref="L85:L148" ca="1" si="26">+(K85-E85)^2</f>
        <v>2.1821043811876651E-2</v>
      </c>
      <c r="M85" s="37">
        <f t="shared" ca="1" si="18"/>
        <v>66226268.997167766</v>
      </c>
      <c r="N85" s="37">
        <f t="shared" ca="1" si="19"/>
        <v>18161137.33882717</v>
      </c>
      <c r="O85" s="37">
        <f t="shared" ca="1" si="20"/>
        <v>309125.22645572358</v>
      </c>
      <c r="P85" s="11">
        <f t="shared" ref="P85:P148" ca="1" si="27">+E85-K85</f>
        <v>0.14771947675197286</v>
      </c>
      <c r="Q85" s="11"/>
      <c r="R85" s="11"/>
      <c r="S85" s="11"/>
      <c r="T85" s="11"/>
    </row>
    <row r="86" spans="1:20">
      <c r="A86" s="44"/>
      <c r="B86" s="44"/>
      <c r="C86" s="11"/>
      <c r="D86" s="45">
        <f t="shared" si="16"/>
        <v>0</v>
      </c>
      <c r="E86" s="45">
        <f t="shared" si="16"/>
        <v>0</v>
      </c>
      <c r="F86" s="37">
        <f t="shared" si="21"/>
        <v>0</v>
      </c>
      <c r="G86" s="37">
        <f t="shared" si="22"/>
        <v>0</v>
      </c>
      <c r="H86" s="37">
        <f t="shared" si="23"/>
        <v>0</v>
      </c>
      <c r="I86" s="37">
        <f t="shared" si="24"/>
        <v>0</v>
      </c>
      <c r="J86" s="37">
        <f t="shared" si="25"/>
        <v>0</v>
      </c>
      <c r="K86" s="37">
        <f t="shared" ca="1" si="17"/>
        <v>-0.14771947675197286</v>
      </c>
      <c r="L86" s="37">
        <f t="shared" ca="1" si="26"/>
        <v>2.1821043811876651E-2</v>
      </c>
      <c r="M86" s="37">
        <f t="shared" ca="1" si="18"/>
        <v>66226268.997167766</v>
      </c>
      <c r="N86" s="37">
        <f t="shared" ca="1" si="19"/>
        <v>18161137.33882717</v>
      </c>
      <c r="O86" s="37">
        <f t="shared" ca="1" si="20"/>
        <v>309125.22645572358</v>
      </c>
      <c r="P86" s="11">
        <f t="shared" ca="1" si="27"/>
        <v>0.14771947675197286</v>
      </c>
      <c r="Q86" s="11"/>
      <c r="R86" s="11"/>
      <c r="S86" s="11"/>
      <c r="T86" s="11"/>
    </row>
    <row r="87" spans="1:20">
      <c r="A87" s="44"/>
      <c r="B87" s="44"/>
      <c r="C87" s="11"/>
      <c r="D87" s="45">
        <f t="shared" si="16"/>
        <v>0</v>
      </c>
      <c r="E87" s="45">
        <f t="shared" si="16"/>
        <v>0</v>
      </c>
      <c r="F87" s="37">
        <f t="shared" si="21"/>
        <v>0</v>
      </c>
      <c r="G87" s="37">
        <f t="shared" si="22"/>
        <v>0</v>
      </c>
      <c r="H87" s="37">
        <f t="shared" si="23"/>
        <v>0</v>
      </c>
      <c r="I87" s="37">
        <f t="shared" si="24"/>
        <v>0</v>
      </c>
      <c r="J87" s="37">
        <f t="shared" si="25"/>
        <v>0</v>
      </c>
      <c r="K87" s="37">
        <f t="shared" ca="1" si="17"/>
        <v>-0.14771947675197286</v>
      </c>
      <c r="L87" s="37">
        <f t="shared" ca="1" si="26"/>
        <v>2.1821043811876651E-2</v>
      </c>
      <c r="M87" s="37">
        <f t="shared" ca="1" si="18"/>
        <v>66226268.997167766</v>
      </c>
      <c r="N87" s="37">
        <f t="shared" ca="1" si="19"/>
        <v>18161137.33882717</v>
      </c>
      <c r="O87" s="37">
        <f t="shared" ca="1" si="20"/>
        <v>309125.22645572358</v>
      </c>
      <c r="P87" s="11">
        <f t="shared" ca="1" si="27"/>
        <v>0.14771947675197286</v>
      </c>
      <c r="Q87" s="11"/>
      <c r="R87" s="11"/>
      <c r="S87" s="11"/>
      <c r="T87" s="11"/>
    </row>
    <row r="88" spans="1:20">
      <c r="A88" s="44"/>
      <c r="B88" s="44"/>
      <c r="C88" s="11"/>
      <c r="D88" s="45">
        <f t="shared" si="16"/>
        <v>0</v>
      </c>
      <c r="E88" s="45">
        <f t="shared" si="16"/>
        <v>0</v>
      </c>
      <c r="F88" s="37">
        <f t="shared" si="21"/>
        <v>0</v>
      </c>
      <c r="G88" s="37">
        <f t="shared" si="22"/>
        <v>0</v>
      </c>
      <c r="H88" s="37">
        <f t="shared" si="23"/>
        <v>0</v>
      </c>
      <c r="I88" s="37">
        <f t="shared" si="24"/>
        <v>0</v>
      </c>
      <c r="J88" s="37">
        <f t="shared" si="25"/>
        <v>0</v>
      </c>
      <c r="K88" s="37">
        <f t="shared" ca="1" si="17"/>
        <v>-0.14771947675197286</v>
      </c>
      <c r="L88" s="37">
        <f t="shared" ca="1" si="26"/>
        <v>2.1821043811876651E-2</v>
      </c>
      <c r="M88" s="37">
        <f t="shared" ca="1" si="18"/>
        <v>66226268.997167766</v>
      </c>
      <c r="N88" s="37">
        <f t="shared" ca="1" si="19"/>
        <v>18161137.33882717</v>
      </c>
      <c r="O88" s="37">
        <f t="shared" ca="1" si="20"/>
        <v>309125.22645572358</v>
      </c>
      <c r="P88" s="11">
        <f t="shared" ca="1" si="27"/>
        <v>0.14771947675197286</v>
      </c>
      <c r="Q88" s="11"/>
      <c r="R88" s="11"/>
      <c r="S88" s="11"/>
      <c r="T88" s="11"/>
    </row>
    <row r="89" spans="1:20">
      <c r="A89" s="44"/>
      <c r="B89" s="44"/>
      <c r="C89" s="11"/>
      <c r="D89" s="45">
        <f t="shared" si="16"/>
        <v>0</v>
      </c>
      <c r="E89" s="45">
        <f t="shared" si="16"/>
        <v>0</v>
      </c>
      <c r="F89" s="37">
        <f t="shared" si="21"/>
        <v>0</v>
      </c>
      <c r="G89" s="37">
        <f t="shared" si="22"/>
        <v>0</v>
      </c>
      <c r="H89" s="37">
        <f t="shared" si="23"/>
        <v>0</v>
      </c>
      <c r="I89" s="37">
        <f t="shared" si="24"/>
        <v>0</v>
      </c>
      <c r="J89" s="37">
        <f t="shared" si="25"/>
        <v>0</v>
      </c>
      <c r="K89" s="37">
        <f t="shared" ca="1" si="17"/>
        <v>-0.14771947675197286</v>
      </c>
      <c r="L89" s="37">
        <f t="shared" ca="1" si="26"/>
        <v>2.1821043811876651E-2</v>
      </c>
      <c r="M89" s="37">
        <f t="shared" ca="1" si="18"/>
        <v>66226268.997167766</v>
      </c>
      <c r="N89" s="37">
        <f t="shared" ca="1" si="19"/>
        <v>18161137.33882717</v>
      </c>
      <c r="O89" s="37">
        <f t="shared" ca="1" si="20"/>
        <v>309125.22645572358</v>
      </c>
      <c r="P89" s="11">
        <f t="shared" ca="1" si="27"/>
        <v>0.14771947675197286</v>
      </c>
      <c r="Q89" s="11"/>
      <c r="R89" s="11"/>
      <c r="S89" s="11"/>
      <c r="T89" s="11"/>
    </row>
    <row r="90" spans="1:20">
      <c r="A90" s="44"/>
      <c r="B90" s="44"/>
      <c r="C90" s="11"/>
      <c r="D90" s="45">
        <f t="shared" si="16"/>
        <v>0</v>
      </c>
      <c r="E90" s="45">
        <f t="shared" si="16"/>
        <v>0</v>
      </c>
      <c r="F90" s="37">
        <f t="shared" si="21"/>
        <v>0</v>
      </c>
      <c r="G90" s="37">
        <f t="shared" si="22"/>
        <v>0</v>
      </c>
      <c r="H90" s="37">
        <f t="shared" si="23"/>
        <v>0</v>
      </c>
      <c r="I90" s="37">
        <f t="shared" si="24"/>
        <v>0</v>
      </c>
      <c r="J90" s="37">
        <f t="shared" si="25"/>
        <v>0</v>
      </c>
      <c r="K90" s="37">
        <f t="shared" ca="1" si="17"/>
        <v>-0.14771947675197286</v>
      </c>
      <c r="L90" s="37">
        <f t="shared" ca="1" si="26"/>
        <v>2.1821043811876651E-2</v>
      </c>
      <c r="M90" s="37">
        <f t="shared" ca="1" si="18"/>
        <v>66226268.997167766</v>
      </c>
      <c r="N90" s="37">
        <f t="shared" ca="1" si="19"/>
        <v>18161137.33882717</v>
      </c>
      <c r="O90" s="37">
        <f t="shared" ca="1" si="20"/>
        <v>309125.22645572358</v>
      </c>
      <c r="P90" s="11">
        <f t="shared" ca="1" si="27"/>
        <v>0.14771947675197286</v>
      </c>
      <c r="Q90" s="11"/>
      <c r="R90" s="11"/>
      <c r="S90" s="11"/>
      <c r="T90" s="11"/>
    </row>
    <row r="91" spans="1:20">
      <c r="A91" s="44"/>
      <c r="B91" s="44"/>
      <c r="C91" s="11"/>
      <c r="D91" s="45">
        <f t="shared" si="16"/>
        <v>0</v>
      </c>
      <c r="E91" s="45">
        <f t="shared" si="16"/>
        <v>0</v>
      </c>
      <c r="F91" s="37">
        <f t="shared" si="21"/>
        <v>0</v>
      </c>
      <c r="G91" s="37">
        <f t="shared" si="22"/>
        <v>0</v>
      </c>
      <c r="H91" s="37">
        <f t="shared" si="23"/>
        <v>0</v>
      </c>
      <c r="I91" s="37">
        <f t="shared" si="24"/>
        <v>0</v>
      </c>
      <c r="J91" s="37">
        <f t="shared" si="25"/>
        <v>0</v>
      </c>
      <c r="K91" s="37">
        <f t="shared" ca="1" si="17"/>
        <v>-0.14771947675197286</v>
      </c>
      <c r="L91" s="37">
        <f t="shared" ca="1" si="26"/>
        <v>2.1821043811876651E-2</v>
      </c>
      <c r="M91" s="37">
        <f t="shared" ca="1" si="18"/>
        <v>66226268.997167766</v>
      </c>
      <c r="N91" s="37">
        <f t="shared" ca="1" si="19"/>
        <v>18161137.33882717</v>
      </c>
      <c r="O91" s="37">
        <f t="shared" ca="1" si="20"/>
        <v>309125.22645572358</v>
      </c>
      <c r="P91" s="11">
        <f t="shared" ca="1" si="27"/>
        <v>0.14771947675197286</v>
      </c>
      <c r="Q91" s="11"/>
      <c r="R91" s="11"/>
      <c r="S91" s="11"/>
      <c r="T91" s="11"/>
    </row>
    <row r="92" spans="1:20">
      <c r="A92" s="44"/>
      <c r="B92" s="44"/>
      <c r="C92" s="11"/>
      <c r="D92" s="45">
        <f t="shared" si="16"/>
        <v>0</v>
      </c>
      <c r="E92" s="45">
        <f t="shared" si="16"/>
        <v>0</v>
      </c>
      <c r="F92" s="37">
        <f t="shared" si="21"/>
        <v>0</v>
      </c>
      <c r="G92" s="37">
        <f t="shared" si="22"/>
        <v>0</v>
      </c>
      <c r="H92" s="37">
        <f t="shared" si="23"/>
        <v>0</v>
      </c>
      <c r="I92" s="37">
        <f t="shared" si="24"/>
        <v>0</v>
      </c>
      <c r="J92" s="37">
        <f t="shared" si="25"/>
        <v>0</v>
      </c>
      <c r="K92" s="37">
        <f t="shared" ca="1" si="17"/>
        <v>-0.14771947675197286</v>
      </c>
      <c r="L92" s="37">
        <f t="shared" ca="1" si="26"/>
        <v>2.1821043811876651E-2</v>
      </c>
      <c r="M92" s="37">
        <f t="shared" ca="1" si="18"/>
        <v>66226268.997167766</v>
      </c>
      <c r="N92" s="37">
        <f t="shared" ca="1" si="19"/>
        <v>18161137.33882717</v>
      </c>
      <c r="O92" s="37">
        <f t="shared" ca="1" si="20"/>
        <v>309125.22645572358</v>
      </c>
      <c r="P92" s="11">
        <f t="shared" ca="1" si="27"/>
        <v>0.14771947675197286</v>
      </c>
      <c r="Q92" s="11"/>
      <c r="R92" s="11"/>
      <c r="S92" s="11"/>
      <c r="T92" s="11"/>
    </row>
    <row r="93" spans="1:20">
      <c r="A93" s="44"/>
      <c r="B93" s="44"/>
      <c r="C93" s="11"/>
      <c r="D93" s="45">
        <f t="shared" si="16"/>
        <v>0</v>
      </c>
      <c r="E93" s="45">
        <f t="shared" si="16"/>
        <v>0</v>
      </c>
      <c r="F93" s="37">
        <f t="shared" si="21"/>
        <v>0</v>
      </c>
      <c r="G93" s="37">
        <f t="shared" si="22"/>
        <v>0</v>
      </c>
      <c r="H93" s="37">
        <f t="shared" si="23"/>
        <v>0</v>
      </c>
      <c r="I93" s="37">
        <f t="shared" si="24"/>
        <v>0</v>
      </c>
      <c r="J93" s="37">
        <f t="shared" si="25"/>
        <v>0</v>
      </c>
      <c r="K93" s="37">
        <f t="shared" ca="1" si="17"/>
        <v>-0.14771947675197286</v>
      </c>
      <c r="L93" s="37">
        <f t="shared" ca="1" si="26"/>
        <v>2.1821043811876651E-2</v>
      </c>
      <c r="M93" s="37">
        <f t="shared" ca="1" si="18"/>
        <v>66226268.997167766</v>
      </c>
      <c r="N93" s="37">
        <f t="shared" ca="1" si="19"/>
        <v>18161137.33882717</v>
      </c>
      <c r="O93" s="37">
        <f t="shared" ca="1" si="20"/>
        <v>309125.22645572358</v>
      </c>
      <c r="P93" s="11">
        <f t="shared" ca="1" si="27"/>
        <v>0.14771947675197286</v>
      </c>
      <c r="Q93" s="11"/>
      <c r="R93" s="11"/>
      <c r="S93" s="11"/>
      <c r="T93" s="11"/>
    </row>
    <row r="94" spans="1:20">
      <c r="A94" s="44"/>
      <c r="B94" s="44"/>
      <c r="C94" s="11"/>
      <c r="D94" s="45">
        <f t="shared" si="16"/>
        <v>0</v>
      </c>
      <c r="E94" s="45">
        <f t="shared" si="16"/>
        <v>0</v>
      </c>
      <c r="F94" s="37">
        <f t="shared" si="21"/>
        <v>0</v>
      </c>
      <c r="G94" s="37">
        <f t="shared" si="22"/>
        <v>0</v>
      </c>
      <c r="H94" s="37">
        <f t="shared" si="23"/>
        <v>0</v>
      </c>
      <c r="I94" s="37">
        <f t="shared" si="24"/>
        <v>0</v>
      </c>
      <c r="J94" s="37">
        <f t="shared" si="25"/>
        <v>0</v>
      </c>
      <c r="K94" s="37">
        <f t="shared" ca="1" si="17"/>
        <v>-0.14771947675197286</v>
      </c>
      <c r="L94" s="37">
        <f t="shared" ca="1" si="26"/>
        <v>2.1821043811876651E-2</v>
      </c>
      <c r="M94" s="37">
        <f t="shared" ca="1" si="18"/>
        <v>66226268.997167766</v>
      </c>
      <c r="N94" s="37">
        <f t="shared" ca="1" si="19"/>
        <v>18161137.33882717</v>
      </c>
      <c r="O94" s="37">
        <f t="shared" ca="1" si="20"/>
        <v>309125.22645572358</v>
      </c>
      <c r="P94" s="11">
        <f t="shared" ca="1" si="27"/>
        <v>0.14771947675197286</v>
      </c>
      <c r="Q94" s="11"/>
      <c r="R94" s="11"/>
      <c r="S94" s="11"/>
      <c r="T94" s="11"/>
    </row>
    <row r="95" spans="1:20">
      <c r="A95" s="44"/>
      <c r="B95" s="44"/>
      <c r="C95" s="11"/>
      <c r="D95" s="45">
        <f t="shared" si="16"/>
        <v>0</v>
      </c>
      <c r="E95" s="45">
        <f t="shared" si="16"/>
        <v>0</v>
      </c>
      <c r="F95" s="37">
        <f t="shared" si="21"/>
        <v>0</v>
      </c>
      <c r="G95" s="37">
        <f t="shared" si="22"/>
        <v>0</v>
      </c>
      <c r="H95" s="37">
        <f t="shared" si="23"/>
        <v>0</v>
      </c>
      <c r="I95" s="37">
        <f t="shared" si="24"/>
        <v>0</v>
      </c>
      <c r="J95" s="37">
        <f t="shared" si="25"/>
        <v>0</v>
      </c>
      <c r="K95" s="37">
        <f t="shared" ca="1" si="17"/>
        <v>-0.14771947675197286</v>
      </c>
      <c r="L95" s="37">
        <f t="shared" ca="1" si="26"/>
        <v>2.1821043811876651E-2</v>
      </c>
      <c r="M95" s="37">
        <f t="shared" ca="1" si="18"/>
        <v>66226268.997167766</v>
      </c>
      <c r="N95" s="37">
        <f t="shared" ca="1" si="19"/>
        <v>18161137.33882717</v>
      </c>
      <c r="O95" s="37">
        <f t="shared" ca="1" si="20"/>
        <v>309125.22645572358</v>
      </c>
      <c r="P95" s="11">
        <f t="shared" ca="1" si="27"/>
        <v>0.14771947675197286</v>
      </c>
      <c r="Q95" s="11"/>
      <c r="R95" s="11"/>
      <c r="S95" s="11"/>
      <c r="T95" s="11"/>
    </row>
    <row r="96" spans="1:20">
      <c r="A96" s="44"/>
      <c r="B96" s="44"/>
      <c r="C96" s="11"/>
      <c r="D96" s="45">
        <f t="shared" si="16"/>
        <v>0</v>
      </c>
      <c r="E96" s="45">
        <f t="shared" si="16"/>
        <v>0</v>
      </c>
      <c r="F96" s="37">
        <f t="shared" si="21"/>
        <v>0</v>
      </c>
      <c r="G96" s="37">
        <f t="shared" si="22"/>
        <v>0</v>
      </c>
      <c r="H96" s="37">
        <f t="shared" si="23"/>
        <v>0</v>
      </c>
      <c r="I96" s="37">
        <f t="shared" si="24"/>
        <v>0</v>
      </c>
      <c r="J96" s="37">
        <f t="shared" si="25"/>
        <v>0</v>
      </c>
      <c r="K96" s="37">
        <f t="shared" ca="1" si="17"/>
        <v>-0.14771947675197286</v>
      </c>
      <c r="L96" s="37">
        <f t="shared" ca="1" si="26"/>
        <v>2.1821043811876651E-2</v>
      </c>
      <c r="M96" s="37">
        <f t="shared" ca="1" si="18"/>
        <v>66226268.997167766</v>
      </c>
      <c r="N96" s="37">
        <f t="shared" ca="1" si="19"/>
        <v>18161137.33882717</v>
      </c>
      <c r="O96" s="37">
        <f t="shared" ca="1" si="20"/>
        <v>309125.22645572358</v>
      </c>
      <c r="P96" s="11">
        <f t="shared" ca="1" si="27"/>
        <v>0.14771947675197286</v>
      </c>
      <c r="Q96" s="11"/>
      <c r="R96" s="11"/>
      <c r="S96" s="11"/>
      <c r="T96" s="11"/>
    </row>
    <row r="97" spans="1:20">
      <c r="A97" s="44"/>
      <c r="B97" s="44"/>
      <c r="C97" s="11"/>
      <c r="D97" s="45">
        <f t="shared" si="16"/>
        <v>0</v>
      </c>
      <c r="E97" s="45">
        <f t="shared" si="16"/>
        <v>0</v>
      </c>
      <c r="F97" s="37">
        <f t="shared" si="21"/>
        <v>0</v>
      </c>
      <c r="G97" s="37">
        <f t="shared" si="22"/>
        <v>0</v>
      </c>
      <c r="H97" s="37">
        <f t="shared" si="23"/>
        <v>0</v>
      </c>
      <c r="I97" s="37">
        <f t="shared" si="24"/>
        <v>0</v>
      </c>
      <c r="J97" s="37">
        <f t="shared" si="25"/>
        <v>0</v>
      </c>
      <c r="K97" s="37">
        <f t="shared" ca="1" si="17"/>
        <v>-0.14771947675197286</v>
      </c>
      <c r="L97" s="37">
        <f t="shared" ca="1" si="26"/>
        <v>2.1821043811876651E-2</v>
      </c>
      <c r="M97" s="37">
        <f t="shared" ca="1" si="18"/>
        <v>66226268.997167766</v>
      </c>
      <c r="N97" s="37">
        <f t="shared" ca="1" si="19"/>
        <v>18161137.33882717</v>
      </c>
      <c r="O97" s="37">
        <f t="shared" ca="1" si="20"/>
        <v>309125.22645572358</v>
      </c>
      <c r="P97" s="11">
        <f t="shared" ca="1" si="27"/>
        <v>0.14771947675197286</v>
      </c>
      <c r="Q97" s="11"/>
      <c r="R97" s="11"/>
      <c r="S97" s="11"/>
      <c r="T97" s="11"/>
    </row>
    <row r="98" spans="1:20">
      <c r="A98" s="44"/>
      <c r="B98" s="44"/>
      <c r="C98" s="11"/>
      <c r="D98" s="45">
        <f t="shared" si="16"/>
        <v>0</v>
      </c>
      <c r="E98" s="45">
        <f t="shared" si="16"/>
        <v>0</v>
      </c>
      <c r="F98" s="37">
        <f t="shared" si="21"/>
        <v>0</v>
      </c>
      <c r="G98" s="37">
        <f t="shared" si="22"/>
        <v>0</v>
      </c>
      <c r="H98" s="37">
        <f t="shared" si="23"/>
        <v>0</v>
      </c>
      <c r="I98" s="37">
        <f t="shared" si="24"/>
        <v>0</v>
      </c>
      <c r="J98" s="37">
        <f t="shared" si="25"/>
        <v>0</v>
      </c>
      <c r="K98" s="37">
        <f t="shared" ca="1" si="17"/>
        <v>-0.14771947675197286</v>
      </c>
      <c r="L98" s="37">
        <f t="shared" ca="1" si="26"/>
        <v>2.1821043811876651E-2</v>
      </c>
      <c r="M98" s="37">
        <f t="shared" ca="1" si="18"/>
        <v>66226268.997167766</v>
      </c>
      <c r="N98" s="37">
        <f t="shared" ca="1" si="19"/>
        <v>18161137.33882717</v>
      </c>
      <c r="O98" s="37">
        <f t="shared" ca="1" si="20"/>
        <v>309125.22645572358</v>
      </c>
      <c r="P98" s="11">
        <f t="shared" ca="1" si="27"/>
        <v>0.14771947675197286</v>
      </c>
      <c r="Q98" s="11"/>
      <c r="R98" s="11"/>
      <c r="S98" s="11"/>
      <c r="T98" s="11"/>
    </row>
    <row r="99" spans="1:20">
      <c r="A99" s="44"/>
      <c r="B99" s="44"/>
      <c r="C99" s="11"/>
      <c r="D99" s="45">
        <f t="shared" si="16"/>
        <v>0</v>
      </c>
      <c r="E99" s="45">
        <f t="shared" si="16"/>
        <v>0</v>
      </c>
      <c r="F99" s="37">
        <f t="shared" si="21"/>
        <v>0</v>
      </c>
      <c r="G99" s="37">
        <f t="shared" si="22"/>
        <v>0</v>
      </c>
      <c r="H99" s="37">
        <f t="shared" si="23"/>
        <v>0</v>
      </c>
      <c r="I99" s="37">
        <f t="shared" si="24"/>
        <v>0</v>
      </c>
      <c r="J99" s="37">
        <f t="shared" si="25"/>
        <v>0</v>
      </c>
      <c r="K99" s="37">
        <f t="shared" ca="1" si="17"/>
        <v>-0.14771947675197286</v>
      </c>
      <c r="L99" s="37">
        <f t="shared" ca="1" si="26"/>
        <v>2.1821043811876651E-2</v>
      </c>
      <c r="M99" s="37">
        <f t="shared" ca="1" si="18"/>
        <v>66226268.997167766</v>
      </c>
      <c r="N99" s="37">
        <f t="shared" ca="1" si="19"/>
        <v>18161137.33882717</v>
      </c>
      <c r="O99" s="37">
        <f t="shared" ca="1" si="20"/>
        <v>309125.22645572358</v>
      </c>
      <c r="P99" s="11">
        <f t="shared" ca="1" si="27"/>
        <v>0.14771947675197286</v>
      </c>
      <c r="Q99" s="11"/>
      <c r="R99" s="11"/>
      <c r="S99" s="11"/>
      <c r="T99" s="11"/>
    </row>
    <row r="100" spans="1:20">
      <c r="A100" s="44"/>
      <c r="B100" s="44"/>
      <c r="C100" s="11"/>
      <c r="D100" s="45">
        <f t="shared" si="16"/>
        <v>0</v>
      </c>
      <c r="E100" s="45">
        <f t="shared" si="16"/>
        <v>0</v>
      </c>
      <c r="F100" s="37">
        <f t="shared" si="21"/>
        <v>0</v>
      </c>
      <c r="G100" s="37">
        <f t="shared" si="22"/>
        <v>0</v>
      </c>
      <c r="H100" s="37">
        <f t="shared" si="23"/>
        <v>0</v>
      </c>
      <c r="I100" s="37">
        <f t="shared" si="24"/>
        <v>0</v>
      </c>
      <c r="J100" s="37">
        <f t="shared" si="25"/>
        <v>0</v>
      </c>
      <c r="K100" s="37">
        <f t="shared" ca="1" si="17"/>
        <v>-0.14771947675197286</v>
      </c>
      <c r="L100" s="37">
        <f t="shared" ca="1" si="26"/>
        <v>2.1821043811876651E-2</v>
      </c>
      <c r="M100" s="37">
        <f t="shared" ca="1" si="18"/>
        <v>66226268.997167766</v>
      </c>
      <c r="N100" s="37">
        <f t="shared" ca="1" si="19"/>
        <v>18161137.33882717</v>
      </c>
      <c r="O100" s="37">
        <f t="shared" ca="1" si="20"/>
        <v>309125.22645572358</v>
      </c>
      <c r="P100" s="11">
        <f t="shared" ca="1" si="27"/>
        <v>0.14771947675197286</v>
      </c>
      <c r="Q100" s="11"/>
      <c r="R100" s="11"/>
      <c r="S100" s="11"/>
      <c r="T100" s="11"/>
    </row>
    <row r="101" spans="1:20">
      <c r="A101" s="44"/>
      <c r="B101" s="44"/>
      <c r="C101" s="11"/>
      <c r="D101" s="45">
        <f t="shared" si="16"/>
        <v>0</v>
      </c>
      <c r="E101" s="45">
        <f t="shared" si="16"/>
        <v>0</v>
      </c>
      <c r="F101" s="37">
        <f t="shared" si="21"/>
        <v>0</v>
      </c>
      <c r="G101" s="37">
        <f t="shared" si="22"/>
        <v>0</v>
      </c>
      <c r="H101" s="37">
        <f t="shared" si="23"/>
        <v>0</v>
      </c>
      <c r="I101" s="37">
        <f t="shared" si="24"/>
        <v>0</v>
      </c>
      <c r="J101" s="37">
        <f t="shared" si="25"/>
        <v>0</v>
      </c>
      <c r="K101" s="37">
        <f t="shared" ca="1" si="17"/>
        <v>-0.14771947675197286</v>
      </c>
      <c r="L101" s="37">
        <f t="shared" ca="1" si="26"/>
        <v>2.1821043811876651E-2</v>
      </c>
      <c r="M101" s="37">
        <f t="shared" ca="1" si="18"/>
        <v>66226268.997167766</v>
      </c>
      <c r="N101" s="37">
        <f t="shared" ca="1" si="19"/>
        <v>18161137.33882717</v>
      </c>
      <c r="O101" s="37">
        <f t="shared" ca="1" si="20"/>
        <v>309125.22645572358</v>
      </c>
      <c r="P101" s="11">
        <f t="shared" ca="1" si="27"/>
        <v>0.14771947675197286</v>
      </c>
      <c r="Q101" s="11"/>
      <c r="R101" s="11"/>
      <c r="S101" s="11"/>
      <c r="T101" s="11"/>
    </row>
    <row r="102" spans="1:20">
      <c r="A102" s="44"/>
      <c r="B102" s="44"/>
      <c r="C102" s="11"/>
      <c r="D102" s="45">
        <f t="shared" si="16"/>
        <v>0</v>
      </c>
      <c r="E102" s="45">
        <f t="shared" si="16"/>
        <v>0</v>
      </c>
      <c r="F102" s="37">
        <f t="shared" si="21"/>
        <v>0</v>
      </c>
      <c r="G102" s="37">
        <f t="shared" si="22"/>
        <v>0</v>
      </c>
      <c r="H102" s="37">
        <f t="shared" si="23"/>
        <v>0</v>
      </c>
      <c r="I102" s="37">
        <f t="shared" si="24"/>
        <v>0</v>
      </c>
      <c r="J102" s="37">
        <f t="shared" si="25"/>
        <v>0</v>
      </c>
      <c r="K102" s="37">
        <f t="shared" ca="1" si="17"/>
        <v>-0.14771947675197286</v>
      </c>
      <c r="L102" s="37">
        <f t="shared" ca="1" si="26"/>
        <v>2.1821043811876651E-2</v>
      </c>
      <c r="M102" s="37">
        <f t="shared" ca="1" si="18"/>
        <v>66226268.997167766</v>
      </c>
      <c r="N102" s="37">
        <f t="shared" ca="1" si="19"/>
        <v>18161137.33882717</v>
      </c>
      <c r="O102" s="37">
        <f t="shared" ca="1" si="20"/>
        <v>309125.22645572358</v>
      </c>
      <c r="P102" s="11">
        <f t="shared" ca="1" si="27"/>
        <v>0.14771947675197286</v>
      </c>
      <c r="Q102" s="11"/>
      <c r="R102" s="11"/>
      <c r="S102" s="11"/>
      <c r="T102" s="11"/>
    </row>
    <row r="103" spans="1:20">
      <c r="A103" s="44"/>
      <c r="B103" s="44"/>
      <c r="C103" s="11"/>
      <c r="D103" s="45">
        <f t="shared" si="16"/>
        <v>0</v>
      </c>
      <c r="E103" s="45">
        <f t="shared" si="16"/>
        <v>0</v>
      </c>
      <c r="F103" s="37">
        <f t="shared" si="21"/>
        <v>0</v>
      </c>
      <c r="G103" s="37">
        <f t="shared" si="22"/>
        <v>0</v>
      </c>
      <c r="H103" s="37">
        <f t="shared" si="23"/>
        <v>0</v>
      </c>
      <c r="I103" s="37">
        <f t="shared" si="24"/>
        <v>0</v>
      </c>
      <c r="J103" s="37">
        <f t="shared" si="25"/>
        <v>0</v>
      </c>
      <c r="K103" s="37">
        <f t="shared" ca="1" si="17"/>
        <v>-0.14771947675197286</v>
      </c>
      <c r="L103" s="37">
        <f t="shared" ca="1" si="26"/>
        <v>2.1821043811876651E-2</v>
      </c>
      <c r="M103" s="37">
        <f t="shared" ca="1" si="18"/>
        <v>66226268.997167766</v>
      </c>
      <c r="N103" s="37">
        <f t="shared" ca="1" si="19"/>
        <v>18161137.33882717</v>
      </c>
      <c r="O103" s="37">
        <f t="shared" ca="1" si="20"/>
        <v>309125.22645572358</v>
      </c>
      <c r="P103" s="11">
        <f t="shared" ca="1" si="27"/>
        <v>0.14771947675197286</v>
      </c>
      <c r="Q103" s="11"/>
      <c r="R103" s="11"/>
      <c r="S103" s="11"/>
      <c r="T103" s="11"/>
    </row>
    <row r="104" spans="1:20">
      <c r="A104" s="44"/>
      <c r="B104" s="44"/>
      <c r="C104" s="11"/>
      <c r="D104" s="45">
        <f t="shared" si="16"/>
        <v>0</v>
      </c>
      <c r="E104" s="45">
        <f t="shared" si="16"/>
        <v>0</v>
      </c>
      <c r="F104" s="37">
        <f t="shared" si="21"/>
        <v>0</v>
      </c>
      <c r="G104" s="37">
        <f t="shared" si="22"/>
        <v>0</v>
      </c>
      <c r="H104" s="37">
        <f t="shared" si="23"/>
        <v>0</v>
      </c>
      <c r="I104" s="37">
        <f t="shared" si="24"/>
        <v>0</v>
      </c>
      <c r="J104" s="37">
        <f t="shared" si="25"/>
        <v>0</v>
      </c>
      <c r="K104" s="37">
        <f t="shared" ca="1" si="17"/>
        <v>-0.14771947675197286</v>
      </c>
      <c r="L104" s="37">
        <f t="shared" ca="1" si="26"/>
        <v>2.1821043811876651E-2</v>
      </c>
      <c r="M104" s="37">
        <f t="shared" ca="1" si="18"/>
        <v>66226268.997167766</v>
      </c>
      <c r="N104" s="37">
        <f t="shared" ca="1" si="19"/>
        <v>18161137.33882717</v>
      </c>
      <c r="O104" s="37">
        <f t="shared" ca="1" si="20"/>
        <v>309125.22645572358</v>
      </c>
      <c r="P104" s="11">
        <f t="shared" ca="1" si="27"/>
        <v>0.14771947675197286</v>
      </c>
      <c r="Q104" s="11"/>
      <c r="R104" s="11"/>
      <c r="S104" s="11"/>
      <c r="T104" s="11"/>
    </row>
    <row r="105" spans="1:20">
      <c r="A105" s="44"/>
      <c r="B105" s="44"/>
      <c r="C105" s="11"/>
      <c r="D105" s="45">
        <f t="shared" si="16"/>
        <v>0</v>
      </c>
      <c r="E105" s="45">
        <f t="shared" si="16"/>
        <v>0</v>
      </c>
      <c r="F105" s="37">
        <f t="shared" si="21"/>
        <v>0</v>
      </c>
      <c r="G105" s="37">
        <f t="shared" si="22"/>
        <v>0</v>
      </c>
      <c r="H105" s="37">
        <f t="shared" si="23"/>
        <v>0</v>
      </c>
      <c r="I105" s="37">
        <f t="shared" si="24"/>
        <v>0</v>
      </c>
      <c r="J105" s="37">
        <f t="shared" si="25"/>
        <v>0</v>
      </c>
      <c r="K105" s="37">
        <f t="shared" ca="1" si="17"/>
        <v>-0.14771947675197286</v>
      </c>
      <c r="L105" s="37">
        <f t="shared" ca="1" si="26"/>
        <v>2.1821043811876651E-2</v>
      </c>
      <c r="M105" s="37">
        <f t="shared" ca="1" si="18"/>
        <v>66226268.997167766</v>
      </c>
      <c r="N105" s="37">
        <f t="shared" ca="1" si="19"/>
        <v>18161137.33882717</v>
      </c>
      <c r="O105" s="37">
        <f t="shared" ca="1" si="20"/>
        <v>309125.22645572358</v>
      </c>
      <c r="P105" s="11">
        <f t="shared" ca="1" si="27"/>
        <v>0.14771947675197286</v>
      </c>
      <c r="Q105" s="11"/>
      <c r="R105" s="11"/>
      <c r="S105" s="11"/>
      <c r="T105" s="11"/>
    </row>
    <row r="106" spans="1:20">
      <c r="A106" s="44"/>
      <c r="B106" s="44"/>
      <c r="C106" s="11"/>
      <c r="D106" s="45">
        <f t="shared" si="16"/>
        <v>0</v>
      </c>
      <c r="E106" s="45">
        <f t="shared" si="16"/>
        <v>0</v>
      </c>
      <c r="F106" s="37">
        <f t="shared" si="21"/>
        <v>0</v>
      </c>
      <c r="G106" s="37">
        <f t="shared" si="22"/>
        <v>0</v>
      </c>
      <c r="H106" s="37">
        <f t="shared" si="23"/>
        <v>0</v>
      </c>
      <c r="I106" s="37">
        <f t="shared" si="24"/>
        <v>0</v>
      </c>
      <c r="J106" s="37">
        <f t="shared" si="25"/>
        <v>0</v>
      </c>
      <c r="K106" s="37">
        <f t="shared" ca="1" si="17"/>
        <v>-0.14771947675197286</v>
      </c>
      <c r="L106" s="37">
        <f t="shared" ca="1" si="26"/>
        <v>2.1821043811876651E-2</v>
      </c>
      <c r="M106" s="37">
        <f t="shared" ca="1" si="18"/>
        <v>66226268.997167766</v>
      </c>
      <c r="N106" s="37">
        <f t="shared" ca="1" si="19"/>
        <v>18161137.33882717</v>
      </c>
      <c r="O106" s="37">
        <f t="shared" ca="1" si="20"/>
        <v>309125.22645572358</v>
      </c>
      <c r="P106" s="11">
        <f t="shared" ca="1" si="27"/>
        <v>0.14771947675197286</v>
      </c>
      <c r="Q106" s="11"/>
      <c r="R106" s="11"/>
      <c r="S106" s="11"/>
      <c r="T106" s="11"/>
    </row>
    <row r="107" spans="1:20">
      <c r="A107" s="44"/>
      <c r="B107" s="44"/>
      <c r="C107" s="11"/>
      <c r="D107" s="45">
        <f t="shared" si="16"/>
        <v>0</v>
      </c>
      <c r="E107" s="45">
        <f t="shared" si="16"/>
        <v>0</v>
      </c>
      <c r="F107" s="37">
        <f t="shared" si="21"/>
        <v>0</v>
      </c>
      <c r="G107" s="37">
        <f t="shared" si="22"/>
        <v>0</v>
      </c>
      <c r="H107" s="37">
        <f t="shared" si="23"/>
        <v>0</v>
      </c>
      <c r="I107" s="37">
        <f t="shared" si="24"/>
        <v>0</v>
      </c>
      <c r="J107" s="37">
        <f t="shared" si="25"/>
        <v>0</v>
      </c>
      <c r="K107" s="37">
        <f t="shared" ca="1" si="17"/>
        <v>-0.14771947675197286</v>
      </c>
      <c r="L107" s="37">
        <f t="shared" ca="1" si="26"/>
        <v>2.1821043811876651E-2</v>
      </c>
      <c r="M107" s="37">
        <f t="shared" ca="1" si="18"/>
        <v>66226268.997167766</v>
      </c>
      <c r="N107" s="37">
        <f t="shared" ca="1" si="19"/>
        <v>18161137.33882717</v>
      </c>
      <c r="O107" s="37">
        <f t="shared" ca="1" si="20"/>
        <v>309125.22645572358</v>
      </c>
      <c r="P107" s="11">
        <f t="shared" ca="1" si="27"/>
        <v>0.14771947675197286</v>
      </c>
      <c r="Q107" s="11"/>
      <c r="R107" s="11"/>
      <c r="S107" s="11"/>
      <c r="T107" s="11"/>
    </row>
    <row r="108" spans="1:20">
      <c r="A108" s="44"/>
      <c r="B108" s="44"/>
      <c r="C108" s="11"/>
      <c r="D108" s="45">
        <f t="shared" si="16"/>
        <v>0</v>
      </c>
      <c r="E108" s="45">
        <f t="shared" si="16"/>
        <v>0</v>
      </c>
      <c r="F108" s="37">
        <f t="shared" si="21"/>
        <v>0</v>
      </c>
      <c r="G108" s="37">
        <f t="shared" si="22"/>
        <v>0</v>
      </c>
      <c r="H108" s="37">
        <f t="shared" si="23"/>
        <v>0</v>
      </c>
      <c r="I108" s="37">
        <f t="shared" si="24"/>
        <v>0</v>
      </c>
      <c r="J108" s="37">
        <f t="shared" si="25"/>
        <v>0</v>
      </c>
      <c r="K108" s="37">
        <f t="shared" ca="1" si="17"/>
        <v>-0.14771947675197286</v>
      </c>
      <c r="L108" s="37">
        <f t="shared" ca="1" si="26"/>
        <v>2.1821043811876651E-2</v>
      </c>
      <c r="M108" s="37">
        <f t="shared" ca="1" si="18"/>
        <v>66226268.997167766</v>
      </c>
      <c r="N108" s="37">
        <f t="shared" ca="1" si="19"/>
        <v>18161137.33882717</v>
      </c>
      <c r="O108" s="37">
        <f t="shared" ca="1" si="20"/>
        <v>309125.22645572358</v>
      </c>
      <c r="P108" s="11">
        <f t="shared" ca="1" si="27"/>
        <v>0.14771947675197286</v>
      </c>
      <c r="Q108" s="11"/>
      <c r="R108" s="11"/>
      <c r="S108" s="11"/>
      <c r="T108" s="11"/>
    </row>
    <row r="109" spans="1:20">
      <c r="A109" s="44"/>
      <c r="B109" s="44"/>
      <c r="C109" s="11"/>
      <c r="D109" s="45">
        <f t="shared" si="16"/>
        <v>0</v>
      </c>
      <c r="E109" s="45">
        <f t="shared" si="16"/>
        <v>0</v>
      </c>
      <c r="F109" s="37">
        <f t="shared" si="21"/>
        <v>0</v>
      </c>
      <c r="G109" s="37">
        <f t="shared" si="22"/>
        <v>0</v>
      </c>
      <c r="H109" s="37">
        <f t="shared" si="23"/>
        <v>0</v>
      </c>
      <c r="I109" s="37">
        <f t="shared" si="24"/>
        <v>0</v>
      </c>
      <c r="J109" s="37">
        <f t="shared" si="25"/>
        <v>0</v>
      </c>
      <c r="K109" s="37">
        <f t="shared" ca="1" si="17"/>
        <v>-0.14771947675197286</v>
      </c>
      <c r="L109" s="37">
        <f t="shared" ca="1" si="26"/>
        <v>2.1821043811876651E-2</v>
      </c>
      <c r="M109" s="37">
        <f t="shared" ca="1" si="18"/>
        <v>66226268.997167766</v>
      </c>
      <c r="N109" s="37">
        <f t="shared" ca="1" si="19"/>
        <v>18161137.33882717</v>
      </c>
      <c r="O109" s="37">
        <f t="shared" ca="1" si="20"/>
        <v>309125.22645572358</v>
      </c>
      <c r="P109" s="11">
        <f t="shared" ca="1" si="27"/>
        <v>0.14771947675197286</v>
      </c>
      <c r="Q109" s="11"/>
      <c r="R109" s="11"/>
      <c r="S109" s="11"/>
      <c r="T109" s="11"/>
    </row>
    <row r="110" spans="1:20">
      <c r="A110" s="44"/>
      <c r="B110" s="44"/>
      <c r="C110" s="11"/>
      <c r="D110" s="45">
        <f t="shared" si="16"/>
        <v>0</v>
      </c>
      <c r="E110" s="45">
        <f t="shared" si="16"/>
        <v>0</v>
      </c>
      <c r="F110" s="37">
        <f t="shared" si="21"/>
        <v>0</v>
      </c>
      <c r="G110" s="37">
        <f t="shared" si="22"/>
        <v>0</v>
      </c>
      <c r="H110" s="37">
        <f t="shared" si="23"/>
        <v>0</v>
      </c>
      <c r="I110" s="37">
        <f t="shared" si="24"/>
        <v>0</v>
      </c>
      <c r="J110" s="37">
        <f t="shared" si="25"/>
        <v>0</v>
      </c>
      <c r="K110" s="37">
        <f t="shared" ca="1" si="17"/>
        <v>-0.14771947675197286</v>
      </c>
      <c r="L110" s="37">
        <f t="shared" ca="1" si="26"/>
        <v>2.1821043811876651E-2</v>
      </c>
      <c r="M110" s="37">
        <f t="shared" ca="1" si="18"/>
        <v>66226268.997167766</v>
      </c>
      <c r="N110" s="37">
        <f t="shared" ca="1" si="19"/>
        <v>18161137.33882717</v>
      </c>
      <c r="O110" s="37">
        <f t="shared" ca="1" si="20"/>
        <v>309125.22645572358</v>
      </c>
      <c r="P110" s="11">
        <f t="shared" ca="1" si="27"/>
        <v>0.14771947675197286</v>
      </c>
      <c r="Q110" s="11"/>
      <c r="R110" s="11"/>
      <c r="S110" s="11"/>
      <c r="T110" s="11"/>
    </row>
    <row r="111" spans="1:20">
      <c r="A111" s="44"/>
      <c r="B111" s="44"/>
      <c r="C111" s="11"/>
      <c r="D111" s="45">
        <f t="shared" si="16"/>
        <v>0</v>
      </c>
      <c r="E111" s="45">
        <f t="shared" si="16"/>
        <v>0</v>
      </c>
      <c r="F111" s="37">
        <f t="shared" si="21"/>
        <v>0</v>
      </c>
      <c r="G111" s="37">
        <f t="shared" si="22"/>
        <v>0</v>
      </c>
      <c r="H111" s="37">
        <f t="shared" si="23"/>
        <v>0</v>
      </c>
      <c r="I111" s="37">
        <f t="shared" si="24"/>
        <v>0</v>
      </c>
      <c r="J111" s="37">
        <f t="shared" si="25"/>
        <v>0</v>
      </c>
      <c r="K111" s="37">
        <f t="shared" ca="1" si="17"/>
        <v>-0.14771947675197286</v>
      </c>
      <c r="L111" s="37">
        <f t="shared" ca="1" si="26"/>
        <v>2.1821043811876651E-2</v>
      </c>
      <c r="M111" s="37">
        <f t="shared" ca="1" si="18"/>
        <v>66226268.997167766</v>
      </c>
      <c r="N111" s="37">
        <f t="shared" ca="1" si="19"/>
        <v>18161137.33882717</v>
      </c>
      <c r="O111" s="37">
        <f t="shared" ca="1" si="20"/>
        <v>309125.22645572358</v>
      </c>
      <c r="P111" s="11">
        <f t="shared" ca="1" si="27"/>
        <v>0.14771947675197286</v>
      </c>
      <c r="Q111" s="11"/>
      <c r="R111" s="11"/>
      <c r="S111" s="11"/>
      <c r="T111" s="11"/>
    </row>
    <row r="112" spans="1:20">
      <c r="A112" s="44"/>
      <c r="B112" s="44"/>
      <c r="C112" s="11"/>
      <c r="D112" s="45">
        <f t="shared" si="16"/>
        <v>0</v>
      </c>
      <c r="E112" s="45">
        <f t="shared" si="16"/>
        <v>0</v>
      </c>
      <c r="F112" s="37">
        <f t="shared" si="21"/>
        <v>0</v>
      </c>
      <c r="G112" s="37">
        <f t="shared" si="22"/>
        <v>0</v>
      </c>
      <c r="H112" s="37">
        <f t="shared" si="23"/>
        <v>0</v>
      </c>
      <c r="I112" s="37">
        <f t="shared" si="24"/>
        <v>0</v>
      </c>
      <c r="J112" s="37">
        <f t="shared" si="25"/>
        <v>0</v>
      </c>
      <c r="K112" s="37">
        <f t="shared" ca="1" si="17"/>
        <v>-0.14771947675197286</v>
      </c>
      <c r="L112" s="37">
        <f t="shared" ca="1" si="26"/>
        <v>2.1821043811876651E-2</v>
      </c>
      <c r="M112" s="37">
        <f t="shared" ca="1" si="18"/>
        <v>66226268.997167766</v>
      </c>
      <c r="N112" s="37">
        <f t="shared" ca="1" si="19"/>
        <v>18161137.33882717</v>
      </c>
      <c r="O112" s="37">
        <f t="shared" ca="1" si="20"/>
        <v>309125.22645572358</v>
      </c>
      <c r="P112" s="11">
        <f t="shared" ca="1" si="27"/>
        <v>0.14771947675197286</v>
      </c>
      <c r="Q112" s="11"/>
      <c r="R112" s="11"/>
      <c r="S112" s="11"/>
      <c r="T112" s="11"/>
    </row>
    <row r="113" spans="1:20">
      <c r="A113" s="44"/>
      <c r="B113" s="44"/>
      <c r="C113" s="11"/>
      <c r="D113" s="45">
        <f t="shared" si="16"/>
        <v>0</v>
      </c>
      <c r="E113" s="45">
        <f t="shared" si="16"/>
        <v>0</v>
      </c>
      <c r="F113" s="37">
        <f t="shared" si="21"/>
        <v>0</v>
      </c>
      <c r="G113" s="37">
        <f t="shared" si="22"/>
        <v>0</v>
      </c>
      <c r="H113" s="37">
        <f t="shared" si="23"/>
        <v>0</v>
      </c>
      <c r="I113" s="37">
        <f t="shared" si="24"/>
        <v>0</v>
      </c>
      <c r="J113" s="37">
        <f t="shared" si="25"/>
        <v>0</v>
      </c>
      <c r="K113" s="37">
        <f t="shared" ca="1" si="17"/>
        <v>-0.14771947675197286</v>
      </c>
      <c r="L113" s="37">
        <f t="shared" ca="1" si="26"/>
        <v>2.1821043811876651E-2</v>
      </c>
      <c r="M113" s="37">
        <f t="shared" ca="1" si="18"/>
        <v>66226268.997167766</v>
      </c>
      <c r="N113" s="37">
        <f t="shared" ca="1" si="19"/>
        <v>18161137.33882717</v>
      </c>
      <c r="O113" s="37">
        <f t="shared" ca="1" si="20"/>
        <v>309125.22645572358</v>
      </c>
      <c r="P113" s="11">
        <f t="shared" ca="1" si="27"/>
        <v>0.14771947675197286</v>
      </c>
      <c r="Q113" s="11"/>
      <c r="R113" s="11"/>
      <c r="S113" s="11"/>
      <c r="T113" s="11"/>
    </row>
    <row r="114" spans="1:20">
      <c r="A114" s="44"/>
      <c r="B114" s="44"/>
      <c r="C114" s="11"/>
      <c r="D114" s="45">
        <f t="shared" si="16"/>
        <v>0</v>
      </c>
      <c r="E114" s="45">
        <f t="shared" si="16"/>
        <v>0</v>
      </c>
      <c r="F114" s="37">
        <f t="shared" si="21"/>
        <v>0</v>
      </c>
      <c r="G114" s="37">
        <f t="shared" si="22"/>
        <v>0</v>
      </c>
      <c r="H114" s="37">
        <f t="shared" si="23"/>
        <v>0</v>
      </c>
      <c r="I114" s="37">
        <f t="shared" si="24"/>
        <v>0</v>
      </c>
      <c r="J114" s="37">
        <f t="shared" si="25"/>
        <v>0</v>
      </c>
      <c r="K114" s="37">
        <f t="shared" ca="1" si="17"/>
        <v>-0.14771947675197286</v>
      </c>
      <c r="L114" s="37">
        <f t="shared" ca="1" si="26"/>
        <v>2.1821043811876651E-2</v>
      </c>
      <c r="M114" s="37">
        <f t="shared" ca="1" si="18"/>
        <v>66226268.997167766</v>
      </c>
      <c r="N114" s="37">
        <f t="shared" ca="1" si="19"/>
        <v>18161137.33882717</v>
      </c>
      <c r="O114" s="37">
        <f t="shared" ca="1" si="20"/>
        <v>309125.22645572358</v>
      </c>
      <c r="P114" s="11">
        <f t="shared" ca="1" si="27"/>
        <v>0.14771947675197286</v>
      </c>
      <c r="Q114" s="11"/>
      <c r="R114" s="11"/>
      <c r="S114" s="11"/>
      <c r="T114" s="11"/>
    </row>
    <row r="115" spans="1:20">
      <c r="A115" s="44"/>
      <c r="B115" s="44"/>
      <c r="C115" s="11"/>
      <c r="D115" s="45">
        <f t="shared" si="16"/>
        <v>0</v>
      </c>
      <c r="E115" s="45">
        <f t="shared" si="16"/>
        <v>0</v>
      </c>
      <c r="F115" s="37">
        <f t="shared" si="21"/>
        <v>0</v>
      </c>
      <c r="G115" s="37">
        <f t="shared" si="22"/>
        <v>0</v>
      </c>
      <c r="H115" s="37">
        <f t="shared" si="23"/>
        <v>0</v>
      </c>
      <c r="I115" s="37">
        <f t="shared" si="24"/>
        <v>0</v>
      </c>
      <c r="J115" s="37">
        <f t="shared" si="25"/>
        <v>0</v>
      </c>
      <c r="K115" s="37">
        <f t="shared" ca="1" si="17"/>
        <v>-0.14771947675197286</v>
      </c>
      <c r="L115" s="37">
        <f t="shared" ca="1" si="26"/>
        <v>2.1821043811876651E-2</v>
      </c>
      <c r="M115" s="37">
        <f t="shared" ca="1" si="18"/>
        <v>66226268.997167766</v>
      </c>
      <c r="N115" s="37">
        <f t="shared" ca="1" si="19"/>
        <v>18161137.33882717</v>
      </c>
      <c r="O115" s="37">
        <f t="shared" ca="1" si="20"/>
        <v>309125.22645572358</v>
      </c>
      <c r="P115" s="11">
        <f t="shared" ca="1" si="27"/>
        <v>0.14771947675197286</v>
      </c>
      <c r="Q115" s="11"/>
      <c r="R115" s="11"/>
      <c r="S115" s="11"/>
      <c r="T115" s="11"/>
    </row>
    <row r="116" spans="1:20">
      <c r="A116" s="44"/>
      <c r="B116" s="44"/>
      <c r="C116" s="11"/>
      <c r="D116" s="45">
        <f t="shared" ref="D116:E131" si="28">A116/A$18</f>
        <v>0</v>
      </c>
      <c r="E116" s="45">
        <f t="shared" si="28"/>
        <v>0</v>
      </c>
      <c r="F116" s="37">
        <f t="shared" si="21"/>
        <v>0</v>
      </c>
      <c r="G116" s="37">
        <f t="shared" si="22"/>
        <v>0</v>
      </c>
      <c r="H116" s="37">
        <f t="shared" si="23"/>
        <v>0</v>
      </c>
      <c r="I116" s="37">
        <f t="shared" si="24"/>
        <v>0</v>
      </c>
      <c r="J116" s="37">
        <f t="shared" si="25"/>
        <v>0</v>
      </c>
      <c r="K116" s="37">
        <f t="shared" ca="1" si="17"/>
        <v>-0.14771947675197286</v>
      </c>
      <c r="L116" s="37">
        <f t="shared" ca="1" si="26"/>
        <v>2.1821043811876651E-2</v>
      </c>
      <c r="M116" s="37">
        <f t="shared" ca="1" si="18"/>
        <v>66226268.997167766</v>
      </c>
      <c r="N116" s="37">
        <f t="shared" ca="1" si="19"/>
        <v>18161137.33882717</v>
      </c>
      <c r="O116" s="37">
        <f t="shared" ca="1" si="20"/>
        <v>309125.22645572358</v>
      </c>
      <c r="P116" s="11">
        <f t="shared" ca="1" si="27"/>
        <v>0.14771947675197286</v>
      </c>
      <c r="Q116" s="11"/>
      <c r="R116" s="11"/>
      <c r="S116" s="11"/>
      <c r="T116" s="11"/>
    </row>
    <row r="117" spans="1:20">
      <c r="A117" s="44"/>
      <c r="B117" s="44"/>
      <c r="C117" s="11"/>
      <c r="D117" s="45">
        <f t="shared" si="28"/>
        <v>0</v>
      </c>
      <c r="E117" s="45">
        <f t="shared" si="28"/>
        <v>0</v>
      </c>
      <c r="F117" s="37">
        <f t="shared" si="21"/>
        <v>0</v>
      </c>
      <c r="G117" s="37">
        <f t="shared" si="22"/>
        <v>0</v>
      </c>
      <c r="H117" s="37">
        <f t="shared" si="23"/>
        <v>0</v>
      </c>
      <c r="I117" s="37">
        <f t="shared" si="24"/>
        <v>0</v>
      </c>
      <c r="J117" s="37">
        <f t="shared" si="25"/>
        <v>0</v>
      </c>
      <c r="K117" s="37">
        <f t="shared" ca="1" si="17"/>
        <v>-0.14771947675197286</v>
      </c>
      <c r="L117" s="37">
        <f t="shared" ca="1" si="26"/>
        <v>2.1821043811876651E-2</v>
      </c>
      <c r="M117" s="37">
        <f t="shared" ca="1" si="18"/>
        <v>66226268.997167766</v>
      </c>
      <c r="N117" s="37">
        <f t="shared" ca="1" si="19"/>
        <v>18161137.33882717</v>
      </c>
      <c r="O117" s="37">
        <f t="shared" ca="1" si="20"/>
        <v>309125.22645572358</v>
      </c>
      <c r="P117" s="11">
        <f t="shared" ca="1" si="27"/>
        <v>0.14771947675197286</v>
      </c>
      <c r="Q117" s="11"/>
      <c r="R117" s="11"/>
      <c r="S117" s="11"/>
      <c r="T117" s="11"/>
    </row>
    <row r="118" spans="1:20">
      <c r="A118" s="44"/>
      <c r="B118" s="44"/>
      <c r="C118" s="11"/>
      <c r="D118" s="45">
        <f t="shared" si="28"/>
        <v>0</v>
      </c>
      <c r="E118" s="45">
        <f t="shared" si="28"/>
        <v>0</v>
      </c>
      <c r="F118" s="37">
        <f t="shared" si="21"/>
        <v>0</v>
      </c>
      <c r="G118" s="37">
        <f t="shared" si="22"/>
        <v>0</v>
      </c>
      <c r="H118" s="37">
        <f t="shared" si="23"/>
        <v>0</v>
      </c>
      <c r="I118" s="37">
        <f t="shared" si="24"/>
        <v>0</v>
      </c>
      <c r="J118" s="37">
        <f t="shared" si="25"/>
        <v>0</v>
      </c>
      <c r="K118" s="37">
        <f t="shared" ca="1" si="17"/>
        <v>-0.14771947675197286</v>
      </c>
      <c r="L118" s="37">
        <f t="shared" ca="1" si="26"/>
        <v>2.1821043811876651E-2</v>
      </c>
      <c r="M118" s="37">
        <f t="shared" ca="1" si="18"/>
        <v>66226268.997167766</v>
      </c>
      <c r="N118" s="37">
        <f t="shared" ca="1" si="19"/>
        <v>18161137.33882717</v>
      </c>
      <c r="O118" s="37">
        <f t="shared" ca="1" si="20"/>
        <v>309125.22645572358</v>
      </c>
      <c r="P118" s="11">
        <f t="shared" ca="1" si="27"/>
        <v>0.14771947675197286</v>
      </c>
      <c r="Q118" s="11"/>
      <c r="R118" s="11"/>
      <c r="S118" s="11"/>
      <c r="T118" s="11"/>
    </row>
    <row r="119" spans="1:20">
      <c r="A119" s="46"/>
      <c r="B119" s="46"/>
      <c r="C119" s="11"/>
      <c r="D119" s="45">
        <f t="shared" si="28"/>
        <v>0</v>
      </c>
      <c r="E119" s="45">
        <f t="shared" si="28"/>
        <v>0</v>
      </c>
      <c r="F119" s="37">
        <f t="shared" si="21"/>
        <v>0</v>
      </c>
      <c r="G119" s="37">
        <f t="shared" si="22"/>
        <v>0</v>
      </c>
      <c r="H119" s="37">
        <f t="shared" si="23"/>
        <v>0</v>
      </c>
      <c r="I119" s="37">
        <f t="shared" si="24"/>
        <v>0</v>
      </c>
      <c r="J119" s="37">
        <f t="shared" si="25"/>
        <v>0</v>
      </c>
      <c r="K119" s="37">
        <f t="shared" ca="1" si="17"/>
        <v>-0.14771947675197286</v>
      </c>
      <c r="L119" s="37">
        <f t="shared" ca="1" si="26"/>
        <v>2.1821043811876651E-2</v>
      </c>
      <c r="M119" s="37">
        <f t="shared" ca="1" si="18"/>
        <v>66226268.997167766</v>
      </c>
      <c r="N119" s="37">
        <f t="shared" ca="1" si="19"/>
        <v>18161137.33882717</v>
      </c>
      <c r="O119" s="37">
        <f t="shared" ca="1" si="20"/>
        <v>309125.22645572358</v>
      </c>
      <c r="P119" s="11">
        <f t="shared" ca="1" si="27"/>
        <v>0.14771947675197286</v>
      </c>
      <c r="Q119" s="11"/>
      <c r="R119" s="11"/>
      <c r="S119" s="11"/>
      <c r="T119" s="11"/>
    </row>
    <row r="120" spans="1:20">
      <c r="A120" s="46"/>
      <c r="B120" s="46"/>
      <c r="C120" s="11"/>
      <c r="D120" s="45">
        <f t="shared" si="28"/>
        <v>0</v>
      </c>
      <c r="E120" s="45">
        <f t="shared" si="28"/>
        <v>0</v>
      </c>
      <c r="F120" s="37">
        <f t="shared" si="21"/>
        <v>0</v>
      </c>
      <c r="G120" s="37">
        <f t="shared" si="22"/>
        <v>0</v>
      </c>
      <c r="H120" s="37">
        <f t="shared" si="23"/>
        <v>0</v>
      </c>
      <c r="I120" s="37">
        <f t="shared" si="24"/>
        <v>0</v>
      </c>
      <c r="J120" s="37">
        <f t="shared" si="25"/>
        <v>0</v>
      </c>
      <c r="K120" s="37">
        <f t="shared" ca="1" si="17"/>
        <v>-0.14771947675197286</v>
      </c>
      <c r="L120" s="37">
        <f t="shared" ca="1" si="26"/>
        <v>2.1821043811876651E-2</v>
      </c>
      <c r="M120" s="37">
        <f t="shared" ca="1" si="18"/>
        <v>66226268.997167766</v>
      </c>
      <c r="N120" s="37">
        <f t="shared" ca="1" si="19"/>
        <v>18161137.33882717</v>
      </c>
      <c r="O120" s="37">
        <f t="shared" ca="1" si="20"/>
        <v>309125.22645572358</v>
      </c>
      <c r="P120" s="11">
        <f t="shared" ca="1" si="27"/>
        <v>0.14771947675197286</v>
      </c>
      <c r="Q120" s="11"/>
      <c r="R120" s="11"/>
      <c r="S120" s="11"/>
      <c r="T120" s="11"/>
    </row>
    <row r="121" spans="1:20">
      <c r="A121" s="46"/>
      <c r="B121" s="46"/>
      <c r="C121" s="11"/>
      <c r="D121" s="45">
        <f t="shared" si="28"/>
        <v>0</v>
      </c>
      <c r="E121" s="45">
        <f t="shared" si="28"/>
        <v>0</v>
      </c>
      <c r="F121" s="37">
        <f t="shared" si="21"/>
        <v>0</v>
      </c>
      <c r="G121" s="37">
        <f t="shared" si="22"/>
        <v>0</v>
      </c>
      <c r="H121" s="37">
        <f t="shared" si="23"/>
        <v>0</v>
      </c>
      <c r="I121" s="37">
        <f t="shared" si="24"/>
        <v>0</v>
      </c>
      <c r="J121" s="37">
        <f t="shared" si="25"/>
        <v>0</v>
      </c>
      <c r="K121" s="37">
        <f t="shared" ca="1" si="17"/>
        <v>-0.14771947675197286</v>
      </c>
      <c r="L121" s="37">
        <f t="shared" ca="1" si="26"/>
        <v>2.1821043811876651E-2</v>
      </c>
      <c r="M121" s="37">
        <f t="shared" ca="1" si="18"/>
        <v>66226268.997167766</v>
      </c>
      <c r="N121" s="37">
        <f t="shared" ca="1" si="19"/>
        <v>18161137.33882717</v>
      </c>
      <c r="O121" s="37">
        <f t="shared" ca="1" si="20"/>
        <v>309125.22645572358</v>
      </c>
      <c r="P121" s="11">
        <f t="shared" ca="1" si="27"/>
        <v>0.14771947675197286</v>
      </c>
      <c r="Q121" s="11"/>
      <c r="R121" s="11"/>
      <c r="S121" s="11"/>
      <c r="T121" s="11"/>
    </row>
    <row r="122" spans="1:20">
      <c r="A122" s="46"/>
      <c r="B122" s="46"/>
      <c r="C122" s="11"/>
      <c r="D122" s="45">
        <f t="shared" si="28"/>
        <v>0</v>
      </c>
      <c r="E122" s="45">
        <f t="shared" si="28"/>
        <v>0</v>
      </c>
      <c r="F122" s="37">
        <f t="shared" si="21"/>
        <v>0</v>
      </c>
      <c r="G122" s="37">
        <f t="shared" si="22"/>
        <v>0</v>
      </c>
      <c r="H122" s="37">
        <f t="shared" si="23"/>
        <v>0</v>
      </c>
      <c r="I122" s="37">
        <f t="shared" si="24"/>
        <v>0</v>
      </c>
      <c r="J122" s="37">
        <f t="shared" si="25"/>
        <v>0</v>
      </c>
      <c r="K122" s="37">
        <f t="shared" ca="1" si="17"/>
        <v>-0.14771947675197286</v>
      </c>
      <c r="L122" s="37">
        <f t="shared" ca="1" si="26"/>
        <v>2.1821043811876651E-2</v>
      </c>
      <c r="M122" s="37">
        <f t="shared" ca="1" si="18"/>
        <v>66226268.997167766</v>
      </c>
      <c r="N122" s="37">
        <f t="shared" ca="1" si="19"/>
        <v>18161137.33882717</v>
      </c>
      <c r="O122" s="37">
        <f t="shared" ca="1" si="20"/>
        <v>309125.22645572358</v>
      </c>
      <c r="P122" s="11">
        <f t="shared" ca="1" si="27"/>
        <v>0.14771947675197286</v>
      </c>
      <c r="Q122" s="11"/>
      <c r="R122" s="11"/>
      <c r="S122" s="11"/>
      <c r="T122" s="11"/>
    </row>
    <row r="123" spans="1:20">
      <c r="A123" s="46"/>
      <c r="B123" s="46"/>
      <c r="C123" s="11"/>
      <c r="D123" s="45">
        <f t="shared" si="28"/>
        <v>0</v>
      </c>
      <c r="E123" s="45">
        <f t="shared" si="28"/>
        <v>0</v>
      </c>
      <c r="F123" s="37">
        <f t="shared" si="21"/>
        <v>0</v>
      </c>
      <c r="G123" s="37">
        <f t="shared" si="22"/>
        <v>0</v>
      </c>
      <c r="H123" s="37">
        <f t="shared" si="23"/>
        <v>0</v>
      </c>
      <c r="I123" s="37">
        <f t="shared" si="24"/>
        <v>0</v>
      </c>
      <c r="J123" s="37">
        <f t="shared" si="25"/>
        <v>0</v>
      </c>
      <c r="K123" s="37">
        <f t="shared" ca="1" si="17"/>
        <v>-0.14771947675197286</v>
      </c>
      <c r="L123" s="37">
        <f t="shared" ca="1" si="26"/>
        <v>2.1821043811876651E-2</v>
      </c>
      <c r="M123" s="37">
        <f t="shared" ca="1" si="18"/>
        <v>66226268.997167766</v>
      </c>
      <c r="N123" s="37">
        <f t="shared" ca="1" si="19"/>
        <v>18161137.33882717</v>
      </c>
      <c r="O123" s="37">
        <f t="shared" ca="1" si="20"/>
        <v>309125.22645572358</v>
      </c>
      <c r="P123" s="11">
        <f t="shared" ca="1" si="27"/>
        <v>0.14771947675197286</v>
      </c>
      <c r="Q123" s="11"/>
      <c r="R123" s="11"/>
      <c r="S123" s="11"/>
      <c r="T123" s="11"/>
    </row>
    <row r="124" spans="1:20">
      <c r="A124" s="46"/>
      <c r="B124" s="46"/>
      <c r="C124" s="11"/>
      <c r="D124" s="45">
        <f t="shared" si="28"/>
        <v>0</v>
      </c>
      <c r="E124" s="45">
        <f t="shared" si="28"/>
        <v>0</v>
      </c>
      <c r="F124" s="37">
        <f t="shared" si="21"/>
        <v>0</v>
      </c>
      <c r="G124" s="37">
        <f t="shared" si="22"/>
        <v>0</v>
      </c>
      <c r="H124" s="37">
        <f t="shared" si="23"/>
        <v>0</v>
      </c>
      <c r="I124" s="37">
        <f t="shared" si="24"/>
        <v>0</v>
      </c>
      <c r="J124" s="37">
        <f t="shared" si="25"/>
        <v>0</v>
      </c>
      <c r="K124" s="37">
        <f t="shared" ca="1" si="17"/>
        <v>-0.14771947675197286</v>
      </c>
      <c r="L124" s="37">
        <f t="shared" ca="1" si="26"/>
        <v>2.1821043811876651E-2</v>
      </c>
      <c r="M124" s="37">
        <f t="shared" ca="1" si="18"/>
        <v>66226268.997167766</v>
      </c>
      <c r="N124" s="37">
        <f t="shared" ca="1" si="19"/>
        <v>18161137.33882717</v>
      </c>
      <c r="O124" s="37">
        <f t="shared" ca="1" si="20"/>
        <v>309125.22645572358</v>
      </c>
      <c r="P124" s="11">
        <f t="shared" ca="1" si="27"/>
        <v>0.14771947675197286</v>
      </c>
      <c r="Q124" s="11"/>
      <c r="R124" s="11"/>
      <c r="S124" s="11"/>
      <c r="T124" s="11"/>
    </row>
    <row r="125" spans="1:20">
      <c r="A125" s="46"/>
      <c r="B125" s="46"/>
      <c r="C125" s="11"/>
      <c r="D125" s="45">
        <f t="shared" si="28"/>
        <v>0</v>
      </c>
      <c r="E125" s="45">
        <f t="shared" si="28"/>
        <v>0</v>
      </c>
      <c r="F125" s="37">
        <f t="shared" si="21"/>
        <v>0</v>
      </c>
      <c r="G125" s="37">
        <f t="shared" si="22"/>
        <v>0</v>
      </c>
      <c r="H125" s="37">
        <f t="shared" si="23"/>
        <v>0</v>
      </c>
      <c r="I125" s="37">
        <f t="shared" si="24"/>
        <v>0</v>
      </c>
      <c r="J125" s="37">
        <f t="shared" si="25"/>
        <v>0</v>
      </c>
      <c r="K125" s="37">
        <f t="shared" ca="1" si="17"/>
        <v>-0.14771947675197286</v>
      </c>
      <c r="L125" s="37">
        <f t="shared" ca="1" si="26"/>
        <v>2.1821043811876651E-2</v>
      </c>
      <c r="M125" s="37">
        <f t="shared" ca="1" si="18"/>
        <v>66226268.997167766</v>
      </c>
      <c r="N125" s="37">
        <f t="shared" ca="1" si="19"/>
        <v>18161137.33882717</v>
      </c>
      <c r="O125" s="37">
        <f t="shared" ca="1" si="20"/>
        <v>309125.22645572358</v>
      </c>
      <c r="P125" s="11">
        <f t="shared" ca="1" si="27"/>
        <v>0.14771947675197286</v>
      </c>
      <c r="Q125" s="11"/>
      <c r="R125" s="11"/>
      <c r="S125" s="11"/>
      <c r="T125" s="11"/>
    </row>
    <row r="126" spans="1:20">
      <c r="A126" s="46"/>
      <c r="B126" s="46"/>
      <c r="C126" s="11"/>
      <c r="D126" s="45">
        <f t="shared" si="28"/>
        <v>0</v>
      </c>
      <c r="E126" s="45">
        <f t="shared" si="28"/>
        <v>0</v>
      </c>
      <c r="F126" s="37">
        <f t="shared" si="21"/>
        <v>0</v>
      </c>
      <c r="G126" s="37">
        <f t="shared" si="22"/>
        <v>0</v>
      </c>
      <c r="H126" s="37">
        <f t="shared" si="23"/>
        <v>0</v>
      </c>
      <c r="I126" s="37">
        <f t="shared" si="24"/>
        <v>0</v>
      </c>
      <c r="J126" s="37">
        <f t="shared" si="25"/>
        <v>0</v>
      </c>
      <c r="K126" s="37">
        <f t="shared" ca="1" si="17"/>
        <v>-0.14771947675197286</v>
      </c>
      <c r="L126" s="37">
        <f t="shared" ca="1" si="26"/>
        <v>2.1821043811876651E-2</v>
      </c>
      <c r="M126" s="37">
        <f t="shared" ca="1" si="18"/>
        <v>66226268.997167766</v>
      </c>
      <c r="N126" s="37">
        <f t="shared" ca="1" si="19"/>
        <v>18161137.33882717</v>
      </c>
      <c r="O126" s="37">
        <f t="shared" ca="1" si="20"/>
        <v>309125.22645572358</v>
      </c>
      <c r="P126" s="11">
        <f t="shared" ca="1" si="27"/>
        <v>0.14771947675197286</v>
      </c>
      <c r="Q126" s="11"/>
      <c r="R126" s="11"/>
      <c r="S126" s="11"/>
      <c r="T126" s="11"/>
    </row>
    <row r="127" spans="1:20">
      <c r="A127" s="46"/>
      <c r="B127" s="46"/>
      <c r="C127" s="11"/>
      <c r="D127" s="45">
        <f t="shared" si="28"/>
        <v>0</v>
      </c>
      <c r="E127" s="45">
        <f t="shared" si="28"/>
        <v>0</v>
      </c>
      <c r="F127" s="37">
        <f t="shared" si="21"/>
        <v>0</v>
      </c>
      <c r="G127" s="37">
        <f t="shared" si="22"/>
        <v>0</v>
      </c>
      <c r="H127" s="37">
        <f t="shared" si="23"/>
        <v>0</v>
      </c>
      <c r="I127" s="37">
        <f t="shared" si="24"/>
        <v>0</v>
      </c>
      <c r="J127" s="37">
        <f t="shared" si="25"/>
        <v>0</v>
      </c>
      <c r="K127" s="37">
        <f t="shared" ca="1" si="17"/>
        <v>-0.14771947675197286</v>
      </c>
      <c r="L127" s="37">
        <f t="shared" ca="1" si="26"/>
        <v>2.1821043811876651E-2</v>
      </c>
      <c r="M127" s="37">
        <f t="shared" ca="1" si="18"/>
        <v>66226268.997167766</v>
      </c>
      <c r="N127" s="37">
        <f t="shared" ca="1" si="19"/>
        <v>18161137.33882717</v>
      </c>
      <c r="O127" s="37">
        <f t="shared" ca="1" si="20"/>
        <v>309125.22645572358</v>
      </c>
      <c r="P127" s="11">
        <f t="shared" ca="1" si="27"/>
        <v>0.14771947675197286</v>
      </c>
      <c r="Q127" s="11"/>
      <c r="R127" s="11"/>
      <c r="S127" s="11"/>
      <c r="T127" s="11"/>
    </row>
    <row r="128" spans="1:20">
      <c r="A128" s="46"/>
      <c r="B128" s="46"/>
      <c r="C128" s="11"/>
      <c r="D128" s="45">
        <f t="shared" si="28"/>
        <v>0</v>
      </c>
      <c r="E128" s="45">
        <f t="shared" si="28"/>
        <v>0</v>
      </c>
      <c r="F128" s="37">
        <f t="shared" si="21"/>
        <v>0</v>
      </c>
      <c r="G128" s="37">
        <f t="shared" si="22"/>
        <v>0</v>
      </c>
      <c r="H128" s="37">
        <f t="shared" si="23"/>
        <v>0</v>
      </c>
      <c r="I128" s="37">
        <f t="shared" si="24"/>
        <v>0</v>
      </c>
      <c r="J128" s="37">
        <f t="shared" si="25"/>
        <v>0</v>
      </c>
      <c r="K128" s="37">
        <f t="shared" ca="1" si="17"/>
        <v>-0.14771947675197286</v>
      </c>
      <c r="L128" s="37">
        <f t="shared" ca="1" si="26"/>
        <v>2.1821043811876651E-2</v>
      </c>
      <c r="M128" s="37">
        <f t="shared" ca="1" si="18"/>
        <v>66226268.997167766</v>
      </c>
      <c r="N128" s="37">
        <f t="shared" ca="1" si="19"/>
        <v>18161137.33882717</v>
      </c>
      <c r="O128" s="37">
        <f t="shared" ca="1" si="20"/>
        <v>309125.22645572358</v>
      </c>
      <c r="P128" s="11">
        <f t="shared" ca="1" si="27"/>
        <v>0.14771947675197286</v>
      </c>
      <c r="Q128" s="11"/>
      <c r="R128" s="11"/>
      <c r="S128" s="11"/>
      <c r="T128" s="11"/>
    </row>
    <row r="129" spans="1:20">
      <c r="A129" s="46"/>
      <c r="B129" s="46"/>
      <c r="C129" s="11"/>
      <c r="D129" s="45">
        <f t="shared" si="28"/>
        <v>0</v>
      </c>
      <c r="E129" s="45">
        <f t="shared" si="28"/>
        <v>0</v>
      </c>
      <c r="F129" s="37">
        <f t="shared" si="21"/>
        <v>0</v>
      </c>
      <c r="G129" s="37">
        <f t="shared" si="22"/>
        <v>0</v>
      </c>
      <c r="H129" s="37">
        <f t="shared" si="23"/>
        <v>0</v>
      </c>
      <c r="I129" s="37">
        <f t="shared" si="24"/>
        <v>0</v>
      </c>
      <c r="J129" s="37">
        <f t="shared" si="25"/>
        <v>0</v>
      </c>
      <c r="K129" s="37">
        <f t="shared" ca="1" si="17"/>
        <v>-0.14771947675197286</v>
      </c>
      <c r="L129" s="37">
        <f t="shared" ca="1" si="26"/>
        <v>2.1821043811876651E-2</v>
      </c>
      <c r="M129" s="37">
        <f t="shared" ca="1" si="18"/>
        <v>66226268.997167766</v>
      </c>
      <c r="N129" s="37">
        <f t="shared" ca="1" si="19"/>
        <v>18161137.33882717</v>
      </c>
      <c r="O129" s="37">
        <f t="shared" ca="1" si="20"/>
        <v>309125.22645572358</v>
      </c>
      <c r="P129" s="11">
        <f t="shared" ca="1" si="27"/>
        <v>0.14771947675197286</v>
      </c>
      <c r="Q129" s="11"/>
      <c r="R129" s="11"/>
      <c r="S129" s="11"/>
      <c r="T129" s="11"/>
    </row>
    <row r="130" spans="1:20">
      <c r="A130" s="46"/>
      <c r="B130" s="46"/>
      <c r="C130" s="11"/>
      <c r="D130" s="45">
        <f t="shared" si="28"/>
        <v>0</v>
      </c>
      <c r="E130" s="45">
        <f t="shared" si="28"/>
        <v>0</v>
      </c>
      <c r="F130" s="37">
        <f t="shared" si="21"/>
        <v>0</v>
      </c>
      <c r="G130" s="37">
        <f t="shared" si="22"/>
        <v>0</v>
      </c>
      <c r="H130" s="37">
        <f t="shared" si="23"/>
        <v>0</v>
      </c>
      <c r="I130" s="37">
        <f t="shared" si="24"/>
        <v>0</v>
      </c>
      <c r="J130" s="37">
        <f t="shared" si="25"/>
        <v>0</v>
      </c>
      <c r="K130" s="37">
        <f t="shared" ca="1" si="17"/>
        <v>-0.14771947675197286</v>
      </c>
      <c r="L130" s="37">
        <f t="shared" ca="1" si="26"/>
        <v>2.1821043811876651E-2</v>
      </c>
      <c r="M130" s="37">
        <f t="shared" ca="1" si="18"/>
        <v>66226268.997167766</v>
      </c>
      <c r="N130" s="37">
        <f t="shared" ca="1" si="19"/>
        <v>18161137.33882717</v>
      </c>
      <c r="O130" s="37">
        <f t="shared" ca="1" si="20"/>
        <v>309125.22645572358</v>
      </c>
      <c r="P130" s="11">
        <f t="shared" ca="1" si="27"/>
        <v>0.14771947675197286</v>
      </c>
      <c r="Q130" s="11"/>
      <c r="R130" s="11"/>
      <c r="S130" s="11"/>
      <c r="T130" s="11"/>
    </row>
    <row r="131" spans="1:20">
      <c r="A131" s="46"/>
      <c r="B131" s="46"/>
      <c r="C131" s="11"/>
      <c r="D131" s="45">
        <f t="shared" si="28"/>
        <v>0</v>
      </c>
      <c r="E131" s="45">
        <f t="shared" si="28"/>
        <v>0</v>
      </c>
      <c r="F131" s="37">
        <f t="shared" si="21"/>
        <v>0</v>
      </c>
      <c r="G131" s="37">
        <f t="shared" si="22"/>
        <v>0</v>
      </c>
      <c r="H131" s="37">
        <f t="shared" si="23"/>
        <v>0</v>
      </c>
      <c r="I131" s="37">
        <f t="shared" si="24"/>
        <v>0</v>
      </c>
      <c r="J131" s="37">
        <f t="shared" si="25"/>
        <v>0</v>
      </c>
      <c r="K131" s="37">
        <f t="shared" ca="1" si="17"/>
        <v>-0.14771947675197286</v>
      </c>
      <c r="L131" s="37">
        <f t="shared" ca="1" si="26"/>
        <v>2.1821043811876651E-2</v>
      </c>
      <c r="M131" s="37">
        <f t="shared" ca="1" si="18"/>
        <v>66226268.997167766</v>
      </c>
      <c r="N131" s="37">
        <f t="shared" ca="1" si="19"/>
        <v>18161137.33882717</v>
      </c>
      <c r="O131" s="37">
        <f t="shared" ca="1" si="20"/>
        <v>309125.22645572358</v>
      </c>
      <c r="P131" s="11">
        <f t="shared" ca="1" si="27"/>
        <v>0.14771947675197286</v>
      </c>
      <c r="Q131" s="11"/>
      <c r="R131" s="11"/>
      <c r="S131" s="11"/>
      <c r="T131" s="11"/>
    </row>
    <row r="132" spans="1:20">
      <c r="A132" s="46"/>
      <c r="B132" s="46"/>
      <c r="C132" s="11"/>
      <c r="D132" s="45">
        <f t="shared" ref="D132:E195" si="29">A132/A$18</f>
        <v>0</v>
      </c>
      <c r="E132" s="45">
        <f t="shared" si="29"/>
        <v>0</v>
      </c>
      <c r="F132" s="37">
        <f t="shared" si="21"/>
        <v>0</v>
      </c>
      <c r="G132" s="37">
        <f t="shared" si="22"/>
        <v>0</v>
      </c>
      <c r="H132" s="37">
        <f t="shared" si="23"/>
        <v>0</v>
      </c>
      <c r="I132" s="37">
        <f t="shared" si="24"/>
        <v>0</v>
      </c>
      <c r="J132" s="37">
        <f t="shared" si="25"/>
        <v>0</v>
      </c>
      <c r="K132" s="37">
        <f t="shared" ca="1" si="17"/>
        <v>-0.14771947675197286</v>
      </c>
      <c r="L132" s="37">
        <f t="shared" ca="1" si="26"/>
        <v>2.1821043811876651E-2</v>
      </c>
      <c r="M132" s="37">
        <f t="shared" ca="1" si="18"/>
        <v>66226268.997167766</v>
      </c>
      <c r="N132" s="37">
        <f t="shared" ca="1" si="19"/>
        <v>18161137.33882717</v>
      </c>
      <c r="O132" s="37">
        <f t="shared" ca="1" si="20"/>
        <v>309125.22645572358</v>
      </c>
      <c r="P132" s="11">
        <f t="shared" ca="1" si="27"/>
        <v>0.14771947675197286</v>
      </c>
      <c r="Q132" s="11"/>
      <c r="R132" s="11"/>
      <c r="S132" s="11"/>
      <c r="T132" s="11"/>
    </row>
    <row r="133" spans="1:20">
      <c r="A133" s="46"/>
      <c r="B133" s="46"/>
      <c r="C133" s="11"/>
      <c r="D133" s="45">
        <f t="shared" si="29"/>
        <v>0</v>
      </c>
      <c r="E133" s="45">
        <f t="shared" si="29"/>
        <v>0</v>
      </c>
      <c r="F133" s="37">
        <f t="shared" si="21"/>
        <v>0</v>
      </c>
      <c r="G133" s="37">
        <f t="shared" si="22"/>
        <v>0</v>
      </c>
      <c r="H133" s="37">
        <f t="shared" si="23"/>
        <v>0</v>
      </c>
      <c r="I133" s="37">
        <f t="shared" si="24"/>
        <v>0</v>
      </c>
      <c r="J133" s="37">
        <f t="shared" si="25"/>
        <v>0</v>
      </c>
      <c r="K133" s="37">
        <f t="shared" ca="1" si="17"/>
        <v>-0.14771947675197286</v>
      </c>
      <c r="L133" s="37">
        <f t="shared" ca="1" si="26"/>
        <v>2.1821043811876651E-2</v>
      </c>
      <c r="M133" s="37">
        <f t="shared" ca="1" si="18"/>
        <v>66226268.997167766</v>
      </c>
      <c r="N133" s="37">
        <f t="shared" ca="1" si="19"/>
        <v>18161137.33882717</v>
      </c>
      <c r="O133" s="37">
        <f t="shared" ca="1" si="20"/>
        <v>309125.22645572358</v>
      </c>
      <c r="P133" s="11">
        <f t="shared" ca="1" si="27"/>
        <v>0.14771947675197286</v>
      </c>
      <c r="Q133" s="11"/>
      <c r="R133" s="11"/>
      <c r="S133" s="11"/>
      <c r="T133" s="11"/>
    </row>
    <row r="134" spans="1:20">
      <c r="A134" s="46"/>
      <c r="B134" s="46"/>
      <c r="C134" s="11"/>
      <c r="D134" s="45">
        <f t="shared" si="29"/>
        <v>0</v>
      </c>
      <c r="E134" s="45">
        <f t="shared" si="29"/>
        <v>0</v>
      </c>
      <c r="F134" s="37">
        <f t="shared" si="21"/>
        <v>0</v>
      </c>
      <c r="G134" s="37">
        <f t="shared" si="22"/>
        <v>0</v>
      </c>
      <c r="H134" s="37">
        <f t="shared" si="23"/>
        <v>0</v>
      </c>
      <c r="I134" s="37">
        <f t="shared" si="24"/>
        <v>0</v>
      </c>
      <c r="J134" s="37">
        <f t="shared" si="25"/>
        <v>0</v>
      </c>
      <c r="K134" s="37">
        <f t="shared" ca="1" si="17"/>
        <v>-0.14771947675197286</v>
      </c>
      <c r="L134" s="37">
        <f t="shared" ca="1" si="26"/>
        <v>2.1821043811876651E-2</v>
      </c>
      <c r="M134" s="37">
        <f t="shared" ca="1" si="18"/>
        <v>66226268.997167766</v>
      </c>
      <c r="N134" s="37">
        <f t="shared" ca="1" si="19"/>
        <v>18161137.33882717</v>
      </c>
      <c r="O134" s="37">
        <f t="shared" ca="1" si="20"/>
        <v>309125.22645572358</v>
      </c>
      <c r="P134" s="11">
        <f t="shared" ca="1" si="27"/>
        <v>0.14771947675197286</v>
      </c>
      <c r="Q134" s="11"/>
      <c r="R134" s="11"/>
      <c r="S134" s="11"/>
      <c r="T134" s="11"/>
    </row>
    <row r="135" spans="1:20">
      <c r="A135" s="46"/>
      <c r="B135" s="46"/>
      <c r="C135" s="11"/>
      <c r="D135" s="45">
        <f t="shared" si="29"/>
        <v>0</v>
      </c>
      <c r="E135" s="45">
        <f t="shared" si="29"/>
        <v>0</v>
      </c>
      <c r="F135" s="37">
        <f t="shared" si="21"/>
        <v>0</v>
      </c>
      <c r="G135" s="37">
        <f t="shared" si="22"/>
        <v>0</v>
      </c>
      <c r="H135" s="37">
        <f t="shared" si="23"/>
        <v>0</v>
      </c>
      <c r="I135" s="37">
        <f t="shared" si="24"/>
        <v>0</v>
      </c>
      <c r="J135" s="37">
        <f t="shared" si="25"/>
        <v>0</v>
      </c>
      <c r="K135" s="37">
        <f t="shared" ca="1" si="17"/>
        <v>-0.14771947675197286</v>
      </c>
      <c r="L135" s="37">
        <f t="shared" ca="1" si="26"/>
        <v>2.1821043811876651E-2</v>
      </c>
      <c r="M135" s="37">
        <f t="shared" ca="1" si="18"/>
        <v>66226268.997167766</v>
      </c>
      <c r="N135" s="37">
        <f t="shared" ca="1" si="19"/>
        <v>18161137.33882717</v>
      </c>
      <c r="O135" s="37">
        <f t="shared" ca="1" si="20"/>
        <v>309125.22645572358</v>
      </c>
      <c r="P135" s="11">
        <f t="shared" ca="1" si="27"/>
        <v>0.14771947675197286</v>
      </c>
      <c r="Q135" s="11"/>
      <c r="R135" s="11"/>
      <c r="S135" s="11"/>
      <c r="T135" s="11"/>
    </row>
    <row r="136" spans="1:20">
      <c r="A136" s="46"/>
      <c r="B136" s="46"/>
      <c r="C136" s="11"/>
      <c r="D136" s="45">
        <f t="shared" si="29"/>
        <v>0</v>
      </c>
      <c r="E136" s="45">
        <f t="shared" si="29"/>
        <v>0</v>
      </c>
      <c r="F136" s="37">
        <f t="shared" si="21"/>
        <v>0</v>
      </c>
      <c r="G136" s="37">
        <f t="shared" si="22"/>
        <v>0</v>
      </c>
      <c r="H136" s="37">
        <f t="shared" si="23"/>
        <v>0</v>
      </c>
      <c r="I136" s="37">
        <f t="shared" si="24"/>
        <v>0</v>
      </c>
      <c r="J136" s="37">
        <f t="shared" si="25"/>
        <v>0</v>
      </c>
      <c r="K136" s="37">
        <f t="shared" ca="1" si="17"/>
        <v>-0.14771947675197286</v>
      </c>
      <c r="L136" s="37">
        <f t="shared" ca="1" si="26"/>
        <v>2.1821043811876651E-2</v>
      </c>
      <c r="M136" s="37">
        <f t="shared" ca="1" si="18"/>
        <v>66226268.997167766</v>
      </c>
      <c r="N136" s="37">
        <f t="shared" ca="1" si="19"/>
        <v>18161137.33882717</v>
      </c>
      <c r="O136" s="37">
        <f t="shared" ca="1" si="20"/>
        <v>309125.22645572358</v>
      </c>
      <c r="P136" s="11">
        <f t="shared" ca="1" si="27"/>
        <v>0.14771947675197286</v>
      </c>
      <c r="Q136" s="11"/>
      <c r="R136" s="11"/>
      <c r="S136" s="11"/>
      <c r="T136" s="11"/>
    </row>
    <row r="137" spans="1:20">
      <c r="A137" s="46"/>
      <c r="B137" s="46"/>
      <c r="C137" s="11"/>
      <c r="D137" s="45">
        <f t="shared" si="29"/>
        <v>0</v>
      </c>
      <c r="E137" s="45">
        <f t="shared" si="29"/>
        <v>0</v>
      </c>
      <c r="F137" s="37">
        <f t="shared" si="21"/>
        <v>0</v>
      </c>
      <c r="G137" s="37">
        <f t="shared" si="22"/>
        <v>0</v>
      </c>
      <c r="H137" s="37">
        <f t="shared" si="23"/>
        <v>0</v>
      </c>
      <c r="I137" s="37">
        <f t="shared" si="24"/>
        <v>0</v>
      </c>
      <c r="J137" s="37">
        <f t="shared" si="25"/>
        <v>0</v>
      </c>
      <c r="K137" s="37">
        <f t="shared" ca="1" si="17"/>
        <v>-0.14771947675197286</v>
      </c>
      <c r="L137" s="37">
        <f t="shared" ca="1" si="26"/>
        <v>2.1821043811876651E-2</v>
      </c>
      <c r="M137" s="37">
        <f t="shared" ca="1" si="18"/>
        <v>66226268.997167766</v>
      </c>
      <c r="N137" s="37">
        <f t="shared" ca="1" si="19"/>
        <v>18161137.33882717</v>
      </c>
      <c r="O137" s="37">
        <f t="shared" ca="1" si="20"/>
        <v>309125.22645572358</v>
      </c>
      <c r="P137" s="11">
        <f t="shared" ca="1" si="27"/>
        <v>0.14771947675197286</v>
      </c>
      <c r="Q137" s="11"/>
      <c r="R137" s="11"/>
      <c r="S137" s="11"/>
      <c r="T137" s="11"/>
    </row>
    <row r="138" spans="1:20">
      <c r="A138" s="46"/>
      <c r="B138" s="46"/>
      <c r="C138" s="11"/>
      <c r="D138" s="45">
        <f t="shared" si="29"/>
        <v>0</v>
      </c>
      <c r="E138" s="45">
        <f t="shared" si="29"/>
        <v>0</v>
      </c>
      <c r="F138" s="37">
        <f t="shared" si="21"/>
        <v>0</v>
      </c>
      <c r="G138" s="37">
        <f t="shared" si="22"/>
        <v>0</v>
      </c>
      <c r="H138" s="37">
        <f t="shared" si="23"/>
        <v>0</v>
      </c>
      <c r="I138" s="37">
        <f t="shared" si="24"/>
        <v>0</v>
      </c>
      <c r="J138" s="37">
        <f t="shared" si="25"/>
        <v>0</v>
      </c>
      <c r="K138" s="37">
        <f t="shared" ca="1" si="17"/>
        <v>-0.14771947675197286</v>
      </c>
      <c r="L138" s="37">
        <f t="shared" ca="1" si="26"/>
        <v>2.1821043811876651E-2</v>
      </c>
      <c r="M138" s="37">
        <f t="shared" ca="1" si="18"/>
        <v>66226268.997167766</v>
      </c>
      <c r="N138" s="37">
        <f t="shared" ca="1" si="19"/>
        <v>18161137.33882717</v>
      </c>
      <c r="O138" s="37">
        <f t="shared" ca="1" si="20"/>
        <v>309125.22645572358</v>
      </c>
      <c r="P138" s="11">
        <f t="shared" ca="1" si="27"/>
        <v>0.14771947675197286</v>
      </c>
      <c r="Q138" s="11"/>
      <c r="R138" s="11"/>
      <c r="S138" s="11"/>
      <c r="T138" s="11"/>
    </row>
    <row r="139" spans="1:20">
      <c r="A139" s="46"/>
      <c r="B139" s="46"/>
      <c r="C139" s="11"/>
      <c r="D139" s="45">
        <f t="shared" si="29"/>
        <v>0</v>
      </c>
      <c r="E139" s="45">
        <f t="shared" si="29"/>
        <v>0</v>
      </c>
      <c r="F139" s="37">
        <f t="shared" si="21"/>
        <v>0</v>
      </c>
      <c r="G139" s="37">
        <f t="shared" si="22"/>
        <v>0</v>
      </c>
      <c r="H139" s="37">
        <f t="shared" si="23"/>
        <v>0</v>
      </c>
      <c r="I139" s="37">
        <f t="shared" si="24"/>
        <v>0</v>
      </c>
      <c r="J139" s="37">
        <f t="shared" si="25"/>
        <v>0</v>
      </c>
      <c r="K139" s="37">
        <f t="shared" ca="1" si="17"/>
        <v>-0.14771947675197286</v>
      </c>
      <c r="L139" s="37">
        <f t="shared" ca="1" si="26"/>
        <v>2.1821043811876651E-2</v>
      </c>
      <c r="M139" s="37">
        <f t="shared" ca="1" si="18"/>
        <v>66226268.997167766</v>
      </c>
      <c r="N139" s="37">
        <f t="shared" ca="1" si="19"/>
        <v>18161137.33882717</v>
      </c>
      <c r="O139" s="37">
        <f t="shared" ca="1" si="20"/>
        <v>309125.22645572358</v>
      </c>
      <c r="P139" s="11">
        <f t="shared" ca="1" si="27"/>
        <v>0.14771947675197286</v>
      </c>
      <c r="Q139" s="11"/>
      <c r="R139" s="11"/>
      <c r="S139" s="11"/>
      <c r="T139" s="11"/>
    </row>
    <row r="140" spans="1:20">
      <c r="A140" s="46"/>
      <c r="B140" s="46"/>
      <c r="C140" s="11"/>
      <c r="D140" s="45">
        <f t="shared" si="29"/>
        <v>0</v>
      </c>
      <c r="E140" s="45">
        <f t="shared" si="29"/>
        <v>0</v>
      </c>
      <c r="F140" s="37">
        <f t="shared" si="21"/>
        <v>0</v>
      </c>
      <c r="G140" s="37">
        <f t="shared" si="22"/>
        <v>0</v>
      </c>
      <c r="H140" s="37">
        <f t="shared" si="23"/>
        <v>0</v>
      </c>
      <c r="I140" s="37">
        <f t="shared" si="24"/>
        <v>0</v>
      </c>
      <c r="J140" s="37">
        <f t="shared" si="25"/>
        <v>0</v>
      </c>
      <c r="K140" s="37">
        <f t="shared" ca="1" si="17"/>
        <v>-0.14771947675197286</v>
      </c>
      <c r="L140" s="37">
        <f t="shared" ca="1" si="26"/>
        <v>2.1821043811876651E-2</v>
      </c>
      <c r="M140" s="37">
        <f t="shared" ca="1" si="18"/>
        <v>66226268.997167766</v>
      </c>
      <c r="N140" s="37">
        <f t="shared" ca="1" si="19"/>
        <v>18161137.33882717</v>
      </c>
      <c r="O140" s="37">
        <f t="shared" ca="1" si="20"/>
        <v>309125.22645572358</v>
      </c>
      <c r="P140" s="11">
        <f t="shared" ca="1" si="27"/>
        <v>0.14771947675197286</v>
      </c>
      <c r="Q140" s="11"/>
      <c r="R140" s="11"/>
      <c r="S140" s="11"/>
      <c r="T140" s="11"/>
    </row>
    <row r="141" spans="1:20">
      <c r="A141" s="46"/>
      <c r="B141" s="46"/>
      <c r="C141" s="11"/>
      <c r="D141" s="45">
        <f t="shared" si="29"/>
        <v>0</v>
      </c>
      <c r="E141" s="45">
        <f t="shared" si="29"/>
        <v>0</v>
      </c>
      <c r="F141" s="37">
        <f t="shared" si="21"/>
        <v>0</v>
      </c>
      <c r="G141" s="37">
        <f t="shared" si="22"/>
        <v>0</v>
      </c>
      <c r="H141" s="37">
        <f t="shared" si="23"/>
        <v>0</v>
      </c>
      <c r="I141" s="37">
        <f t="shared" si="24"/>
        <v>0</v>
      </c>
      <c r="J141" s="37">
        <f t="shared" si="25"/>
        <v>0</v>
      </c>
      <c r="K141" s="37">
        <f t="shared" ca="1" si="17"/>
        <v>-0.14771947675197286</v>
      </c>
      <c r="L141" s="37">
        <f t="shared" ca="1" si="26"/>
        <v>2.1821043811876651E-2</v>
      </c>
      <c r="M141" s="37">
        <f t="shared" ca="1" si="18"/>
        <v>66226268.997167766</v>
      </c>
      <c r="N141" s="37">
        <f t="shared" ca="1" si="19"/>
        <v>18161137.33882717</v>
      </c>
      <c r="O141" s="37">
        <f t="shared" ca="1" si="20"/>
        <v>309125.22645572358</v>
      </c>
      <c r="P141" s="11">
        <f t="shared" ca="1" si="27"/>
        <v>0.14771947675197286</v>
      </c>
      <c r="Q141" s="11"/>
      <c r="R141" s="11"/>
      <c r="S141" s="11"/>
      <c r="T141" s="11"/>
    </row>
    <row r="142" spans="1:20">
      <c r="A142" s="46"/>
      <c r="B142" s="46"/>
      <c r="C142" s="11"/>
      <c r="D142" s="45">
        <f t="shared" si="29"/>
        <v>0</v>
      </c>
      <c r="E142" s="45">
        <f t="shared" si="29"/>
        <v>0</v>
      </c>
      <c r="F142" s="37">
        <f t="shared" si="21"/>
        <v>0</v>
      </c>
      <c r="G142" s="37">
        <f t="shared" si="22"/>
        <v>0</v>
      </c>
      <c r="H142" s="37">
        <f t="shared" si="23"/>
        <v>0</v>
      </c>
      <c r="I142" s="37">
        <f t="shared" si="24"/>
        <v>0</v>
      </c>
      <c r="J142" s="37">
        <f t="shared" si="25"/>
        <v>0</v>
      </c>
      <c r="K142" s="37">
        <f t="shared" ca="1" si="17"/>
        <v>-0.14771947675197286</v>
      </c>
      <c r="L142" s="37">
        <f t="shared" ca="1" si="26"/>
        <v>2.1821043811876651E-2</v>
      </c>
      <c r="M142" s="37">
        <f t="shared" ca="1" si="18"/>
        <v>66226268.997167766</v>
      </c>
      <c r="N142" s="37">
        <f t="shared" ca="1" si="19"/>
        <v>18161137.33882717</v>
      </c>
      <c r="O142" s="37">
        <f t="shared" ca="1" si="20"/>
        <v>309125.22645572358</v>
      </c>
      <c r="P142" s="11">
        <f t="shared" ca="1" si="27"/>
        <v>0.14771947675197286</v>
      </c>
      <c r="Q142" s="11"/>
      <c r="R142" s="11"/>
      <c r="S142" s="11"/>
      <c r="T142" s="11"/>
    </row>
    <row r="143" spans="1:20">
      <c r="A143" s="46"/>
      <c r="B143" s="46"/>
      <c r="C143" s="11"/>
      <c r="D143" s="45">
        <f t="shared" si="29"/>
        <v>0</v>
      </c>
      <c r="E143" s="45">
        <f t="shared" si="29"/>
        <v>0</v>
      </c>
      <c r="F143" s="37">
        <f t="shared" si="21"/>
        <v>0</v>
      </c>
      <c r="G143" s="37">
        <f t="shared" si="22"/>
        <v>0</v>
      </c>
      <c r="H143" s="37">
        <f t="shared" si="23"/>
        <v>0</v>
      </c>
      <c r="I143" s="37">
        <f t="shared" si="24"/>
        <v>0</v>
      </c>
      <c r="J143" s="37">
        <f t="shared" si="25"/>
        <v>0</v>
      </c>
      <c r="K143" s="37">
        <f t="shared" ca="1" si="17"/>
        <v>-0.14771947675197286</v>
      </c>
      <c r="L143" s="37">
        <f t="shared" ca="1" si="26"/>
        <v>2.1821043811876651E-2</v>
      </c>
      <c r="M143" s="37">
        <f t="shared" ca="1" si="18"/>
        <v>66226268.997167766</v>
      </c>
      <c r="N143" s="37">
        <f t="shared" ca="1" si="19"/>
        <v>18161137.33882717</v>
      </c>
      <c r="O143" s="37">
        <f t="shared" ca="1" si="20"/>
        <v>309125.22645572358</v>
      </c>
      <c r="P143" s="11">
        <f t="shared" ca="1" si="27"/>
        <v>0.14771947675197286</v>
      </c>
      <c r="Q143" s="11"/>
      <c r="R143" s="11"/>
      <c r="S143" s="11"/>
      <c r="T143" s="11"/>
    </row>
    <row r="144" spans="1:20">
      <c r="A144" s="46"/>
      <c r="B144" s="46"/>
      <c r="C144" s="11"/>
      <c r="D144" s="45">
        <f t="shared" si="29"/>
        <v>0</v>
      </c>
      <c r="E144" s="45">
        <f t="shared" si="29"/>
        <v>0</v>
      </c>
      <c r="F144" s="37">
        <f t="shared" si="21"/>
        <v>0</v>
      </c>
      <c r="G144" s="37">
        <f t="shared" si="22"/>
        <v>0</v>
      </c>
      <c r="H144" s="37">
        <f t="shared" si="23"/>
        <v>0</v>
      </c>
      <c r="I144" s="37">
        <f t="shared" si="24"/>
        <v>0</v>
      </c>
      <c r="J144" s="37">
        <f t="shared" si="25"/>
        <v>0</v>
      </c>
      <c r="K144" s="37">
        <f t="shared" ca="1" si="17"/>
        <v>-0.14771947675197286</v>
      </c>
      <c r="L144" s="37">
        <f t="shared" ca="1" si="26"/>
        <v>2.1821043811876651E-2</v>
      </c>
      <c r="M144" s="37">
        <f t="shared" ca="1" si="18"/>
        <v>66226268.997167766</v>
      </c>
      <c r="N144" s="37">
        <f t="shared" ca="1" si="19"/>
        <v>18161137.33882717</v>
      </c>
      <c r="O144" s="37">
        <f t="shared" ca="1" si="20"/>
        <v>309125.22645572358</v>
      </c>
      <c r="P144" s="11">
        <f t="shared" ca="1" si="27"/>
        <v>0.14771947675197286</v>
      </c>
      <c r="Q144" s="11"/>
      <c r="R144" s="11"/>
      <c r="S144" s="11"/>
      <c r="T144" s="11"/>
    </row>
    <row r="145" spans="1:20">
      <c r="A145" s="46"/>
      <c r="B145" s="46"/>
      <c r="C145" s="11"/>
      <c r="D145" s="45">
        <f t="shared" si="29"/>
        <v>0</v>
      </c>
      <c r="E145" s="45">
        <f t="shared" si="29"/>
        <v>0</v>
      </c>
      <c r="F145" s="37">
        <f t="shared" si="21"/>
        <v>0</v>
      </c>
      <c r="G145" s="37">
        <f t="shared" si="22"/>
        <v>0</v>
      </c>
      <c r="H145" s="37">
        <f t="shared" si="23"/>
        <v>0</v>
      </c>
      <c r="I145" s="37">
        <f t="shared" si="24"/>
        <v>0</v>
      </c>
      <c r="J145" s="37">
        <f t="shared" si="25"/>
        <v>0</v>
      </c>
      <c r="K145" s="37">
        <f t="shared" ca="1" si="17"/>
        <v>-0.14771947675197286</v>
      </c>
      <c r="L145" s="37">
        <f t="shared" ca="1" si="26"/>
        <v>2.1821043811876651E-2</v>
      </c>
      <c r="M145" s="37">
        <f t="shared" ca="1" si="18"/>
        <v>66226268.997167766</v>
      </c>
      <c r="N145" s="37">
        <f t="shared" ca="1" si="19"/>
        <v>18161137.33882717</v>
      </c>
      <c r="O145" s="37">
        <f t="shared" ca="1" si="20"/>
        <v>309125.22645572358</v>
      </c>
      <c r="P145" s="11">
        <f t="shared" ca="1" si="27"/>
        <v>0.14771947675197286</v>
      </c>
      <c r="Q145" s="11"/>
      <c r="R145" s="11"/>
      <c r="S145" s="11"/>
      <c r="T145" s="11"/>
    </row>
    <row r="146" spans="1:20">
      <c r="A146" s="46"/>
      <c r="B146" s="46"/>
      <c r="C146" s="11"/>
      <c r="D146" s="45">
        <f t="shared" si="29"/>
        <v>0</v>
      </c>
      <c r="E146" s="45">
        <f t="shared" si="29"/>
        <v>0</v>
      </c>
      <c r="F146" s="37">
        <f t="shared" si="21"/>
        <v>0</v>
      </c>
      <c r="G146" s="37">
        <f t="shared" si="22"/>
        <v>0</v>
      </c>
      <c r="H146" s="37">
        <f t="shared" si="23"/>
        <v>0</v>
      </c>
      <c r="I146" s="37">
        <f t="shared" si="24"/>
        <v>0</v>
      </c>
      <c r="J146" s="37">
        <f t="shared" si="25"/>
        <v>0</v>
      </c>
      <c r="K146" s="37">
        <f t="shared" ca="1" si="17"/>
        <v>-0.14771947675197286</v>
      </c>
      <c r="L146" s="37">
        <f t="shared" ca="1" si="26"/>
        <v>2.1821043811876651E-2</v>
      </c>
      <c r="M146" s="37">
        <f t="shared" ca="1" si="18"/>
        <v>66226268.997167766</v>
      </c>
      <c r="N146" s="37">
        <f t="shared" ca="1" si="19"/>
        <v>18161137.33882717</v>
      </c>
      <c r="O146" s="37">
        <f t="shared" ca="1" si="20"/>
        <v>309125.22645572358</v>
      </c>
      <c r="P146" s="11">
        <f t="shared" ca="1" si="27"/>
        <v>0.14771947675197286</v>
      </c>
      <c r="Q146" s="11"/>
      <c r="R146" s="11"/>
      <c r="S146" s="11"/>
      <c r="T146" s="11"/>
    </row>
    <row r="147" spans="1:20">
      <c r="A147" s="46"/>
      <c r="B147" s="46"/>
      <c r="C147" s="11"/>
      <c r="D147" s="45">
        <f t="shared" si="29"/>
        <v>0</v>
      </c>
      <c r="E147" s="45">
        <f t="shared" si="29"/>
        <v>0</v>
      </c>
      <c r="F147" s="37">
        <f t="shared" si="21"/>
        <v>0</v>
      </c>
      <c r="G147" s="37">
        <f t="shared" si="22"/>
        <v>0</v>
      </c>
      <c r="H147" s="37">
        <f t="shared" si="23"/>
        <v>0</v>
      </c>
      <c r="I147" s="37">
        <f t="shared" si="24"/>
        <v>0</v>
      </c>
      <c r="J147" s="37">
        <f t="shared" si="25"/>
        <v>0</v>
      </c>
      <c r="K147" s="37">
        <f t="shared" ca="1" si="17"/>
        <v>-0.14771947675197286</v>
      </c>
      <c r="L147" s="37">
        <f t="shared" ca="1" si="26"/>
        <v>2.1821043811876651E-2</v>
      </c>
      <c r="M147" s="37">
        <f t="shared" ca="1" si="18"/>
        <v>66226268.997167766</v>
      </c>
      <c r="N147" s="37">
        <f t="shared" ca="1" si="19"/>
        <v>18161137.33882717</v>
      </c>
      <c r="O147" s="37">
        <f t="shared" ca="1" si="20"/>
        <v>309125.22645572358</v>
      </c>
      <c r="P147" s="11">
        <f t="shared" ca="1" si="27"/>
        <v>0.14771947675197286</v>
      </c>
      <c r="Q147" s="11"/>
      <c r="R147" s="11"/>
      <c r="S147" s="11"/>
      <c r="T147" s="11"/>
    </row>
    <row r="148" spans="1:20">
      <c r="A148" s="46"/>
      <c r="B148" s="46"/>
      <c r="C148" s="11"/>
      <c r="D148" s="45">
        <f t="shared" si="29"/>
        <v>0</v>
      </c>
      <c r="E148" s="45">
        <f t="shared" si="29"/>
        <v>0</v>
      </c>
      <c r="F148" s="37">
        <f t="shared" si="21"/>
        <v>0</v>
      </c>
      <c r="G148" s="37">
        <f t="shared" si="22"/>
        <v>0</v>
      </c>
      <c r="H148" s="37">
        <f t="shared" si="23"/>
        <v>0</v>
      </c>
      <c r="I148" s="37">
        <f t="shared" si="24"/>
        <v>0</v>
      </c>
      <c r="J148" s="37">
        <f t="shared" si="25"/>
        <v>0</v>
      </c>
      <c r="K148" s="37">
        <f t="shared" ref="K148:K211" ca="1" si="30">+E$4+E$5*D148+E$6*D148^2</f>
        <v>-0.14771947675197286</v>
      </c>
      <c r="L148" s="37">
        <f t="shared" ca="1" si="26"/>
        <v>2.1821043811876651E-2</v>
      </c>
      <c r="M148" s="37">
        <f t="shared" ref="M148:M211" ca="1" si="31">(M$1-M$2*D148+M$3*F148)^2</f>
        <v>66226268.997167766</v>
      </c>
      <c r="N148" s="37">
        <f t="shared" ref="N148:N211" ca="1" si="32">(-M$2+M$4*D148-M$5*F148)^2</f>
        <v>18161137.33882717</v>
      </c>
      <c r="O148" s="37">
        <f t="shared" ref="O148:O211" ca="1" si="33">+(M$3-D148*M$5+F148*M$6)^2</f>
        <v>309125.22645572358</v>
      </c>
      <c r="P148" s="11">
        <f t="shared" ca="1" si="27"/>
        <v>0.14771947675197286</v>
      </c>
      <c r="Q148" s="11"/>
      <c r="R148" s="11"/>
      <c r="S148" s="11"/>
      <c r="T148" s="11"/>
    </row>
    <row r="149" spans="1:20">
      <c r="A149" s="46"/>
      <c r="B149" s="46"/>
      <c r="C149" s="11"/>
      <c r="D149" s="45">
        <f t="shared" si="29"/>
        <v>0</v>
      </c>
      <c r="E149" s="45">
        <f t="shared" si="29"/>
        <v>0</v>
      </c>
      <c r="F149" s="37">
        <f t="shared" ref="F149:F212" si="34">D149*D149</f>
        <v>0</v>
      </c>
      <c r="G149" s="37">
        <f t="shared" ref="G149:G212" si="35">D149*F149</f>
        <v>0</v>
      </c>
      <c r="H149" s="37">
        <f t="shared" ref="H149:H212" si="36">F149*F149</f>
        <v>0</v>
      </c>
      <c r="I149" s="37">
        <f t="shared" ref="I149:I212" si="37">E149*D149</f>
        <v>0</v>
      </c>
      <c r="J149" s="37">
        <f t="shared" ref="J149:J212" si="38">I149*D149</f>
        <v>0</v>
      </c>
      <c r="K149" s="37">
        <f t="shared" ca="1" si="30"/>
        <v>-0.14771947675197286</v>
      </c>
      <c r="L149" s="37">
        <f t="shared" ref="L149:L212" ca="1" si="39">+(K149-E149)^2</f>
        <v>2.1821043811876651E-2</v>
      </c>
      <c r="M149" s="37">
        <f t="shared" ca="1" si="31"/>
        <v>66226268.997167766</v>
      </c>
      <c r="N149" s="37">
        <f t="shared" ca="1" si="32"/>
        <v>18161137.33882717</v>
      </c>
      <c r="O149" s="37">
        <f t="shared" ca="1" si="33"/>
        <v>309125.22645572358</v>
      </c>
      <c r="P149" s="11">
        <f t="shared" ref="P149:P212" ca="1" si="40">+E149-K149</f>
        <v>0.14771947675197286</v>
      </c>
      <c r="Q149" s="11"/>
      <c r="R149" s="11"/>
      <c r="S149" s="11"/>
      <c r="T149" s="11"/>
    </row>
    <row r="150" spans="1:20">
      <c r="A150" s="46"/>
      <c r="B150" s="46"/>
      <c r="C150" s="11"/>
      <c r="D150" s="45">
        <f t="shared" si="29"/>
        <v>0</v>
      </c>
      <c r="E150" s="45">
        <f t="shared" si="29"/>
        <v>0</v>
      </c>
      <c r="F150" s="37">
        <f t="shared" si="34"/>
        <v>0</v>
      </c>
      <c r="G150" s="37">
        <f t="shared" si="35"/>
        <v>0</v>
      </c>
      <c r="H150" s="37">
        <f t="shared" si="36"/>
        <v>0</v>
      </c>
      <c r="I150" s="37">
        <f t="shared" si="37"/>
        <v>0</v>
      </c>
      <c r="J150" s="37">
        <f t="shared" si="38"/>
        <v>0</v>
      </c>
      <c r="K150" s="37">
        <f t="shared" ca="1" si="30"/>
        <v>-0.14771947675197286</v>
      </c>
      <c r="L150" s="37">
        <f t="shared" ca="1" si="39"/>
        <v>2.1821043811876651E-2</v>
      </c>
      <c r="M150" s="37">
        <f t="shared" ca="1" si="31"/>
        <v>66226268.997167766</v>
      </c>
      <c r="N150" s="37">
        <f t="shared" ca="1" si="32"/>
        <v>18161137.33882717</v>
      </c>
      <c r="O150" s="37">
        <f t="shared" ca="1" si="33"/>
        <v>309125.22645572358</v>
      </c>
      <c r="P150" s="11">
        <f t="shared" ca="1" si="40"/>
        <v>0.14771947675197286</v>
      </c>
      <c r="Q150" s="11"/>
      <c r="R150" s="11"/>
      <c r="S150" s="11"/>
      <c r="T150" s="11"/>
    </row>
    <row r="151" spans="1:20">
      <c r="A151" s="46"/>
      <c r="B151" s="46"/>
      <c r="C151" s="11"/>
      <c r="D151" s="45">
        <f t="shared" si="29"/>
        <v>0</v>
      </c>
      <c r="E151" s="45">
        <f t="shared" si="29"/>
        <v>0</v>
      </c>
      <c r="F151" s="37">
        <f t="shared" si="34"/>
        <v>0</v>
      </c>
      <c r="G151" s="37">
        <f t="shared" si="35"/>
        <v>0</v>
      </c>
      <c r="H151" s="37">
        <f t="shared" si="36"/>
        <v>0</v>
      </c>
      <c r="I151" s="37">
        <f t="shared" si="37"/>
        <v>0</v>
      </c>
      <c r="J151" s="37">
        <f t="shared" si="38"/>
        <v>0</v>
      </c>
      <c r="K151" s="37">
        <f t="shared" ca="1" si="30"/>
        <v>-0.14771947675197286</v>
      </c>
      <c r="L151" s="37">
        <f t="shared" ca="1" si="39"/>
        <v>2.1821043811876651E-2</v>
      </c>
      <c r="M151" s="37">
        <f t="shared" ca="1" si="31"/>
        <v>66226268.997167766</v>
      </c>
      <c r="N151" s="37">
        <f t="shared" ca="1" si="32"/>
        <v>18161137.33882717</v>
      </c>
      <c r="O151" s="37">
        <f t="shared" ca="1" si="33"/>
        <v>309125.22645572358</v>
      </c>
      <c r="P151" s="11">
        <f t="shared" ca="1" si="40"/>
        <v>0.14771947675197286</v>
      </c>
      <c r="Q151" s="11"/>
      <c r="R151" s="11"/>
      <c r="S151" s="11"/>
      <c r="T151" s="11"/>
    </row>
    <row r="152" spans="1:20">
      <c r="A152" s="46"/>
      <c r="B152" s="46"/>
      <c r="C152" s="11"/>
      <c r="D152" s="45">
        <f t="shared" si="29"/>
        <v>0</v>
      </c>
      <c r="E152" s="45">
        <f t="shared" si="29"/>
        <v>0</v>
      </c>
      <c r="F152" s="37">
        <f t="shared" si="34"/>
        <v>0</v>
      </c>
      <c r="G152" s="37">
        <f t="shared" si="35"/>
        <v>0</v>
      </c>
      <c r="H152" s="37">
        <f t="shared" si="36"/>
        <v>0</v>
      </c>
      <c r="I152" s="37">
        <f t="shared" si="37"/>
        <v>0</v>
      </c>
      <c r="J152" s="37">
        <f t="shared" si="38"/>
        <v>0</v>
      </c>
      <c r="K152" s="37">
        <f t="shared" ca="1" si="30"/>
        <v>-0.14771947675197286</v>
      </c>
      <c r="L152" s="37">
        <f t="shared" ca="1" si="39"/>
        <v>2.1821043811876651E-2</v>
      </c>
      <c r="M152" s="37">
        <f t="shared" ca="1" si="31"/>
        <v>66226268.997167766</v>
      </c>
      <c r="N152" s="37">
        <f t="shared" ca="1" si="32"/>
        <v>18161137.33882717</v>
      </c>
      <c r="O152" s="37">
        <f t="shared" ca="1" si="33"/>
        <v>309125.22645572358</v>
      </c>
      <c r="P152" s="11">
        <f t="shared" ca="1" si="40"/>
        <v>0.14771947675197286</v>
      </c>
      <c r="Q152" s="11"/>
      <c r="R152" s="11"/>
      <c r="S152" s="11"/>
      <c r="T152" s="11"/>
    </row>
    <row r="153" spans="1:20">
      <c r="A153" s="46"/>
      <c r="B153" s="46"/>
      <c r="C153" s="11"/>
      <c r="D153" s="45">
        <f t="shared" si="29"/>
        <v>0</v>
      </c>
      <c r="E153" s="45">
        <f t="shared" si="29"/>
        <v>0</v>
      </c>
      <c r="F153" s="37">
        <f t="shared" si="34"/>
        <v>0</v>
      </c>
      <c r="G153" s="37">
        <f t="shared" si="35"/>
        <v>0</v>
      </c>
      <c r="H153" s="37">
        <f t="shared" si="36"/>
        <v>0</v>
      </c>
      <c r="I153" s="37">
        <f t="shared" si="37"/>
        <v>0</v>
      </c>
      <c r="J153" s="37">
        <f t="shared" si="38"/>
        <v>0</v>
      </c>
      <c r="K153" s="37">
        <f t="shared" ca="1" si="30"/>
        <v>-0.14771947675197286</v>
      </c>
      <c r="L153" s="37">
        <f t="shared" ca="1" si="39"/>
        <v>2.1821043811876651E-2</v>
      </c>
      <c r="M153" s="37">
        <f t="shared" ca="1" si="31"/>
        <v>66226268.997167766</v>
      </c>
      <c r="N153" s="37">
        <f t="shared" ca="1" si="32"/>
        <v>18161137.33882717</v>
      </c>
      <c r="O153" s="37">
        <f t="shared" ca="1" si="33"/>
        <v>309125.22645572358</v>
      </c>
      <c r="P153" s="11">
        <f t="shared" ca="1" si="40"/>
        <v>0.14771947675197286</v>
      </c>
      <c r="Q153" s="11"/>
      <c r="R153" s="11"/>
      <c r="S153" s="11"/>
      <c r="T153" s="11"/>
    </row>
    <row r="154" spans="1:20">
      <c r="A154" s="46"/>
      <c r="B154" s="46"/>
      <c r="C154" s="11"/>
      <c r="D154" s="45">
        <f t="shared" si="29"/>
        <v>0</v>
      </c>
      <c r="E154" s="45">
        <f t="shared" si="29"/>
        <v>0</v>
      </c>
      <c r="F154" s="37">
        <f t="shared" si="34"/>
        <v>0</v>
      </c>
      <c r="G154" s="37">
        <f t="shared" si="35"/>
        <v>0</v>
      </c>
      <c r="H154" s="37">
        <f t="shared" si="36"/>
        <v>0</v>
      </c>
      <c r="I154" s="37">
        <f t="shared" si="37"/>
        <v>0</v>
      </c>
      <c r="J154" s="37">
        <f t="shared" si="38"/>
        <v>0</v>
      </c>
      <c r="K154" s="37">
        <f t="shared" ca="1" si="30"/>
        <v>-0.14771947675197286</v>
      </c>
      <c r="L154" s="37">
        <f t="shared" ca="1" si="39"/>
        <v>2.1821043811876651E-2</v>
      </c>
      <c r="M154" s="37">
        <f t="shared" ca="1" si="31"/>
        <v>66226268.997167766</v>
      </c>
      <c r="N154" s="37">
        <f t="shared" ca="1" si="32"/>
        <v>18161137.33882717</v>
      </c>
      <c r="O154" s="37">
        <f t="shared" ca="1" si="33"/>
        <v>309125.22645572358</v>
      </c>
      <c r="P154" s="11">
        <f t="shared" ca="1" si="40"/>
        <v>0.14771947675197286</v>
      </c>
      <c r="Q154" s="11"/>
      <c r="R154" s="11"/>
      <c r="S154" s="11"/>
      <c r="T154" s="11"/>
    </row>
    <row r="155" spans="1:20">
      <c r="A155" s="46"/>
      <c r="B155" s="46"/>
      <c r="C155" s="11"/>
      <c r="D155" s="45">
        <f t="shared" si="29"/>
        <v>0</v>
      </c>
      <c r="E155" s="45">
        <f t="shared" si="29"/>
        <v>0</v>
      </c>
      <c r="F155" s="37">
        <f t="shared" si="34"/>
        <v>0</v>
      </c>
      <c r="G155" s="37">
        <f t="shared" si="35"/>
        <v>0</v>
      </c>
      <c r="H155" s="37">
        <f t="shared" si="36"/>
        <v>0</v>
      </c>
      <c r="I155" s="37">
        <f t="shared" si="37"/>
        <v>0</v>
      </c>
      <c r="J155" s="37">
        <f t="shared" si="38"/>
        <v>0</v>
      </c>
      <c r="K155" s="37">
        <f t="shared" ca="1" si="30"/>
        <v>-0.14771947675197286</v>
      </c>
      <c r="L155" s="37">
        <f t="shared" ca="1" si="39"/>
        <v>2.1821043811876651E-2</v>
      </c>
      <c r="M155" s="37">
        <f t="shared" ca="1" si="31"/>
        <v>66226268.997167766</v>
      </c>
      <c r="N155" s="37">
        <f t="shared" ca="1" si="32"/>
        <v>18161137.33882717</v>
      </c>
      <c r="O155" s="37">
        <f t="shared" ca="1" si="33"/>
        <v>309125.22645572358</v>
      </c>
      <c r="P155" s="11">
        <f t="shared" ca="1" si="40"/>
        <v>0.14771947675197286</v>
      </c>
      <c r="Q155" s="11"/>
      <c r="R155" s="11"/>
      <c r="S155" s="11"/>
      <c r="T155" s="11"/>
    </row>
    <row r="156" spans="1:20">
      <c r="A156" s="46"/>
      <c r="B156" s="46"/>
      <c r="C156" s="11"/>
      <c r="D156" s="45">
        <f t="shared" si="29"/>
        <v>0</v>
      </c>
      <c r="E156" s="45">
        <f t="shared" si="29"/>
        <v>0</v>
      </c>
      <c r="F156" s="37">
        <f t="shared" si="34"/>
        <v>0</v>
      </c>
      <c r="G156" s="37">
        <f t="shared" si="35"/>
        <v>0</v>
      </c>
      <c r="H156" s="37">
        <f t="shared" si="36"/>
        <v>0</v>
      </c>
      <c r="I156" s="37">
        <f t="shared" si="37"/>
        <v>0</v>
      </c>
      <c r="J156" s="37">
        <f t="shared" si="38"/>
        <v>0</v>
      </c>
      <c r="K156" s="37">
        <f t="shared" ca="1" si="30"/>
        <v>-0.14771947675197286</v>
      </c>
      <c r="L156" s="37">
        <f t="shared" ca="1" si="39"/>
        <v>2.1821043811876651E-2</v>
      </c>
      <c r="M156" s="37">
        <f t="shared" ca="1" si="31"/>
        <v>66226268.997167766</v>
      </c>
      <c r="N156" s="37">
        <f t="shared" ca="1" si="32"/>
        <v>18161137.33882717</v>
      </c>
      <c r="O156" s="37">
        <f t="shared" ca="1" si="33"/>
        <v>309125.22645572358</v>
      </c>
      <c r="P156" s="11">
        <f t="shared" ca="1" si="40"/>
        <v>0.14771947675197286</v>
      </c>
      <c r="Q156" s="11"/>
      <c r="R156" s="11"/>
      <c r="S156" s="11"/>
      <c r="T156" s="11"/>
    </row>
    <row r="157" spans="1:20">
      <c r="A157" s="46"/>
      <c r="B157" s="46"/>
      <c r="C157" s="11"/>
      <c r="D157" s="45">
        <f t="shared" si="29"/>
        <v>0</v>
      </c>
      <c r="E157" s="45">
        <f t="shared" si="29"/>
        <v>0</v>
      </c>
      <c r="F157" s="37">
        <f t="shared" si="34"/>
        <v>0</v>
      </c>
      <c r="G157" s="37">
        <f t="shared" si="35"/>
        <v>0</v>
      </c>
      <c r="H157" s="37">
        <f t="shared" si="36"/>
        <v>0</v>
      </c>
      <c r="I157" s="37">
        <f t="shared" si="37"/>
        <v>0</v>
      </c>
      <c r="J157" s="37">
        <f t="shared" si="38"/>
        <v>0</v>
      </c>
      <c r="K157" s="37">
        <f t="shared" ca="1" si="30"/>
        <v>-0.14771947675197286</v>
      </c>
      <c r="L157" s="37">
        <f t="shared" ca="1" si="39"/>
        <v>2.1821043811876651E-2</v>
      </c>
      <c r="M157" s="37">
        <f t="shared" ca="1" si="31"/>
        <v>66226268.997167766</v>
      </c>
      <c r="N157" s="37">
        <f t="shared" ca="1" si="32"/>
        <v>18161137.33882717</v>
      </c>
      <c r="O157" s="37">
        <f t="shared" ca="1" si="33"/>
        <v>309125.22645572358</v>
      </c>
      <c r="P157" s="11">
        <f t="shared" ca="1" si="40"/>
        <v>0.14771947675197286</v>
      </c>
      <c r="Q157" s="11"/>
      <c r="R157" s="11"/>
      <c r="S157" s="11"/>
      <c r="T157" s="11"/>
    </row>
    <row r="158" spans="1:20">
      <c r="A158" s="46"/>
      <c r="B158" s="46"/>
      <c r="C158" s="11"/>
      <c r="D158" s="45">
        <f t="shared" si="29"/>
        <v>0</v>
      </c>
      <c r="E158" s="45">
        <f t="shared" si="29"/>
        <v>0</v>
      </c>
      <c r="F158" s="37">
        <f t="shared" si="34"/>
        <v>0</v>
      </c>
      <c r="G158" s="37">
        <f t="shared" si="35"/>
        <v>0</v>
      </c>
      <c r="H158" s="37">
        <f t="shared" si="36"/>
        <v>0</v>
      </c>
      <c r="I158" s="37">
        <f t="shared" si="37"/>
        <v>0</v>
      </c>
      <c r="J158" s="37">
        <f t="shared" si="38"/>
        <v>0</v>
      </c>
      <c r="K158" s="37">
        <f t="shared" ca="1" si="30"/>
        <v>-0.14771947675197286</v>
      </c>
      <c r="L158" s="37">
        <f t="shared" ca="1" si="39"/>
        <v>2.1821043811876651E-2</v>
      </c>
      <c r="M158" s="37">
        <f t="shared" ca="1" si="31"/>
        <v>66226268.997167766</v>
      </c>
      <c r="N158" s="37">
        <f t="shared" ca="1" si="32"/>
        <v>18161137.33882717</v>
      </c>
      <c r="O158" s="37">
        <f t="shared" ca="1" si="33"/>
        <v>309125.22645572358</v>
      </c>
      <c r="P158" s="11">
        <f t="shared" ca="1" si="40"/>
        <v>0.14771947675197286</v>
      </c>
      <c r="Q158" s="11"/>
      <c r="R158" s="11"/>
      <c r="S158" s="11"/>
      <c r="T158" s="11"/>
    </row>
    <row r="159" spans="1:20">
      <c r="A159" s="46"/>
      <c r="B159" s="46"/>
      <c r="C159" s="11"/>
      <c r="D159" s="45">
        <f t="shared" si="29"/>
        <v>0</v>
      </c>
      <c r="E159" s="45">
        <f t="shared" si="29"/>
        <v>0</v>
      </c>
      <c r="F159" s="37">
        <f t="shared" si="34"/>
        <v>0</v>
      </c>
      <c r="G159" s="37">
        <f t="shared" si="35"/>
        <v>0</v>
      </c>
      <c r="H159" s="37">
        <f t="shared" si="36"/>
        <v>0</v>
      </c>
      <c r="I159" s="37">
        <f t="shared" si="37"/>
        <v>0</v>
      </c>
      <c r="J159" s="37">
        <f t="shared" si="38"/>
        <v>0</v>
      </c>
      <c r="K159" s="37">
        <f t="shared" ca="1" si="30"/>
        <v>-0.14771947675197286</v>
      </c>
      <c r="L159" s="37">
        <f t="shared" ca="1" si="39"/>
        <v>2.1821043811876651E-2</v>
      </c>
      <c r="M159" s="37">
        <f t="shared" ca="1" si="31"/>
        <v>66226268.997167766</v>
      </c>
      <c r="N159" s="37">
        <f t="shared" ca="1" si="32"/>
        <v>18161137.33882717</v>
      </c>
      <c r="O159" s="37">
        <f t="shared" ca="1" si="33"/>
        <v>309125.22645572358</v>
      </c>
      <c r="P159" s="11">
        <f t="shared" ca="1" si="40"/>
        <v>0.14771947675197286</v>
      </c>
      <c r="Q159" s="11"/>
      <c r="R159" s="11"/>
      <c r="S159" s="11"/>
      <c r="T159" s="11"/>
    </row>
    <row r="160" spans="1:20">
      <c r="C160" s="11"/>
      <c r="D160" s="45">
        <f t="shared" si="29"/>
        <v>0</v>
      </c>
      <c r="E160" s="45">
        <f t="shared" si="29"/>
        <v>0</v>
      </c>
      <c r="F160" s="37">
        <f t="shared" si="34"/>
        <v>0</v>
      </c>
      <c r="G160" s="37">
        <f t="shared" si="35"/>
        <v>0</v>
      </c>
      <c r="H160" s="37">
        <f t="shared" si="36"/>
        <v>0</v>
      </c>
      <c r="I160" s="37">
        <f t="shared" si="37"/>
        <v>0</v>
      </c>
      <c r="J160" s="37">
        <f t="shared" si="38"/>
        <v>0</v>
      </c>
      <c r="K160" s="37">
        <f t="shared" ca="1" si="30"/>
        <v>-0.14771947675197286</v>
      </c>
      <c r="L160" s="37">
        <f t="shared" ca="1" si="39"/>
        <v>2.1821043811876651E-2</v>
      </c>
      <c r="M160" s="37">
        <f t="shared" ca="1" si="31"/>
        <v>66226268.997167766</v>
      </c>
      <c r="N160" s="37">
        <f t="shared" ca="1" si="32"/>
        <v>18161137.33882717</v>
      </c>
      <c r="O160" s="37">
        <f t="shared" ca="1" si="33"/>
        <v>309125.22645572358</v>
      </c>
      <c r="P160" s="11">
        <f t="shared" ca="1" si="40"/>
        <v>0.14771947675197286</v>
      </c>
      <c r="Q160" s="11"/>
      <c r="R160" s="11"/>
      <c r="S160" s="11"/>
      <c r="T160" s="11"/>
    </row>
    <row r="161" spans="3:20">
      <c r="C161" s="11"/>
      <c r="D161" s="45">
        <f t="shared" si="29"/>
        <v>0</v>
      </c>
      <c r="E161" s="45">
        <f t="shared" si="29"/>
        <v>0</v>
      </c>
      <c r="F161" s="37">
        <f t="shared" si="34"/>
        <v>0</v>
      </c>
      <c r="G161" s="37">
        <f t="shared" si="35"/>
        <v>0</v>
      </c>
      <c r="H161" s="37">
        <f t="shared" si="36"/>
        <v>0</v>
      </c>
      <c r="I161" s="37">
        <f t="shared" si="37"/>
        <v>0</v>
      </c>
      <c r="J161" s="37">
        <f t="shared" si="38"/>
        <v>0</v>
      </c>
      <c r="K161" s="37">
        <f t="shared" ca="1" si="30"/>
        <v>-0.14771947675197286</v>
      </c>
      <c r="L161" s="37">
        <f t="shared" ca="1" si="39"/>
        <v>2.1821043811876651E-2</v>
      </c>
      <c r="M161" s="37">
        <f t="shared" ca="1" si="31"/>
        <v>66226268.997167766</v>
      </c>
      <c r="N161" s="37">
        <f t="shared" ca="1" si="32"/>
        <v>18161137.33882717</v>
      </c>
      <c r="O161" s="37">
        <f t="shared" ca="1" si="33"/>
        <v>309125.22645572358</v>
      </c>
      <c r="P161" s="11">
        <f t="shared" ca="1" si="40"/>
        <v>0.14771947675197286</v>
      </c>
      <c r="Q161" s="11"/>
      <c r="R161" s="11"/>
      <c r="S161" s="11"/>
      <c r="T161" s="11"/>
    </row>
    <row r="162" spans="3:20">
      <c r="C162" s="11"/>
      <c r="D162" s="45">
        <f t="shared" si="29"/>
        <v>0</v>
      </c>
      <c r="E162" s="45">
        <f t="shared" si="29"/>
        <v>0</v>
      </c>
      <c r="F162" s="37">
        <f t="shared" si="34"/>
        <v>0</v>
      </c>
      <c r="G162" s="37">
        <f t="shared" si="35"/>
        <v>0</v>
      </c>
      <c r="H162" s="37">
        <f t="shared" si="36"/>
        <v>0</v>
      </c>
      <c r="I162" s="37">
        <f t="shared" si="37"/>
        <v>0</v>
      </c>
      <c r="J162" s="37">
        <f t="shared" si="38"/>
        <v>0</v>
      </c>
      <c r="K162" s="37">
        <f t="shared" ca="1" si="30"/>
        <v>-0.14771947675197286</v>
      </c>
      <c r="L162" s="37">
        <f t="shared" ca="1" si="39"/>
        <v>2.1821043811876651E-2</v>
      </c>
      <c r="M162" s="37">
        <f t="shared" ca="1" si="31"/>
        <v>66226268.997167766</v>
      </c>
      <c r="N162" s="37">
        <f t="shared" ca="1" si="32"/>
        <v>18161137.33882717</v>
      </c>
      <c r="O162" s="37">
        <f t="shared" ca="1" si="33"/>
        <v>309125.22645572358</v>
      </c>
      <c r="P162" s="11">
        <f t="shared" ca="1" si="40"/>
        <v>0.14771947675197286</v>
      </c>
      <c r="Q162" s="11"/>
      <c r="R162" s="11"/>
      <c r="S162" s="11"/>
      <c r="T162" s="11"/>
    </row>
    <row r="163" spans="3:20">
      <c r="D163" s="45">
        <f t="shared" si="29"/>
        <v>0</v>
      </c>
      <c r="E163" s="45">
        <f t="shared" si="29"/>
        <v>0</v>
      </c>
      <c r="F163" s="37">
        <f t="shared" si="34"/>
        <v>0</v>
      </c>
      <c r="G163" s="37">
        <f t="shared" si="35"/>
        <v>0</v>
      </c>
      <c r="H163" s="37">
        <f t="shared" si="36"/>
        <v>0</v>
      </c>
      <c r="I163" s="37">
        <f t="shared" si="37"/>
        <v>0</v>
      </c>
      <c r="J163" s="37">
        <f t="shared" si="38"/>
        <v>0</v>
      </c>
      <c r="K163" s="37">
        <f t="shared" ca="1" si="30"/>
        <v>-0.14771947675197286</v>
      </c>
      <c r="L163" s="37">
        <f t="shared" ca="1" si="39"/>
        <v>2.1821043811876651E-2</v>
      </c>
      <c r="M163" s="37">
        <f t="shared" ca="1" si="31"/>
        <v>66226268.997167766</v>
      </c>
      <c r="N163" s="37">
        <f t="shared" ca="1" si="32"/>
        <v>18161137.33882717</v>
      </c>
      <c r="O163" s="37">
        <f t="shared" ca="1" si="33"/>
        <v>309125.22645572358</v>
      </c>
      <c r="P163" s="11">
        <f t="shared" ca="1" si="40"/>
        <v>0.14771947675197286</v>
      </c>
    </row>
    <row r="164" spans="3:20">
      <c r="D164" s="45">
        <f t="shared" si="29"/>
        <v>0</v>
      </c>
      <c r="E164" s="45">
        <f t="shared" si="29"/>
        <v>0</v>
      </c>
      <c r="F164" s="37">
        <f t="shared" si="34"/>
        <v>0</v>
      </c>
      <c r="G164" s="37">
        <f t="shared" si="35"/>
        <v>0</v>
      </c>
      <c r="H164" s="37">
        <f t="shared" si="36"/>
        <v>0</v>
      </c>
      <c r="I164" s="37">
        <f t="shared" si="37"/>
        <v>0</v>
      </c>
      <c r="J164" s="37">
        <f t="shared" si="38"/>
        <v>0</v>
      </c>
      <c r="K164" s="37">
        <f t="shared" ca="1" si="30"/>
        <v>-0.14771947675197286</v>
      </c>
      <c r="L164" s="37">
        <f t="shared" ca="1" si="39"/>
        <v>2.1821043811876651E-2</v>
      </c>
      <c r="M164" s="37">
        <f t="shared" ca="1" si="31"/>
        <v>66226268.997167766</v>
      </c>
      <c r="N164" s="37">
        <f t="shared" ca="1" si="32"/>
        <v>18161137.33882717</v>
      </c>
      <c r="O164" s="37">
        <f t="shared" ca="1" si="33"/>
        <v>309125.22645572358</v>
      </c>
      <c r="P164" s="11">
        <f t="shared" ca="1" si="40"/>
        <v>0.14771947675197286</v>
      </c>
    </row>
    <row r="165" spans="3:20">
      <c r="D165" s="45">
        <f t="shared" si="29"/>
        <v>0</v>
      </c>
      <c r="E165" s="45">
        <f t="shared" si="29"/>
        <v>0</v>
      </c>
      <c r="F165" s="37">
        <f t="shared" si="34"/>
        <v>0</v>
      </c>
      <c r="G165" s="37">
        <f t="shared" si="35"/>
        <v>0</v>
      </c>
      <c r="H165" s="37">
        <f t="shared" si="36"/>
        <v>0</v>
      </c>
      <c r="I165" s="37">
        <f t="shared" si="37"/>
        <v>0</v>
      </c>
      <c r="J165" s="37">
        <f t="shared" si="38"/>
        <v>0</v>
      </c>
      <c r="K165" s="37">
        <f t="shared" ca="1" si="30"/>
        <v>-0.14771947675197286</v>
      </c>
      <c r="L165" s="37">
        <f t="shared" ca="1" si="39"/>
        <v>2.1821043811876651E-2</v>
      </c>
      <c r="M165" s="37">
        <f t="shared" ca="1" si="31"/>
        <v>66226268.997167766</v>
      </c>
      <c r="N165" s="37">
        <f t="shared" ca="1" si="32"/>
        <v>18161137.33882717</v>
      </c>
      <c r="O165" s="37">
        <f t="shared" ca="1" si="33"/>
        <v>309125.22645572358</v>
      </c>
      <c r="P165" s="11">
        <f t="shared" ca="1" si="40"/>
        <v>0.14771947675197286</v>
      </c>
    </row>
    <row r="166" spans="3:20">
      <c r="D166" s="45">
        <f t="shared" si="29"/>
        <v>0</v>
      </c>
      <c r="E166" s="45">
        <f t="shared" si="29"/>
        <v>0</v>
      </c>
      <c r="F166" s="37">
        <f t="shared" si="34"/>
        <v>0</v>
      </c>
      <c r="G166" s="37">
        <f t="shared" si="35"/>
        <v>0</v>
      </c>
      <c r="H166" s="37">
        <f t="shared" si="36"/>
        <v>0</v>
      </c>
      <c r="I166" s="37">
        <f t="shared" si="37"/>
        <v>0</v>
      </c>
      <c r="J166" s="37">
        <f t="shared" si="38"/>
        <v>0</v>
      </c>
      <c r="K166" s="37">
        <f t="shared" ca="1" si="30"/>
        <v>-0.14771947675197286</v>
      </c>
      <c r="L166" s="37">
        <f t="shared" ca="1" si="39"/>
        <v>2.1821043811876651E-2</v>
      </c>
      <c r="M166" s="37">
        <f t="shared" ca="1" si="31"/>
        <v>66226268.997167766</v>
      </c>
      <c r="N166" s="37">
        <f t="shared" ca="1" si="32"/>
        <v>18161137.33882717</v>
      </c>
      <c r="O166" s="37">
        <f t="shared" ca="1" si="33"/>
        <v>309125.22645572358</v>
      </c>
      <c r="P166" s="11">
        <f t="shared" ca="1" si="40"/>
        <v>0.14771947675197286</v>
      </c>
    </row>
    <row r="167" spans="3:20">
      <c r="D167" s="45">
        <f t="shared" si="29"/>
        <v>0</v>
      </c>
      <c r="E167" s="45">
        <f t="shared" si="29"/>
        <v>0</v>
      </c>
      <c r="F167" s="37">
        <f t="shared" si="34"/>
        <v>0</v>
      </c>
      <c r="G167" s="37">
        <f t="shared" si="35"/>
        <v>0</v>
      </c>
      <c r="H167" s="37">
        <f t="shared" si="36"/>
        <v>0</v>
      </c>
      <c r="I167" s="37">
        <f t="shared" si="37"/>
        <v>0</v>
      </c>
      <c r="J167" s="37">
        <f t="shared" si="38"/>
        <v>0</v>
      </c>
      <c r="K167" s="37">
        <f t="shared" ca="1" si="30"/>
        <v>-0.14771947675197286</v>
      </c>
      <c r="L167" s="37">
        <f t="shared" ca="1" si="39"/>
        <v>2.1821043811876651E-2</v>
      </c>
      <c r="M167" s="37">
        <f t="shared" ca="1" si="31"/>
        <v>66226268.997167766</v>
      </c>
      <c r="N167" s="37">
        <f t="shared" ca="1" si="32"/>
        <v>18161137.33882717</v>
      </c>
      <c r="O167" s="37">
        <f t="shared" ca="1" si="33"/>
        <v>309125.22645572358</v>
      </c>
      <c r="P167" s="11">
        <f t="shared" ca="1" si="40"/>
        <v>0.14771947675197286</v>
      </c>
    </row>
    <row r="168" spans="3:20">
      <c r="D168" s="45">
        <f t="shared" si="29"/>
        <v>0</v>
      </c>
      <c r="E168" s="45">
        <f t="shared" si="29"/>
        <v>0</v>
      </c>
      <c r="F168" s="37">
        <f t="shared" si="34"/>
        <v>0</v>
      </c>
      <c r="G168" s="37">
        <f t="shared" si="35"/>
        <v>0</v>
      </c>
      <c r="H168" s="37">
        <f t="shared" si="36"/>
        <v>0</v>
      </c>
      <c r="I168" s="37">
        <f t="shared" si="37"/>
        <v>0</v>
      </c>
      <c r="J168" s="37">
        <f t="shared" si="38"/>
        <v>0</v>
      </c>
      <c r="K168" s="37">
        <f t="shared" ca="1" si="30"/>
        <v>-0.14771947675197286</v>
      </c>
      <c r="L168" s="37">
        <f t="shared" ca="1" si="39"/>
        <v>2.1821043811876651E-2</v>
      </c>
      <c r="M168" s="37">
        <f t="shared" ca="1" si="31"/>
        <v>66226268.997167766</v>
      </c>
      <c r="N168" s="37">
        <f t="shared" ca="1" si="32"/>
        <v>18161137.33882717</v>
      </c>
      <c r="O168" s="37">
        <f t="shared" ca="1" si="33"/>
        <v>309125.22645572358</v>
      </c>
      <c r="P168" s="11">
        <f t="shared" ca="1" si="40"/>
        <v>0.14771947675197286</v>
      </c>
    </row>
    <row r="169" spans="3:20">
      <c r="D169" s="45">
        <f t="shared" si="29"/>
        <v>0</v>
      </c>
      <c r="E169" s="45">
        <f t="shared" si="29"/>
        <v>0</v>
      </c>
      <c r="F169" s="37">
        <f t="shared" si="34"/>
        <v>0</v>
      </c>
      <c r="G169" s="37">
        <f t="shared" si="35"/>
        <v>0</v>
      </c>
      <c r="H169" s="37">
        <f t="shared" si="36"/>
        <v>0</v>
      </c>
      <c r="I169" s="37">
        <f t="shared" si="37"/>
        <v>0</v>
      </c>
      <c r="J169" s="37">
        <f t="shared" si="38"/>
        <v>0</v>
      </c>
      <c r="K169" s="37">
        <f t="shared" ca="1" si="30"/>
        <v>-0.14771947675197286</v>
      </c>
      <c r="L169" s="37">
        <f t="shared" ca="1" si="39"/>
        <v>2.1821043811876651E-2</v>
      </c>
      <c r="M169" s="37">
        <f t="shared" ca="1" si="31"/>
        <v>66226268.997167766</v>
      </c>
      <c r="N169" s="37">
        <f t="shared" ca="1" si="32"/>
        <v>18161137.33882717</v>
      </c>
      <c r="O169" s="37">
        <f t="shared" ca="1" si="33"/>
        <v>309125.22645572358</v>
      </c>
      <c r="P169" s="11">
        <f t="shared" ca="1" si="40"/>
        <v>0.14771947675197286</v>
      </c>
    </row>
    <row r="170" spans="3:20">
      <c r="D170" s="45">
        <f t="shared" si="29"/>
        <v>0</v>
      </c>
      <c r="E170" s="45">
        <f t="shared" si="29"/>
        <v>0</v>
      </c>
      <c r="F170" s="37">
        <f t="shared" si="34"/>
        <v>0</v>
      </c>
      <c r="G170" s="37">
        <f t="shared" si="35"/>
        <v>0</v>
      </c>
      <c r="H170" s="37">
        <f t="shared" si="36"/>
        <v>0</v>
      </c>
      <c r="I170" s="37">
        <f t="shared" si="37"/>
        <v>0</v>
      </c>
      <c r="J170" s="37">
        <f t="shared" si="38"/>
        <v>0</v>
      </c>
      <c r="K170" s="37">
        <f t="shared" ca="1" si="30"/>
        <v>-0.14771947675197286</v>
      </c>
      <c r="L170" s="37">
        <f t="shared" ca="1" si="39"/>
        <v>2.1821043811876651E-2</v>
      </c>
      <c r="M170" s="37">
        <f t="shared" ca="1" si="31"/>
        <v>66226268.997167766</v>
      </c>
      <c r="N170" s="37">
        <f t="shared" ca="1" si="32"/>
        <v>18161137.33882717</v>
      </c>
      <c r="O170" s="37">
        <f t="shared" ca="1" si="33"/>
        <v>309125.22645572358</v>
      </c>
      <c r="P170" s="11">
        <f t="shared" ca="1" si="40"/>
        <v>0.14771947675197286</v>
      </c>
    </row>
    <row r="171" spans="3:20">
      <c r="D171" s="45">
        <f t="shared" si="29"/>
        <v>0</v>
      </c>
      <c r="E171" s="45">
        <f t="shared" si="29"/>
        <v>0</v>
      </c>
      <c r="F171" s="37">
        <f t="shared" si="34"/>
        <v>0</v>
      </c>
      <c r="G171" s="37">
        <f t="shared" si="35"/>
        <v>0</v>
      </c>
      <c r="H171" s="37">
        <f t="shared" si="36"/>
        <v>0</v>
      </c>
      <c r="I171" s="37">
        <f t="shared" si="37"/>
        <v>0</v>
      </c>
      <c r="J171" s="37">
        <f t="shared" si="38"/>
        <v>0</v>
      </c>
      <c r="K171" s="37">
        <f t="shared" ca="1" si="30"/>
        <v>-0.14771947675197286</v>
      </c>
      <c r="L171" s="37">
        <f t="shared" ca="1" si="39"/>
        <v>2.1821043811876651E-2</v>
      </c>
      <c r="M171" s="37">
        <f t="shared" ca="1" si="31"/>
        <v>66226268.997167766</v>
      </c>
      <c r="N171" s="37">
        <f t="shared" ca="1" si="32"/>
        <v>18161137.33882717</v>
      </c>
      <c r="O171" s="37">
        <f t="shared" ca="1" si="33"/>
        <v>309125.22645572358</v>
      </c>
      <c r="P171" s="11">
        <f t="shared" ca="1" si="40"/>
        <v>0.14771947675197286</v>
      </c>
    </row>
    <row r="172" spans="3:20">
      <c r="D172" s="45">
        <f t="shared" si="29"/>
        <v>0</v>
      </c>
      <c r="E172" s="45">
        <f t="shared" si="29"/>
        <v>0</v>
      </c>
      <c r="F172" s="37">
        <f t="shared" si="34"/>
        <v>0</v>
      </c>
      <c r="G172" s="37">
        <f t="shared" si="35"/>
        <v>0</v>
      </c>
      <c r="H172" s="37">
        <f t="shared" si="36"/>
        <v>0</v>
      </c>
      <c r="I172" s="37">
        <f t="shared" si="37"/>
        <v>0</v>
      </c>
      <c r="J172" s="37">
        <f t="shared" si="38"/>
        <v>0</v>
      </c>
      <c r="K172" s="37">
        <f t="shared" ca="1" si="30"/>
        <v>-0.14771947675197286</v>
      </c>
      <c r="L172" s="37">
        <f t="shared" ca="1" si="39"/>
        <v>2.1821043811876651E-2</v>
      </c>
      <c r="M172" s="37">
        <f t="shared" ca="1" si="31"/>
        <v>66226268.997167766</v>
      </c>
      <c r="N172" s="37">
        <f t="shared" ca="1" si="32"/>
        <v>18161137.33882717</v>
      </c>
      <c r="O172" s="37">
        <f t="shared" ca="1" si="33"/>
        <v>309125.22645572358</v>
      </c>
      <c r="P172" s="11">
        <f t="shared" ca="1" si="40"/>
        <v>0.14771947675197286</v>
      </c>
    </row>
    <row r="173" spans="3:20">
      <c r="D173" s="45">
        <f t="shared" si="29"/>
        <v>0</v>
      </c>
      <c r="E173" s="45">
        <f t="shared" si="29"/>
        <v>0</v>
      </c>
      <c r="F173" s="37">
        <f t="shared" si="34"/>
        <v>0</v>
      </c>
      <c r="G173" s="37">
        <f t="shared" si="35"/>
        <v>0</v>
      </c>
      <c r="H173" s="37">
        <f t="shared" si="36"/>
        <v>0</v>
      </c>
      <c r="I173" s="37">
        <f t="shared" si="37"/>
        <v>0</v>
      </c>
      <c r="J173" s="37">
        <f t="shared" si="38"/>
        <v>0</v>
      </c>
      <c r="K173" s="37">
        <f t="shared" ca="1" si="30"/>
        <v>-0.14771947675197286</v>
      </c>
      <c r="L173" s="37">
        <f t="shared" ca="1" si="39"/>
        <v>2.1821043811876651E-2</v>
      </c>
      <c r="M173" s="37">
        <f t="shared" ca="1" si="31"/>
        <v>66226268.997167766</v>
      </c>
      <c r="N173" s="37">
        <f t="shared" ca="1" si="32"/>
        <v>18161137.33882717</v>
      </c>
      <c r="O173" s="37">
        <f t="shared" ca="1" si="33"/>
        <v>309125.22645572358</v>
      </c>
      <c r="P173" s="11">
        <f t="shared" ca="1" si="40"/>
        <v>0.14771947675197286</v>
      </c>
    </row>
    <row r="174" spans="3:20">
      <c r="D174" s="45">
        <f t="shared" si="29"/>
        <v>0</v>
      </c>
      <c r="E174" s="45">
        <f t="shared" si="29"/>
        <v>0</v>
      </c>
      <c r="F174" s="37">
        <f t="shared" si="34"/>
        <v>0</v>
      </c>
      <c r="G174" s="37">
        <f t="shared" si="35"/>
        <v>0</v>
      </c>
      <c r="H174" s="37">
        <f t="shared" si="36"/>
        <v>0</v>
      </c>
      <c r="I174" s="37">
        <f t="shared" si="37"/>
        <v>0</v>
      </c>
      <c r="J174" s="37">
        <f t="shared" si="38"/>
        <v>0</v>
      </c>
      <c r="K174" s="37">
        <f t="shared" ca="1" si="30"/>
        <v>-0.14771947675197286</v>
      </c>
      <c r="L174" s="37">
        <f t="shared" ca="1" si="39"/>
        <v>2.1821043811876651E-2</v>
      </c>
      <c r="M174" s="37">
        <f t="shared" ca="1" si="31"/>
        <v>66226268.997167766</v>
      </c>
      <c r="N174" s="37">
        <f t="shared" ca="1" si="32"/>
        <v>18161137.33882717</v>
      </c>
      <c r="O174" s="37">
        <f t="shared" ca="1" si="33"/>
        <v>309125.22645572358</v>
      </c>
      <c r="P174" s="11">
        <f t="shared" ca="1" si="40"/>
        <v>0.14771947675197286</v>
      </c>
    </row>
    <row r="175" spans="3:20">
      <c r="D175" s="45">
        <f t="shared" si="29"/>
        <v>0</v>
      </c>
      <c r="E175" s="45">
        <f t="shared" si="29"/>
        <v>0</v>
      </c>
      <c r="F175" s="37">
        <f t="shared" si="34"/>
        <v>0</v>
      </c>
      <c r="G175" s="37">
        <f t="shared" si="35"/>
        <v>0</v>
      </c>
      <c r="H175" s="37">
        <f t="shared" si="36"/>
        <v>0</v>
      </c>
      <c r="I175" s="37">
        <f t="shared" si="37"/>
        <v>0</v>
      </c>
      <c r="J175" s="37">
        <f t="shared" si="38"/>
        <v>0</v>
      </c>
      <c r="K175" s="37">
        <f t="shared" ca="1" si="30"/>
        <v>-0.14771947675197286</v>
      </c>
      <c r="L175" s="37">
        <f t="shared" ca="1" si="39"/>
        <v>2.1821043811876651E-2</v>
      </c>
      <c r="M175" s="37">
        <f t="shared" ca="1" si="31"/>
        <v>66226268.997167766</v>
      </c>
      <c r="N175" s="37">
        <f t="shared" ca="1" si="32"/>
        <v>18161137.33882717</v>
      </c>
      <c r="O175" s="37">
        <f t="shared" ca="1" si="33"/>
        <v>309125.22645572358</v>
      </c>
      <c r="P175" s="11">
        <f t="shared" ca="1" si="40"/>
        <v>0.14771947675197286</v>
      </c>
    </row>
    <row r="176" spans="3:20">
      <c r="D176" s="45">
        <f t="shared" si="29"/>
        <v>0</v>
      </c>
      <c r="E176" s="45">
        <f t="shared" si="29"/>
        <v>0</v>
      </c>
      <c r="F176" s="37">
        <f t="shared" si="34"/>
        <v>0</v>
      </c>
      <c r="G176" s="37">
        <f t="shared" si="35"/>
        <v>0</v>
      </c>
      <c r="H176" s="37">
        <f t="shared" si="36"/>
        <v>0</v>
      </c>
      <c r="I176" s="37">
        <f t="shared" si="37"/>
        <v>0</v>
      </c>
      <c r="J176" s="37">
        <f t="shared" si="38"/>
        <v>0</v>
      </c>
      <c r="K176" s="37">
        <f t="shared" ca="1" si="30"/>
        <v>-0.14771947675197286</v>
      </c>
      <c r="L176" s="37">
        <f t="shared" ca="1" si="39"/>
        <v>2.1821043811876651E-2</v>
      </c>
      <c r="M176" s="37">
        <f t="shared" ca="1" si="31"/>
        <v>66226268.997167766</v>
      </c>
      <c r="N176" s="37">
        <f t="shared" ca="1" si="32"/>
        <v>18161137.33882717</v>
      </c>
      <c r="O176" s="37">
        <f t="shared" ca="1" si="33"/>
        <v>309125.22645572358</v>
      </c>
      <c r="P176" s="11">
        <f t="shared" ca="1" si="40"/>
        <v>0.14771947675197286</v>
      </c>
    </row>
    <row r="177" spans="4:16">
      <c r="D177" s="45">
        <f t="shared" si="29"/>
        <v>0</v>
      </c>
      <c r="E177" s="45">
        <f t="shared" si="29"/>
        <v>0</v>
      </c>
      <c r="F177" s="37">
        <f t="shared" si="34"/>
        <v>0</v>
      </c>
      <c r="G177" s="37">
        <f t="shared" si="35"/>
        <v>0</v>
      </c>
      <c r="H177" s="37">
        <f t="shared" si="36"/>
        <v>0</v>
      </c>
      <c r="I177" s="37">
        <f t="shared" si="37"/>
        <v>0</v>
      </c>
      <c r="J177" s="37">
        <f t="shared" si="38"/>
        <v>0</v>
      </c>
      <c r="K177" s="37">
        <f t="shared" ca="1" si="30"/>
        <v>-0.14771947675197286</v>
      </c>
      <c r="L177" s="37">
        <f t="shared" ca="1" si="39"/>
        <v>2.1821043811876651E-2</v>
      </c>
      <c r="M177" s="37">
        <f t="shared" ca="1" si="31"/>
        <v>66226268.997167766</v>
      </c>
      <c r="N177" s="37">
        <f t="shared" ca="1" si="32"/>
        <v>18161137.33882717</v>
      </c>
      <c r="O177" s="37">
        <f t="shared" ca="1" si="33"/>
        <v>309125.22645572358</v>
      </c>
      <c r="P177" s="11">
        <f t="shared" ca="1" si="40"/>
        <v>0.14771947675197286</v>
      </c>
    </row>
    <row r="178" spans="4:16">
      <c r="D178" s="45">
        <f t="shared" si="29"/>
        <v>0</v>
      </c>
      <c r="E178" s="45">
        <f t="shared" si="29"/>
        <v>0</v>
      </c>
      <c r="F178" s="37">
        <f t="shared" si="34"/>
        <v>0</v>
      </c>
      <c r="G178" s="37">
        <f t="shared" si="35"/>
        <v>0</v>
      </c>
      <c r="H178" s="37">
        <f t="shared" si="36"/>
        <v>0</v>
      </c>
      <c r="I178" s="37">
        <f t="shared" si="37"/>
        <v>0</v>
      </c>
      <c r="J178" s="37">
        <f t="shared" si="38"/>
        <v>0</v>
      </c>
      <c r="K178" s="37">
        <f t="shared" ca="1" si="30"/>
        <v>-0.14771947675197286</v>
      </c>
      <c r="L178" s="37">
        <f t="shared" ca="1" si="39"/>
        <v>2.1821043811876651E-2</v>
      </c>
      <c r="M178" s="37">
        <f t="shared" ca="1" si="31"/>
        <v>66226268.997167766</v>
      </c>
      <c r="N178" s="37">
        <f t="shared" ca="1" si="32"/>
        <v>18161137.33882717</v>
      </c>
      <c r="O178" s="37">
        <f t="shared" ca="1" si="33"/>
        <v>309125.22645572358</v>
      </c>
      <c r="P178" s="11">
        <f t="shared" ca="1" si="40"/>
        <v>0.14771947675197286</v>
      </c>
    </row>
    <row r="179" spans="4:16">
      <c r="D179" s="45">
        <f t="shared" si="29"/>
        <v>0</v>
      </c>
      <c r="E179" s="45">
        <f t="shared" si="29"/>
        <v>0</v>
      </c>
      <c r="F179" s="37">
        <f t="shared" si="34"/>
        <v>0</v>
      </c>
      <c r="G179" s="37">
        <f t="shared" si="35"/>
        <v>0</v>
      </c>
      <c r="H179" s="37">
        <f t="shared" si="36"/>
        <v>0</v>
      </c>
      <c r="I179" s="37">
        <f t="shared" si="37"/>
        <v>0</v>
      </c>
      <c r="J179" s="37">
        <f t="shared" si="38"/>
        <v>0</v>
      </c>
      <c r="K179" s="37">
        <f t="shared" ca="1" si="30"/>
        <v>-0.14771947675197286</v>
      </c>
      <c r="L179" s="37">
        <f t="shared" ca="1" si="39"/>
        <v>2.1821043811876651E-2</v>
      </c>
      <c r="M179" s="37">
        <f t="shared" ca="1" si="31"/>
        <v>66226268.997167766</v>
      </c>
      <c r="N179" s="37">
        <f t="shared" ca="1" si="32"/>
        <v>18161137.33882717</v>
      </c>
      <c r="O179" s="37">
        <f t="shared" ca="1" si="33"/>
        <v>309125.22645572358</v>
      </c>
      <c r="P179" s="11">
        <f t="shared" ca="1" si="40"/>
        <v>0.14771947675197286</v>
      </c>
    </row>
    <row r="180" spans="4:16">
      <c r="D180" s="45">
        <f t="shared" si="29"/>
        <v>0</v>
      </c>
      <c r="E180" s="45">
        <f t="shared" si="29"/>
        <v>0</v>
      </c>
      <c r="F180" s="37">
        <f t="shared" si="34"/>
        <v>0</v>
      </c>
      <c r="G180" s="37">
        <f t="shared" si="35"/>
        <v>0</v>
      </c>
      <c r="H180" s="37">
        <f t="shared" si="36"/>
        <v>0</v>
      </c>
      <c r="I180" s="37">
        <f t="shared" si="37"/>
        <v>0</v>
      </c>
      <c r="J180" s="37">
        <f t="shared" si="38"/>
        <v>0</v>
      </c>
      <c r="K180" s="37">
        <f t="shared" ca="1" si="30"/>
        <v>-0.14771947675197286</v>
      </c>
      <c r="L180" s="37">
        <f t="shared" ca="1" si="39"/>
        <v>2.1821043811876651E-2</v>
      </c>
      <c r="M180" s="37">
        <f t="shared" ca="1" si="31"/>
        <v>66226268.997167766</v>
      </c>
      <c r="N180" s="37">
        <f t="shared" ca="1" si="32"/>
        <v>18161137.33882717</v>
      </c>
      <c r="O180" s="37">
        <f t="shared" ca="1" si="33"/>
        <v>309125.22645572358</v>
      </c>
      <c r="P180" s="11">
        <f t="shared" ca="1" si="40"/>
        <v>0.14771947675197286</v>
      </c>
    </row>
    <row r="181" spans="4:16">
      <c r="D181" s="45">
        <f t="shared" si="29"/>
        <v>0</v>
      </c>
      <c r="E181" s="45">
        <f t="shared" si="29"/>
        <v>0</v>
      </c>
      <c r="F181" s="37">
        <f t="shared" si="34"/>
        <v>0</v>
      </c>
      <c r="G181" s="37">
        <f t="shared" si="35"/>
        <v>0</v>
      </c>
      <c r="H181" s="37">
        <f t="shared" si="36"/>
        <v>0</v>
      </c>
      <c r="I181" s="37">
        <f t="shared" si="37"/>
        <v>0</v>
      </c>
      <c r="J181" s="37">
        <f t="shared" si="38"/>
        <v>0</v>
      </c>
      <c r="K181" s="37">
        <f t="shared" ca="1" si="30"/>
        <v>-0.14771947675197286</v>
      </c>
      <c r="L181" s="37">
        <f t="shared" ca="1" si="39"/>
        <v>2.1821043811876651E-2</v>
      </c>
      <c r="M181" s="37">
        <f t="shared" ca="1" si="31"/>
        <v>66226268.997167766</v>
      </c>
      <c r="N181" s="37">
        <f t="shared" ca="1" si="32"/>
        <v>18161137.33882717</v>
      </c>
      <c r="O181" s="37">
        <f t="shared" ca="1" si="33"/>
        <v>309125.22645572358</v>
      </c>
      <c r="P181" s="11">
        <f t="shared" ca="1" si="40"/>
        <v>0.14771947675197286</v>
      </c>
    </row>
    <row r="182" spans="4:16">
      <c r="D182" s="45">
        <f t="shared" si="29"/>
        <v>0</v>
      </c>
      <c r="E182" s="45">
        <f t="shared" si="29"/>
        <v>0</v>
      </c>
      <c r="F182" s="37">
        <f t="shared" si="34"/>
        <v>0</v>
      </c>
      <c r="G182" s="37">
        <f t="shared" si="35"/>
        <v>0</v>
      </c>
      <c r="H182" s="37">
        <f t="shared" si="36"/>
        <v>0</v>
      </c>
      <c r="I182" s="37">
        <f t="shared" si="37"/>
        <v>0</v>
      </c>
      <c r="J182" s="37">
        <f t="shared" si="38"/>
        <v>0</v>
      </c>
      <c r="K182" s="37">
        <f t="shared" ca="1" si="30"/>
        <v>-0.14771947675197286</v>
      </c>
      <c r="L182" s="37">
        <f t="shared" ca="1" si="39"/>
        <v>2.1821043811876651E-2</v>
      </c>
      <c r="M182" s="37">
        <f t="shared" ca="1" si="31"/>
        <v>66226268.997167766</v>
      </c>
      <c r="N182" s="37">
        <f t="shared" ca="1" si="32"/>
        <v>18161137.33882717</v>
      </c>
      <c r="O182" s="37">
        <f t="shared" ca="1" si="33"/>
        <v>309125.22645572358</v>
      </c>
      <c r="P182" s="11">
        <f t="shared" ca="1" si="40"/>
        <v>0.14771947675197286</v>
      </c>
    </row>
    <row r="183" spans="4:16">
      <c r="D183" s="45">
        <f t="shared" si="29"/>
        <v>0</v>
      </c>
      <c r="E183" s="45">
        <f t="shared" si="29"/>
        <v>0</v>
      </c>
      <c r="F183" s="37">
        <f t="shared" si="34"/>
        <v>0</v>
      </c>
      <c r="G183" s="37">
        <f t="shared" si="35"/>
        <v>0</v>
      </c>
      <c r="H183" s="37">
        <f t="shared" si="36"/>
        <v>0</v>
      </c>
      <c r="I183" s="37">
        <f t="shared" si="37"/>
        <v>0</v>
      </c>
      <c r="J183" s="37">
        <f t="shared" si="38"/>
        <v>0</v>
      </c>
      <c r="K183" s="37">
        <f t="shared" ca="1" si="30"/>
        <v>-0.14771947675197286</v>
      </c>
      <c r="L183" s="37">
        <f t="shared" ca="1" si="39"/>
        <v>2.1821043811876651E-2</v>
      </c>
      <c r="M183" s="37">
        <f t="shared" ca="1" si="31"/>
        <v>66226268.997167766</v>
      </c>
      <c r="N183" s="37">
        <f t="shared" ca="1" si="32"/>
        <v>18161137.33882717</v>
      </c>
      <c r="O183" s="37">
        <f t="shared" ca="1" si="33"/>
        <v>309125.22645572358</v>
      </c>
      <c r="P183" s="11">
        <f t="shared" ca="1" si="40"/>
        <v>0.14771947675197286</v>
      </c>
    </row>
    <row r="184" spans="4:16">
      <c r="D184" s="45">
        <f t="shared" si="29"/>
        <v>0</v>
      </c>
      <c r="E184" s="45">
        <f t="shared" si="29"/>
        <v>0</v>
      </c>
      <c r="F184" s="37">
        <f t="shared" si="34"/>
        <v>0</v>
      </c>
      <c r="G184" s="37">
        <f t="shared" si="35"/>
        <v>0</v>
      </c>
      <c r="H184" s="37">
        <f t="shared" si="36"/>
        <v>0</v>
      </c>
      <c r="I184" s="37">
        <f t="shared" si="37"/>
        <v>0</v>
      </c>
      <c r="J184" s="37">
        <f t="shared" si="38"/>
        <v>0</v>
      </c>
      <c r="K184" s="37">
        <f t="shared" ca="1" si="30"/>
        <v>-0.14771947675197286</v>
      </c>
      <c r="L184" s="37">
        <f t="shared" ca="1" si="39"/>
        <v>2.1821043811876651E-2</v>
      </c>
      <c r="M184" s="37">
        <f t="shared" ca="1" si="31"/>
        <v>66226268.997167766</v>
      </c>
      <c r="N184" s="37">
        <f t="shared" ca="1" si="32"/>
        <v>18161137.33882717</v>
      </c>
      <c r="O184" s="37">
        <f t="shared" ca="1" si="33"/>
        <v>309125.22645572358</v>
      </c>
      <c r="P184" s="11">
        <f t="shared" ca="1" si="40"/>
        <v>0.14771947675197286</v>
      </c>
    </row>
    <row r="185" spans="4:16">
      <c r="D185" s="45">
        <f t="shared" si="29"/>
        <v>0</v>
      </c>
      <c r="E185" s="45">
        <f t="shared" si="29"/>
        <v>0</v>
      </c>
      <c r="F185" s="37">
        <f t="shared" si="34"/>
        <v>0</v>
      </c>
      <c r="G185" s="37">
        <f t="shared" si="35"/>
        <v>0</v>
      </c>
      <c r="H185" s="37">
        <f t="shared" si="36"/>
        <v>0</v>
      </c>
      <c r="I185" s="37">
        <f t="shared" si="37"/>
        <v>0</v>
      </c>
      <c r="J185" s="37">
        <f t="shared" si="38"/>
        <v>0</v>
      </c>
      <c r="K185" s="37">
        <f t="shared" ca="1" si="30"/>
        <v>-0.14771947675197286</v>
      </c>
      <c r="L185" s="37">
        <f t="shared" ca="1" si="39"/>
        <v>2.1821043811876651E-2</v>
      </c>
      <c r="M185" s="37">
        <f t="shared" ca="1" si="31"/>
        <v>66226268.997167766</v>
      </c>
      <c r="N185" s="37">
        <f t="shared" ca="1" si="32"/>
        <v>18161137.33882717</v>
      </c>
      <c r="O185" s="37">
        <f t="shared" ca="1" si="33"/>
        <v>309125.22645572358</v>
      </c>
      <c r="P185" s="11">
        <f t="shared" ca="1" si="40"/>
        <v>0.14771947675197286</v>
      </c>
    </row>
    <row r="186" spans="4:16">
      <c r="D186" s="45">
        <f t="shared" si="29"/>
        <v>0</v>
      </c>
      <c r="E186" s="45">
        <f t="shared" si="29"/>
        <v>0</v>
      </c>
      <c r="F186" s="37">
        <f t="shared" si="34"/>
        <v>0</v>
      </c>
      <c r="G186" s="37">
        <f t="shared" si="35"/>
        <v>0</v>
      </c>
      <c r="H186" s="37">
        <f t="shared" si="36"/>
        <v>0</v>
      </c>
      <c r="I186" s="37">
        <f t="shared" si="37"/>
        <v>0</v>
      </c>
      <c r="J186" s="37">
        <f t="shared" si="38"/>
        <v>0</v>
      </c>
      <c r="K186" s="37">
        <f t="shared" ca="1" si="30"/>
        <v>-0.14771947675197286</v>
      </c>
      <c r="L186" s="37">
        <f t="shared" ca="1" si="39"/>
        <v>2.1821043811876651E-2</v>
      </c>
      <c r="M186" s="37">
        <f t="shared" ca="1" si="31"/>
        <v>66226268.997167766</v>
      </c>
      <c r="N186" s="37">
        <f t="shared" ca="1" si="32"/>
        <v>18161137.33882717</v>
      </c>
      <c r="O186" s="37">
        <f t="shared" ca="1" si="33"/>
        <v>309125.22645572358</v>
      </c>
      <c r="P186" s="11">
        <f t="shared" ca="1" si="40"/>
        <v>0.14771947675197286</v>
      </c>
    </row>
    <row r="187" spans="4:16">
      <c r="D187" s="45">
        <f t="shared" si="29"/>
        <v>0</v>
      </c>
      <c r="E187" s="45">
        <f t="shared" si="29"/>
        <v>0</v>
      </c>
      <c r="F187" s="37">
        <f t="shared" si="34"/>
        <v>0</v>
      </c>
      <c r="G187" s="37">
        <f t="shared" si="35"/>
        <v>0</v>
      </c>
      <c r="H187" s="37">
        <f t="shared" si="36"/>
        <v>0</v>
      </c>
      <c r="I187" s="37">
        <f t="shared" si="37"/>
        <v>0</v>
      </c>
      <c r="J187" s="37">
        <f t="shared" si="38"/>
        <v>0</v>
      </c>
      <c r="K187" s="37">
        <f t="shared" ca="1" si="30"/>
        <v>-0.14771947675197286</v>
      </c>
      <c r="L187" s="37">
        <f t="shared" ca="1" si="39"/>
        <v>2.1821043811876651E-2</v>
      </c>
      <c r="M187" s="37">
        <f t="shared" ca="1" si="31"/>
        <v>66226268.997167766</v>
      </c>
      <c r="N187" s="37">
        <f t="shared" ca="1" si="32"/>
        <v>18161137.33882717</v>
      </c>
      <c r="O187" s="37">
        <f t="shared" ca="1" si="33"/>
        <v>309125.22645572358</v>
      </c>
      <c r="P187" s="11">
        <f t="shared" ca="1" si="40"/>
        <v>0.14771947675197286</v>
      </c>
    </row>
    <row r="188" spans="4:16">
      <c r="D188" s="45">
        <f t="shared" si="29"/>
        <v>0</v>
      </c>
      <c r="E188" s="45">
        <f t="shared" si="29"/>
        <v>0</v>
      </c>
      <c r="F188" s="37">
        <f t="shared" si="34"/>
        <v>0</v>
      </c>
      <c r="G188" s="37">
        <f t="shared" si="35"/>
        <v>0</v>
      </c>
      <c r="H188" s="37">
        <f t="shared" si="36"/>
        <v>0</v>
      </c>
      <c r="I188" s="37">
        <f t="shared" si="37"/>
        <v>0</v>
      </c>
      <c r="J188" s="37">
        <f t="shared" si="38"/>
        <v>0</v>
      </c>
      <c r="K188" s="37">
        <f t="shared" ca="1" si="30"/>
        <v>-0.14771947675197286</v>
      </c>
      <c r="L188" s="37">
        <f t="shared" ca="1" si="39"/>
        <v>2.1821043811876651E-2</v>
      </c>
      <c r="M188" s="37">
        <f t="shared" ca="1" si="31"/>
        <v>66226268.997167766</v>
      </c>
      <c r="N188" s="37">
        <f t="shared" ca="1" si="32"/>
        <v>18161137.33882717</v>
      </c>
      <c r="O188" s="37">
        <f t="shared" ca="1" si="33"/>
        <v>309125.22645572358</v>
      </c>
      <c r="P188" s="11">
        <f t="shared" ca="1" si="40"/>
        <v>0.14771947675197286</v>
      </c>
    </row>
    <row r="189" spans="4:16">
      <c r="D189" s="45">
        <f t="shared" si="29"/>
        <v>0</v>
      </c>
      <c r="E189" s="45">
        <f t="shared" si="29"/>
        <v>0</v>
      </c>
      <c r="F189" s="37">
        <f t="shared" si="34"/>
        <v>0</v>
      </c>
      <c r="G189" s="37">
        <f t="shared" si="35"/>
        <v>0</v>
      </c>
      <c r="H189" s="37">
        <f t="shared" si="36"/>
        <v>0</v>
      </c>
      <c r="I189" s="37">
        <f t="shared" si="37"/>
        <v>0</v>
      </c>
      <c r="J189" s="37">
        <f t="shared" si="38"/>
        <v>0</v>
      </c>
      <c r="K189" s="37">
        <f t="shared" ca="1" si="30"/>
        <v>-0.14771947675197286</v>
      </c>
      <c r="L189" s="37">
        <f t="shared" ca="1" si="39"/>
        <v>2.1821043811876651E-2</v>
      </c>
      <c r="M189" s="37">
        <f t="shared" ca="1" si="31"/>
        <v>66226268.997167766</v>
      </c>
      <c r="N189" s="37">
        <f t="shared" ca="1" si="32"/>
        <v>18161137.33882717</v>
      </c>
      <c r="O189" s="37">
        <f t="shared" ca="1" si="33"/>
        <v>309125.22645572358</v>
      </c>
      <c r="P189" s="11">
        <f t="shared" ca="1" si="40"/>
        <v>0.14771947675197286</v>
      </c>
    </row>
    <row r="190" spans="4:16">
      <c r="D190" s="45">
        <f t="shared" si="29"/>
        <v>0</v>
      </c>
      <c r="E190" s="45">
        <f t="shared" si="29"/>
        <v>0</v>
      </c>
      <c r="F190" s="37">
        <f t="shared" si="34"/>
        <v>0</v>
      </c>
      <c r="G190" s="37">
        <f t="shared" si="35"/>
        <v>0</v>
      </c>
      <c r="H190" s="37">
        <f t="shared" si="36"/>
        <v>0</v>
      </c>
      <c r="I190" s="37">
        <f t="shared" si="37"/>
        <v>0</v>
      </c>
      <c r="J190" s="37">
        <f t="shared" si="38"/>
        <v>0</v>
      </c>
      <c r="K190" s="37">
        <f t="shared" ca="1" si="30"/>
        <v>-0.14771947675197286</v>
      </c>
      <c r="L190" s="37">
        <f t="shared" ca="1" si="39"/>
        <v>2.1821043811876651E-2</v>
      </c>
      <c r="M190" s="37">
        <f t="shared" ca="1" si="31"/>
        <v>66226268.997167766</v>
      </c>
      <c r="N190" s="37">
        <f t="shared" ca="1" si="32"/>
        <v>18161137.33882717</v>
      </c>
      <c r="O190" s="37">
        <f t="shared" ca="1" si="33"/>
        <v>309125.22645572358</v>
      </c>
      <c r="P190" s="11">
        <f t="shared" ca="1" si="40"/>
        <v>0.14771947675197286</v>
      </c>
    </row>
    <row r="191" spans="4:16">
      <c r="D191" s="45">
        <f t="shared" si="29"/>
        <v>0</v>
      </c>
      <c r="E191" s="45">
        <f t="shared" si="29"/>
        <v>0</v>
      </c>
      <c r="F191" s="37">
        <f t="shared" si="34"/>
        <v>0</v>
      </c>
      <c r="G191" s="37">
        <f t="shared" si="35"/>
        <v>0</v>
      </c>
      <c r="H191" s="37">
        <f t="shared" si="36"/>
        <v>0</v>
      </c>
      <c r="I191" s="37">
        <f t="shared" si="37"/>
        <v>0</v>
      </c>
      <c r="J191" s="37">
        <f t="shared" si="38"/>
        <v>0</v>
      </c>
      <c r="K191" s="37">
        <f t="shared" ca="1" si="30"/>
        <v>-0.14771947675197286</v>
      </c>
      <c r="L191" s="37">
        <f t="shared" ca="1" si="39"/>
        <v>2.1821043811876651E-2</v>
      </c>
      <c r="M191" s="37">
        <f t="shared" ca="1" si="31"/>
        <v>66226268.997167766</v>
      </c>
      <c r="N191" s="37">
        <f t="shared" ca="1" si="32"/>
        <v>18161137.33882717</v>
      </c>
      <c r="O191" s="37">
        <f t="shared" ca="1" si="33"/>
        <v>309125.22645572358</v>
      </c>
      <c r="P191" s="11">
        <f t="shared" ca="1" si="40"/>
        <v>0.14771947675197286</v>
      </c>
    </row>
    <row r="192" spans="4:16">
      <c r="D192" s="45">
        <f t="shared" si="29"/>
        <v>0</v>
      </c>
      <c r="E192" s="45">
        <f t="shared" si="29"/>
        <v>0</v>
      </c>
      <c r="F192" s="37">
        <f t="shared" si="34"/>
        <v>0</v>
      </c>
      <c r="G192" s="37">
        <f t="shared" si="35"/>
        <v>0</v>
      </c>
      <c r="H192" s="37">
        <f t="shared" si="36"/>
        <v>0</v>
      </c>
      <c r="I192" s="37">
        <f t="shared" si="37"/>
        <v>0</v>
      </c>
      <c r="J192" s="37">
        <f t="shared" si="38"/>
        <v>0</v>
      </c>
      <c r="K192" s="37">
        <f t="shared" ca="1" si="30"/>
        <v>-0.14771947675197286</v>
      </c>
      <c r="L192" s="37">
        <f t="shared" ca="1" si="39"/>
        <v>2.1821043811876651E-2</v>
      </c>
      <c r="M192" s="37">
        <f t="shared" ca="1" si="31"/>
        <v>66226268.997167766</v>
      </c>
      <c r="N192" s="37">
        <f t="shared" ca="1" si="32"/>
        <v>18161137.33882717</v>
      </c>
      <c r="O192" s="37">
        <f t="shared" ca="1" si="33"/>
        <v>309125.22645572358</v>
      </c>
      <c r="P192" s="11">
        <f t="shared" ca="1" si="40"/>
        <v>0.14771947675197286</v>
      </c>
    </row>
    <row r="193" spans="4:16">
      <c r="D193" s="45">
        <f t="shared" si="29"/>
        <v>0</v>
      </c>
      <c r="E193" s="45">
        <f t="shared" si="29"/>
        <v>0</v>
      </c>
      <c r="F193" s="37">
        <f t="shared" si="34"/>
        <v>0</v>
      </c>
      <c r="G193" s="37">
        <f t="shared" si="35"/>
        <v>0</v>
      </c>
      <c r="H193" s="37">
        <f t="shared" si="36"/>
        <v>0</v>
      </c>
      <c r="I193" s="37">
        <f t="shared" si="37"/>
        <v>0</v>
      </c>
      <c r="J193" s="37">
        <f t="shared" si="38"/>
        <v>0</v>
      </c>
      <c r="K193" s="37">
        <f t="shared" ca="1" si="30"/>
        <v>-0.14771947675197286</v>
      </c>
      <c r="L193" s="37">
        <f t="shared" ca="1" si="39"/>
        <v>2.1821043811876651E-2</v>
      </c>
      <c r="M193" s="37">
        <f t="shared" ca="1" si="31"/>
        <v>66226268.997167766</v>
      </c>
      <c r="N193" s="37">
        <f t="shared" ca="1" si="32"/>
        <v>18161137.33882717</v>
      </c>
      <c r="O193" s="37">
        <f t="shared" ca="1" si="33"/>
        <v>309125.22645572358</v>
      </c>
      <c r="P193" s="11">
        <f t="shared" ca="1" si="40"/>
        <v>0.14771947675197286</v>
      </c>
    </row>
    <row r="194" spans="4:16">
      <c r="D194" s="45">
        <f t="shared" si="29"/>
        <v>0</v>
      </c>
      <c r="E194" s="45">
        <f t="shared" si="29"/>
        <v>0</v>
      </c>
      <c r="F194" s="37">
        <f t="shared" si="34"/>
        <v>0</v>
      </c>
      <c r="G194" s="37">
        <f t="shared" si="35"/>
        <v>0</v>
      </c>
      <c r="H194" s="37">
        <f t="shared" si="36"/>
        <v>0</v>
      </c>
      <c r="I194" s="37">
        <f t="shared" si="37"/>
        <v>0</v>
      </c>
      <c r="J194" s="37">
        <f t="shared" si="38"/>
        <v>0</v>
      </c>
      <c r="K194" s="37">
        <f t="shared" ca="1" si="30"/>
        <v>-0.14771947675197286</v>
      </c>
      <c r="L194" s="37">
        <f t="shared" ca="1" si="39"/>
        <v>2.1821043811876651E-2</v>
      </c>
      <c r="M194" s="37">
        <f t="shared" ca="1" si="31"/>
        <v>66226268.997167766</v>
      </c>
      <c r="N194" s="37">
        <f t="shared" ca="1" si="32"/>
        <v>18161137.33882717</v>
      </c>
      <c r="O194" s="37">
        <f t="shared" ca="1" si="33"/>
        <v>309125.22645572358</v>
      </c>
      <c r="P194" s="11">
        <f t="shared" ca="1" si="40"/>
        <v>0.14771947675197286</v>
      </c>
    </row>
    <row r="195" spans="4:16">
      <c r="D195" s="45">
        <f t="shared" si="29"/>
        <v>0</v>
      </c>
      <c r="E195" s="45">
        <f t="shared" si="29"/>
        <v>0</v>
      </c>
      <c r="F195" s="37">
        <f t="shared" si="34"/>
        <v>0</v>
      </c>
      <c r="G195" s="37">
        <f t="shared" si="35"/>
        <v>0</v>
      </c>
      <c r="H195" s="37">
        <f t="shared" si="36"/>
        <v>0</v>
      </c>
      <c r="I195" s="37">
        <f t="shared" si="37"/>
        <v>0</v>
      </c>
      <c r="J195" s="37">
        <f t="shared" si="38"/>
        <v>0</v>
      </c>
      <c r="K195" s="37">
        <f t="shared" ca="1" si="30"/>
        <v>-0.14771947675197286</v>
      </c>
      <c r="L195" s="37">
        <f t="shared" ca="1" si="39"/>
        <v>2.1821043811876651E-2</v>
      </c>
      <c r="M195" s="37">
        <f t="shared" ca="1" si="31"/>
        <v>66226268.997167766</v>
      </c>
      <c r="N195" s="37">
        <f t="shared" ca="1" si="32"/>
        <v>18161137.33882717</v>
      </c>
      <c r="O195" s="37">
        <f t="shared" ca="1" si="33"/>
        <v>309125.22645572358</v>
      </c>
      <c r="P195" s="11">
        <f t="shared" ca="1" si="40"/>
        <v>0.14771947675197286</v>
      </c>
    </row>
    <row r="196" spans="4:16">
      <c r="D196" s="45">
        <f t="shared" ref="D196:E211" si="41">A196/A$18</f>
        <v>0</v>
      </c>
      <c r="E196" s="45">
        <f t="shared" si="41"/>
        <v>0</v>
      </c>
      <c r="F196" s="37">
        <f t="shared" si="34"/>
        <v>0</v>
      </c>
      <c r="G196" s="37">
        <f t="shared" si="35"/>
        <v>0</v>
      </c>
      <c r="H196" s="37">
        <f t="shared" si="36"/>
        <v>0</v>
      </c>
      <c r="I196" s="37">
        <f t="shared" si="37"/>
        <v>0</v>
      </c>
      <c r="J196" s="37">
        <f t="shared" si="38"/>
        <v>0</v>
      </c>
      <c r="K196" s="37">
        <f t="shared" ca="1" si="30"/>
        <v>-0.14771947675197286</v>
      </c>
      <c r="L196" s="37">
        <f t="shared" ca="1" si="39"/>
        <v>2.1821043811876651E-2</v>
      </c>
      <c r="M196" s="37">
        <f t="shared" ca="1" si="31"/>
        <v>66226268.997167766</v>
      </c>
      <c r="N196" s="37">
        <f t="shared" ca="1" si="32"/>
        <v>18161137.33882717</v>
      </c>
      <c r="O196" s="37">
        <f t="shared" ca="1" si="33"/>
        <v>309125.22645572358</v>
      </c>
      <c r="P196" s="11">
        <f t="shared" ca="1" si="40"/>
        <v>0.14771947675197286</v>
      </c>
    </row>
    <row r="197" spans="4:16">
      <c r="D197" s="45">
        <f t="shared" si="41"/>
        <v>0</v>
      </c>
      <c r="E197" s="45">
        <f t="shared" si="41"/>
        <v>0</v>
      </c>
      <c r="F197" s="37">
        <f t="shared" si="34"/>
        <v>0</v>
      </c>
      <c r="G197" s="37">
        <f t="shared" si="35"/>
        <v>0</v>
      </c>
      <c r="H197" s="37">
        <f t="shared" si="36"/>
        <v>0</v>
      </c>
      <c r="I197" s="37">
        <f t="shared" si="37"/>
        <v>0</v>
      </c>
      <c r="J197" s="37">
        <f t="shared" si="38"/>
        <v>0</v>
      </c>
      <c r="K197" s="37">
        <f t="shared" ca="1" si="30"/>
        <v>-0.14771947675197286</v>
      </c>
      <c r="L197" s="37">
        <f t="shared" ca="1" si="39"/>
        <v>2.1821043811876651E-2</v>
      </c>
      <c r="M197" s="37">
        <f t="shared" ca="1" si="31"/>
        <v>66226268.997167766</v>
      </c>
      <c r="N197" s="37">
        <f t="shared" ca="1" si="32"/>
        <v>18161137.33882717</v>
      </c>
      <c r="O197" s="37">
        <f t="shared" ca="1" si="33"/>
        <v>309125.22645572358</v>
      </c>
      <c r="P197" s="11">
        <f t="shared" ca="1" si="40"/>
        <v>0.14771947675197286</v>
      </c>
    </row>
    <row r="198" spans="4:16">
      <c r="D198" s="45">
        <f t="shared" si="41"/>
        <v>0</v>
      </c>
      <c r="E198" s="45">
        <f t="shared" si="41"/>
        <v>0</v>
      </c>
      <c r="F198" s="37">
        <f t="shared" si="34"/>
        <v>0</v>
      </c>
      <c r="G198" s="37">
        <f t="shared" si="35"/>
        <v>0</v>
      </c>
      <c r="H198" s="37">
        <f t="shared" si="36"/>
        <v>0</v>
      </c>
      <c r="I198" s="37">
        <f t="shared" si="37"/>
        <v>0</v>
      </c>
      <c r="J198" s="37">
        <f t="shared" si="38"/>
        <v>0</v>
      </c>
      <c r="K198" s="37">
        <f t="shared" ca="1" si="30"/>
        <v>-0.14771947675197286</v>
      </c>
      <c r="L198" s="37">
        <f t="shared" ca="1" si="39"/>
        <v>2.1821043811876651E-2</v>
      </c>
      <c r="M198" s="37">
        <f t="shared" ca="1" si="31"/>
        <v>66226268.997167766</v>
      </c>
      <c r="N198" s="37">
        <f t="shared" ca="1" si="32"/>
        <v>18161137.33882717</v>
      </c>
      <c r="O198" s="37">
        <f t="shared" ca="1" si="33"/>
        <v>309125.22645572358</v>
      </c>
      <c r="P198" s="11">
        <f t="shared" ca="1" si="40"/>
        <v>0.14771947675197286</v>
      </c>
    </row>
    <row r="199" spans="4:16">
      <c r="D199" s="45">
        <f t="shared" si="41"/>
        <v>0</v>
      </c>
      <c r="E199" s="45">
        <f t="shared" si="41"/>
        <v>0</v>
      </c>
      <c r="F199" s="37">
        <f t="shared" si="34"/>
        <v>0</v>
      </c>
      <c r="G199" s="37">
        <f t="shared" si="35"/>
        <v>0</v>
      </c>
      <c r="H199" s="37">
        <f t="shared" si="36"/>
        <v>0</v>
      </c>
      <c r="I199" s="37">
        <f t="shared" si="37"/>
        <v>0</v>
      </c>
      <c r="J199" s="37">
        <f t="shared" si="38"/>
        <v>0</v>
      </c>
      <c r="K199" s="37">
        <f t="shared" ca="1" si="30"/>
        <v>-0.14771947675197286</v>
      </c>
      <c r="L199" s="37">
        <f t="shared" ca="1" si="39"/>
        <v>2.1821043811876651E-2</v>
      </c>
      <c r="M199" s="37">
        <f t="shared" ca="1" si="31"/>
        <v>66226268.997167766</v>
      </c>
      <c r="N199" s="37">
        <f t="shared" ca="1" si="32"/>
        <v>18161137.33882717</v>
      </c>
      <c r="O199" s="37">
        <f t="shared" ca="1" si="33"/>
        <v>309125.22645572358</v>
      </c>
      <c r="P199" s="11">
        <f t="shared" ca="1" si="40"/>
        <v>0.14771947675197286</v>
      </c>
    </row>
    <row r="200" spans="4:16">
      <c r="D200" s="45">
        <f t="shared" si="41"/>
        <v>0</v>
      </c>
      <c r="E200" s="45">
        <f t="shared" si="41"/>
        <v>0</v>
      </c>
      <c r="F200" s="37">
        <f t="shared" si="34"/>
        <v>0</v>
      </c>
      <c r="G200" s="37">
        <f t="shared" si="35"/>
        <v>0</v>
      </c>
      <c r="H200" s="37">
        <f t="shared" si="36"/>
        <v>0</v>
      </c>
      <c r="I200" s="37">
        <f t="shared" si="37"/>
        <v>0</v>
      </c>
      <c r="J200" s="37">
        <f t="shared" si="38"/>
        <v>0</v>
      </c>
      <c r="K200" s="37">
        <f t="shared" ca="1" si="30"/>
        <v>-0.14771947675197286</v>
      </c>
      <c r="L200" s="37">
        <f t="shared" ca="1" si="39"/>
        <v>2.1821043811876651E-2</v>
      </c>
      <c r="M200" s="37">
        <f t="shared" ca="1" si="31"/>
        <v>66226268.997167766</v>
      </c>
      <c r="N200" s="37">
        <f t="shared" ca="1" si="32"/>
        <v>18161137.33882717</v>
      </c>
      <c r="O200" s="37">
        <f t="shared" ca="1" si="33"/>
        <v>309125.22645572358</v>
      </c>
      <c r="P200" s="11">
        <f t="shared" ca="1" si="40"/>
        <v>0.14771947675197286</v>
      </c>
    </row>
    <row r="201" spans="4:16">
      <c r="D201" s="45">
        <f t="shared" si="41"/>
        <v>0</v>
      </c>
      <c r="E201" s="45">
        <f t="shared" si="41"/>
        <v>0</v>
      </c>
      <c r="F201" s="37">
        <f t="shared" si="34"/>
        <v>0</v>
      </c>
      <c r="G201" s="37">
        <f t="shared" si="35"/>
        <v>0</v>
      </c>
      <c r="H201" s="37">
        <f t="shared" si="36"/>
        <v>0</v>
      </c>
      <c r="I201" s="37">
        <f t="shared" si="37"/>
        <v>0</v>
      </c>
      <c r="J201" s="37">
        <f t="shared" si="38"/>
        <v>0</v>
      </c>
      <c r="K201" s="37">
        <f t="shared" ca="1" si="30"/>
        <v>-0.14771947675197286</v>
      </c>
      <c r="L201" s="37">
        <f t="shared" ca="1" si="39"/>
        <v>2.1821043811876651E-2</v>
      </c>
      <c r="M201" s="37">
        <f t="shared" ca="1" si="31"/>
        <v>66226268.997167766</v>
      </c>
      <c r="N201" s="37">
        <f t="shared" ca="1" si="32"/>
        <v>18161137.33882717</v>
      </c>
      <c r="O201" s="37">
        <f t="shared" ca="1" si="33"/>
        <v>309125.22645572358</v>
      </c>
      <c r="P201" s="11">
        <f t="shared" ca="1" si="40"/>
        <v>0.14771947675197286</v>
      </c>
    </row>
    <row r="202" spans="4:16">
      <c r="D202" s="45">
        <f t="shared" si="41"/>
        <v>0</v>
      </c>
      <c r="E202" s="45">
        <f t="shared" si="41"/>
        <v>0</v>
      </c>
      <c r="F202" s="37">
        <f t="shared" si="34"/>
        <v>0</v>
      </c>
      <c r="G202" s="37">
        <f t="shared" si="35"/>
        <v>0</v>
      </c>
      <c r="H202" s="37">
        <f t="shared" si="36"/>
        <v>0</v>
      </c>
      <c r="I202" s="37">
        <f t="shared" si="37"/>
        <v>0</v>
      </c>
      <c r="J202" s="37">
        <f t="shared" si="38"/>
        <v>0</v>
      </c>
      <c r="K202" s="37">
        <f t="shared" ca="1" si="30"/>
        <v>-0.14771947675197286</v>
      </c>
      <c r="L202" s="37">
        <f t="shared" ca="1" si="39"/>
        <v>2.1821043811876651E-2</v>
      </c>
      <c r="M202" s="37">
        <f t="shared" ca="1" si="31"/>
        <v>66226268.997167766</v>
      </c>
      <c r="N202" s="37">
        <f t="shared" ca="1" si="32"/>
        <v>18161137.33882717</v>
      </c>
      <c r="O202" s="37">
        <f t="shared" ca="1" si="33"/>
        <v>309125.22645572358</v>
      </c>
      <c r="P202" s="11">
        <f t="shared" ca="1" si="40"/>
        <v>0.14771947675197286</v>
      </c>
    </row>
    <row r="203" spans="4:16">
      <c r="D203" s="45">
        <f t="shared" si="41"/>
        <v>0</v>
      </c>
      <c r="E203" s="45">
        <f t="shared" si="41"/>
        <v>0</v>
      </c>
      <c r="F203" s="37">
        <f t="shared" si="34"/>
        <v>0</v>
      </c>
      <c r="G203" s="37">
        <f t="shared" si="35"/>
        <v>0</v>
      </c>
      <c r="H203" s="37">
        <f t="shared" si="36"/>
        <v>0</v>
      </c>
      <c r="I203" s="37">
        <f t="shared" si="37"/>
        <v>0</v>
      </c>
      <c r="J203" s="37">
        <f t="shared" si="38"/>
        <v>0</v>
      </c>
      <c r="K203" s="37">
        <f t="shared" ca="1" si="30"/>
        <v>-0.14771947675197286</v>
      </c>
      <c r="L203" s="37">
        <f t="shared" ca="1" si="39"/>
        <v>2.1821043811876651E-2</v>
      </c>
      <c r="M203" s="37">
        <f t="shared" ca="1" si="31"/>
        <v>66226268.997167766</v>
      </c>
      <c r="N203" s="37">
        <f t="shared" ca="1" si="32"/>
        <v>18161137.33882717</v>
      </c>
      <c r="O203" s="37">
        <f t="shared" ca="1" si="33"/>
        <v>309125.22645572358</v>
      </c>
      <c r="P203" s="11">
        <f t="shared" ca="1" si="40"/>
        <v>0.14771947675197286</v>
      </c>
    </row>
    <row r="204" spans="4:16">
      <c r="D204" s="45">
        <f t="shared" si="41"/>
        <v>0</v>
      </c>
      <c r="E204" s="45">
        <f t="shared" si="41"/>
        <v>0</v>
      </c>
      <c r="F204" s="37">
        <f t="shared" si="34"/>
        <v>0</v>
      </c>
      <c r="G204" s="37">
        <f t="shared" si="35"/>
        <v>0</v>
      </c>
      <c r="H204" s="37">
        <f t="shared" si="36"/>
        <v>0</v>
      </c>
      <c r="I204" s="37">
        <f t="shared" si="37"/>
        <v>0</v>
      </c>
      <c r="J204" s="37">
        <f t="shared" si="38"/>
        <v>0</v>
      </c>
      <c r="K204" s="37">
        <f t="shared" ca="1" si="30"/>
        <v>-0.14771947675197286</v>
      </c>
      <c r="L204" s="37">
        <f t="shared" ca="1" si="39"/>
        <v>2.1821043811876651E-2</v>
      </c>
      <c r="M204" s="37">
        <f t="shared" ca="1" si="31"/>
        <v>66226268.997167766</v>
      </c>
      <c r="N204" s="37">
        <f t="shared" ca="1" si="32"/>
        <v>18161137.33882717</v>
      </c>
      <c r="O204" s="37">
        <f t="shared" ca="1" si="33"/>
        <v>309125.22645572358</v>
      </c>
      <c r="P204" s="11">
        <f t="shared" ca="1" si="40"/>
        <v>0.14771947675197286</v>
      </c>
    </row>
    <row r="205" spans="4:16">
      <c r="D205" s="45">
        <f t="shared" si="41"/>
        <v>0</v>
      </c>
      <c r="E205" s="45">
        <f t="shared" si="41"/>
        <v>0</v>
      </c>
      <c r="F205" s="37">
        <f t="shared" si="34"/>
        <v>0</v>
      </c>
      <c r="G205" s="37">
        <f t="shared" si="35"/>
        <v>0</v>
      </c>
      <c r="H205" s="37">
        <f t="shared" si="36"/>
        <v>0</v>
      </c>
      <c r="I205" s="37">
        <f t="shared" si="37"/>
        <v>0</v>
      </c>
      <c r="J205" s="37">
        <f t="shared" si="38"/>
        <v>0</v>
      </c>
      <c r="K205" s="37">
        <f t="shared" ca="1" si="30"/>
        <v>-0.14771947675197286</v>
      </c>
      <c r="L205" s="37">
        <f t="shared" ca="1" si="39"/>
        <v>2.1821043811876651E-2</v>
      </c>
      <c r="M205" s="37">
        <f t="shared" ca="1" si="31"/>
        <v>66226268.997167766</v>
      </c>
      <c r="N205" s="37">
        <f t="shared" ca="1" si="32"/>
        <v>18161137.33882717</v>
      </c>
      <c r="O205" s="37">
        <f t="shared" ca="1" si="33"/>
        <v>309125.22645572358</v>
      </c>
      <c r="P205" s="11">
        <f t="shared" ca="1" si="40"/>
        <v>0.14771947675197286</v>
      </c>
    </row>
    <row r="206" spans="4:16">
      <c r="D206" s="45">
        <f t="shared" si="41"/>
        <v>0</v>
      </c>
      <c r="E206" s="45">
        <f t="shared" si="41"/>
        <v>0</v>
      </c>
      <c r="F206" s="37">
        <f t="shared" si="34"/>
        <v>0</v>
      </c>
      <c r="G206" s="37">
        <f t="shared" si="35"/>
        <v>0</v>
      </c>
      <c r="H206" s="37">
        <f t="shared" si="36"/>
        <v>0</v>
      </c>
      <c r="I206" s="37">
        <f t="shared" si="37"/>
        <v>0</v>
      </c>
      <c r="J206" s="37">
        <f t="shared" si="38"/>
        <v>0</v>
      </c>
      <c r="K206" s="37">
        <f t="shared" ca="1" si="30"/>
        <v>-0.14771947675197286</v>
      </c>
      <c r="L206" s="37">
        <f t="shared" ca="1" si="39"/>
        <v>2.1821043811876651E-2</v>
      </c>
      <c r="M206" s="37">
        <f t="shared" ca="1" si="31"/>
        <v>66226268.997167766</v>
      </c>
      <c r="N206" s="37">
        <f t="shared" ca="1" si="32"/>
        <v>18161137.33882717</v>
      </c>
      <c r="O206" s="37">
        <f t="shared" ca="1" si="33"/>
        <v>309125.22645572358</v>
      </c>
      <c r="P206" s="11">
        <f t="shared" ca="1" si="40"/>
        <v>0.14771947675197286</v>
      </c>
    </row>
    <row r="207" spans="4:16">
      <c r="D207" s="45">
        <f t="shared" si="41"/>
        <v>0</v>
      </c>
      <c r="E207" s="45">
        <f t="shared" si="41"/>
        <v>0</v>
      </c>
      <c r="F207" s="37">
        <f t="shared" si="34"/>
        <v>0</v>
      </c>
      <c r="G207" s="37">
        <f t="shared" si="35"/>
        <v>0</v>
      </c>
      <c r="H207" s="37">
        <f t="shared" si="36"/>
        <v>0</v>
      </c>
      <c r="I207" s="37">
        <f t="shared" si="37"/>
        <v>0</v>
      </c>
      <c r="J207" s="37">
        <f t="shared" si="38"/>
        <v>0</v>
      </c>
      <c r="K207" s="37">
        <f t="shared" ca="1" si="30"/>
        <v>-0.14771947675197286</v>
      </c>
      <c r="L207" s="37">
        <f t="shared" ca="1" si="39"/>
        <v>2.1821043811876651E-2</v>
      </c>
      <c r="M207" s="37">
        <f t="shared" ca="1" si="31"/>
        <v>66226268.997167766</v>
      </c>
      <c r="N207" s="37">
        <f t="shared" ca="1" si="32"/>
        <v>18161137.33882717</v>
      </c>
      <c r="O207" s="37">
        <f t="shared" ca="1" si="33"/>
        <v>309125.22645572358</v>
      </c>
      <c r="P207" s="11">
        <f t="shared" ca="1" si="40"/>
        <v>0.14771947675197286</v>
      </c>
    </row>
    <row r="208" spans="4:16">
      <c r="D208" s="45">
        <f t="shared" si="41"/>
        <v>0</v>
      </c>
      <c r="E208" s="45">
        <f t="shared" si="41"/>
        <v>0</v>
      </c>
      <c r="F208" s="37">
        <f t="shared" si="34"/>
        <v>0</v>
      </c>
      <c r="G208" s="37">
        <f t="shared" si="35"/>
        <v>0</v>
      </c>
      <c r="H208" s="37">
        <f t="shared" si="36"/>
        <v>0</v>
      </c>
      <c r="I208" s="37">
        <f t="shared" si="37"/>
        <v>0</v>
      </c>
      <c r="J208" s="37">
        <f t="shared" si="38"/>
        <v>0</v>
      </c>
      <c r="K208" s="37">
        <f t="shared" ca="1" si="30"/>
        <v>-0.14771947675197286</v>
      </c>
      <c r="L208" s="37">
        <f t="shared" ca="1" si="39"/>
        <v>2.1821043811876651E-2</v>
      </c>
      <c r="M208" s="37">
        <f t="shared" ca="1" si="31"/>
        <v>66226268.997167766</v>
      </c>
      <c r="N208" s="37">
        <f t="shared" ca="1" si="32"/>
        <v>18161137.33882717</v>
      </c>
      <c r="O208" s="37">
        <f t="shared" ca="1" si="33"/>
        <v>309125.22645572358</v>
      </c>
      <c r="P208" s="11">
        <f t="shared" ca="1" si="40"/>
        <v>0.14771947675197286</v>
      </c>
    </row>
    <row r="209" spans="4:16">
      <c r="D209" s="45">
        <f t="shared" si="41"/>
        <v>0</v>
      </c>
      <c r="E209" s="45">
        <f t="shared" si="41"/>
        <v>0</v>
      </c>
      <c r="F209" s="37">
        <f t="shared" si="34"/>
        <v>0</v>
      </c>
      <c r="G209" s="37">
        <f t="shared" si="35"/>
        <v>0</v>
      </c>
      <c r="H209" s="37">
        <f t="shared" si="36"/>
        <v>0</v>
      </c>
      <c r="I209" s="37">
        <f t="shared" si="37"/>
        <v>0</v>
      </c>
      <c r="J209" s="37">
        <f t="shared" si="38"/>
        <v>0</v>
      </c>
      <c r="K209" s="37">
        <f t="shared" ca="1" si="30"/>
        <v>-0.14771947675197286</v>
      </c>
      <c r="L209" s="37">
        <f t="shared" ca="1" si="39"/>
        <v>2.1821043811876651E-2</v>
      </c>
      <c r="M209" s="37">
        <f t="shared" ca="1" si="31"/>
        <v>66226268.997167766</v>
      </c>
      <c r="N209" s="37">
        <f t="shared" ca="1" si="32"/>
        <v>18161137.33882717</v>
      </c>
      <c r="O209" s="37">
        <f t="shared" ca="1" si="33"/>
        <v>309125.22645572358</v>
      </c>
      <c r="P209" s="11">
        <f t="shared" ca="1" si="40"/>
        <v>0.14771947675197286</v>
      </c>
    </row>
    <row r="210" spans="4:16">
      <c r="D210" s="45">
        <f t="shared" si="41"/>
        <v>0</v>
      </c>
      <c r="E210" s="45">
        <f t="shared" si="41"/>
        <v>0</v>
      </c>
      <c r="F210" s="37">
        <f t="shared" si="34"/>
        <v>0</v>
      </c>
      <c r="G210" s="37">
        <f t="shared" si="35"/>
        <v>0</v>
      </c>
      <c r="H210" s="37">
        <f t="shared" si="36"/>
        <v>0</v>
      </c>
      <c r="I210" s="37">
        <f t="shared" si="37"/>
        <v>0</v>
      </c>
      <c r="J210" s="37">
        <f t="shared" si="38"/>
        <v>0</v>
      </c>
      <c r="K210" s="37">
        <f t="shared" ca="1" si="30"/>
        <v>-0.14771947675197286</v>
      </c>
      <c r="L210" s="37">
        <f t="shared" ca="1" si="39"/>
        <v>2.1821043811876651E-2</v>
      </c>
      <c r="M210" s="37">
        <f t="shared" ca="1" si="31"/>
        <v>66226268.997167766</v>
      </c>
      <c r="N210" s="37">
        <f t="shared" ca="1" si="32"/>
        <v>18161137.33882717</v>
      </c>
      <c r="O210" s="37">
        <f t="shared" ca="1" si="33"/>
        <v>309125.22645572358</v>
      </c>
      <c r="P210" s="11">
        <f t="shared" ca="1" si="40"/>
        <v>0.14771947675197286</v>
      </c>
    </row>
    <row r="211" spans="4:16">
      <c r="D211" s="45">
        <f t="shared" si="41"/>
        <v>0</v>
      </c>
      <c r="E211" s="45">
        <f t="shared" si="41"/>
        <v>0</v>
      </c>
      <c r="F211" s="37">
        <f t="shared" si="34"/>
        <v>0</v>
      </c>
      <c r="G211" s="37">
        <f t="shared" si="35"/>
        <v>0</v>
      </c>
      <c r="H211" s="37">
        <f t="shared" si="36"/>
        <v>0</v>
      </c>
      <c r="I211" s="37">
        <f t="shared" si="37"/>
        <v>0</v>
      </c>
      <c r="J211" s="37">
        <f t="shared" si="38"/>
        <v>0</v>
      </c>
      <c r="K211" s="37">
        <f t="shared" ca="1" si="30"/>
        <v>-0.14771947675197286</v>
      </c>
      <c r="L211" s="37">
        <f t="shared" ca="1" si="39"/>
        <v>2.1821043811876651E-2</v>
      </c>
      <c r="M211" s="37">
        <f t="shared" ca="1" si="31"/>
        <v>66226268.997167766</v>
      </c>
      <c r="N211" s="37">
        <f t="shared" ca="1" si="32"/>
        <v>18161137.33882717</v>
      </c>
      <c r="O211" s="37">
        <f t="shared" ca="1" si="33"/>
        <v>309125.22645572358</v>
      </c>
      <c r="P211" s="11">
        <f t="shared" ca="1" si="40"/>
        <v>0.14771947675197286</v>
      </c>
    </row>
    <row r="212" spans="4:16">
      <c r="D212" s="45">
        <f t="shared" ref="D212:E252" si="42">A212/A$18</f>
        <v>0</v>
      </c>
      <c r="E212" s="45">
        <f t="shared" si="42"/>
        <v>0</v>
      </c>
      <c r="F212" s="37">
        <f t="shared" si="34"/>
        <v>0</v>
      </c>
      <c r="G212" s="37">
        <f t="shared" si="35"/>
        <v>0</v>
      </c>
      <c r="H212" s="37">
        <f t="shared" si="36"/>
        <v>0</v>
      </c>
      <c r="I212" s="37">
        <f t="shared" si="37"/>
        <v>0</v>
      </c>
      <c r="J212" s="37">
        <f t="shared" si="38"/>
        <v>0</v>
      </c>
      <c r="K212" s="37">
        <f t="shared" ref="K212:K252" ca="1" si="43">+E$4+E$5*D212+E$6*D212^2</f>
        <v>-0.14771947675197286</v>
      </c>
      <c r="L212" s="37">
        <f t="shared" ca="1" si="39"/>
        <v>2.1821043811876651E-2</v>
      </c>
      <c r="M212" s="37">
        <f t="shared" ref="M212:M252" ca="1" si="44">(M$1-M$2*D212+M$3*F212)^2</f>
        <v>66226268.997167766</v>
      </c>
      <c r="N212" s="37">
        <f t="shared" ref="N212:N252" ca="1" si="45">(-M$2+M$4*D212-M$5*F212)^2</f>
        <v>18161137.33882717</v>
      </c>
      <c r="O212" s="37">
        <f t="shared" ref="O212:O252" ca="1" si="46">+(M$3-D212*M$5+F212*M$6)^2</f>
        <v>309125.22645572358</v>
      </c>
      <c r="P212" s="11">
        <f t="shared" ca="1" si="40"/>
        <v>0.14771947675197286</v>
      </c>
    </row>
    <row r="213" spans="4:16">
      <c r="D213" s="45">
        <f t="shared" si="42"/>
        <v>0</v>
      </c>
      <c r="E213" s="45">
        <f t="shared" si="42"/>
        <v>0</v>
      </c>
      <c r="F213" s="37">
        <f t="shared" ref="F213:F252" si="47">D213*D213</f>
        <v>0</v>
      </c>
      <c r="G213" s="37">
        <f t="shared" ref="G213:G252" si="48">D213*F213</f>
        <v>0</v>
      </c>
      <c r="H213" s="37">
        <f t="shared" ref="H213:H252" si="49">F213*F213</f>
        <v>0</v>
      </c>
      <c r="I213" s="37">
        <f t="shared" ref="I213:I252" si="50">E213*D213</f>
        <v>0</v>
      </c>
      <c r="J213" s="37">
        <f t="shared" ref="J213:J252" si="51">I213*D213</f>
        <v>0</v>
      </c>
      <c r="K213" s="37">
        <f t="shared" ca="1" si="43"/>
        <v>-0.14771947675197286</v>
      </c>
      <c r="L213" s="37">
        <f t="shared" ref="L213:L252" ca="1" si="52">+(K213-E213)^2</f>
        <v>2.1821043811876651E-2</v>
      </c>
      <c r="M213" s="37">
        <f t="shared" ca="1" si="44"/>
        <v>66226268.997167766</v>
      </c>
      <c r="N213" s="37">
        <f t="shared" ca="1" si="45"/>
        <v>18161137.33882717</v>
      </c>
      <c r="O213" s="37">
        <f t="shared" ca="1" si="46"/>
        <v>309125.22645572358</v>
      </c>
      <c r="P213" s="11">
        <f t="shared" ref="P213:P252" ca="1" si="53">+E213-K213</f>
        <v>0.14771947675197286</v>
      </c>
    </row>
    <row r="214" spans="4:16">
      <c r="D214" s="45">
        <f t="shared" si="42"/>
        <v>0</v>
      </c>
      <c r="E214" s="45">
        <f t="shared" si="42"/>
        <v>0</v>
      </c>
      <c r="F214" s="37">
        <f t="shared" si="47"/>
        <v>0</v>
      </c>
      <c r="G214" s="37">
        <f t="shared" si="48"/>
        <v>0</v>
      </c>
      <c r="H214" s="37">
        <f t="shared" si="49"/>
        <v>0</v>
      </c>
      <c r="I214" s="37">
        <f t="shared" si="50"/>
        <v>0</v>
      </c>
      <c r="J214" s="37">
        <f t="shared" si="51"/>
        <v>0</v>
      </c>
      <c r="K214" s="37">
        <f t="shared" ca="1" si="43"/>
        <v>-0.14771947675197286</v>
      </c>
      <c r="L214" s="37">
        <f t="shared" ca="1" si="52"/>
        <v>2.1821043811876651E-2</v>
      </c>
      <c r="M214" s="37">
        <f t="shared" ca="1" si="44"/>
        <v>66226268.997167766</v>
      </c>
      <c r="N214" s="37">
        <f t="shared" ca="1" si="45"/>
        <v>18161137.33882717</v>
      </c>
      <c r="O214" s="37">
        <f t="shared" ca="1" si="46"/>
        <v>309125.22645572358</v>
      </c>
      <c r="P214" s="11">
        <f t="shared" ca="1" si="53"/>
        <v>0.14771947675197286</v>
      </c>
    </row>
    <row r="215" spans="4:16">
      <c r="D215" s="45">
        <f t="shared" si="42"/>
        <v>0</v>
      </c>
      <c r="E215" s="45">
        <f t="shared" si="42"/>
        <v>0</v>
      </c>
      <c r="F215" s="37">
        <f t="shared" si="47"/>
        <v>0</v>
      </c>
      <c r="G215" s="37">
        <f t="shared" si="48"/>
        <v>0</v>
      </c>
      <c r="H215" s="37">
        <f t="shared" si="49"/>
        <v>0</v>
      </c>
      <c r="I215" s="37">
        <f t="shared" si="50"/>
        <v>0</v>
      </c>
      <c r="J215" s="37">
        <f t="shared" si="51"/>
        <v>0</v>
      </c>
      <c r="K215" s="37">
        <f t="shared" ca="1" si="43"/>
        <v>-0.14771947675197286</v>
      </c>
      <c r="L215" s="37">
        <f t="shared" ca="1" si="52"/>
        <v>2.1821043811876651E-2</v>
      </c>
      <c r="M215" s="37">
        <f t="shared" ca="1" si="44"/>
        <v>66226268.997167766</v>
      </c>
      <c r="N215" s="37">
        <f t="shared" ca="1" si="45"/>
        <v>18161137.33882717</v>
      </c>
      <c r="O215" s="37">
        <f t="shared" ca="1" si="46"/>
        <v>309125.22645572358</v>
      </c>
      <c r="P215" s="11">
        <f t="shared" ca="1" si="53"/>
        <v>0.14771947675197286</v>
      </c>
    </row>
    <row r="216" spans="4:16">
      <c r="D216" s="45">
        <f t="shared" si="42"/>
        <v>0</v>
      </c>
      <c r="E216" s="45">
        <f t="shared" si="42"/>
        <v>0</v>
      </c>
      <c r="F216" s="37">
        <f t="shared" si="47"/>
        <v>0</v>
      </c>
      <c r="G216" s="37">
        <f t="shared" si="48"/>
        <v>0</v>
      </c>
      <c r="H216" s="37">
        <f t="shared" si="49"/>
        <v>0</v>
      </c>
      <c r="I216" s="37">
        <f t="shared" si="50"/>
        <v>0</v>
      </c>
      <c r="J216" s="37">
        <f t="shared" si="51"/>
        <v>0</v>
      </c>
      <c r="K216" s="37">
        <f t="shared" ca="1" si="43"/>
        <v>-0.14771947675197286</v>
      </c>
      <c r="L216" s="37">
        <f t="shared" ca="1" si="52"/>
        <v>2.1821043811876651E-2</v>
      </c>
      <c r="M216" s="37">
        <f t="shared" ca="1" si="44"/>
        <v>66226268.997167766</v>
      </c>
      <c r="N216" s="37">
        <f t="shared" ca="1" si="45"/>
        <v>18161137.33882717</v>
      </c>
      <c r="O216" s="37">
        <f t="shared" ca="1" si="46"/>
        <v>309125.22645572358</v>
      </c>
      <c r="P216" s="11">
        <f t="shared" ca="1" si="53"/>
        <v>0.14771947675197286</v>
      </c>
    </row>
    <row r="217" spans="4:16">
      <c r="D217" s="45">
        <f t="shared" si="42"/>
        <v>0</v>
      </c>
      <c r="E217" s="45">
        <f t="shared" si="42"/>
        <v>0</v>
      </c>
      <c r="F217" s="37">
        <f t="shared" si="47"/>
        <v>0</v>
      </c>
      <c r="G217" s="37">
        <f t="shared" si="48"/>
        <v>0</v>
      </c>
      <c r="H217" s="37">
        <f t="shared" si="49"/>
        <v>0</v>
      </c>
      <c r="I217" s="37">
        <f t="shared" si="50"/>
        <v>0</v>
      </c>
      <c r="J217" s="37">
        <f t="shared" si="51"/>
        <v>0</v>
      </c>
      <c r="K217" s="37">
        <f t="shared" ca="1" si="43"/>
        <v>-0.14771947675197286</v>
      </c>
      <c r="L217" s="37">
        <f t="shared" ca="1" si="52"/>
        <v>2.1821043811876651E-2</v>
      </c>
      <c r="M217" s="37">
        <f t="shared" ca="1" si="44"/>
        <v>66226268.997167766</v>
      </c>
      <c r="N217" s="37">
        <f t="shared" ca="1" si="45"/>
        <v>18161137.33882717</v>
      </c>
      <c r="O217" s="37">
        <f t="shared" ca="1" si="46"/>
        <v>309125.22645572358</v>
      </c>
      <c r="P217" s="11">
        <f t="shared" ca="1" si="53"/>
        <v>0.14771947675197286</v>
      </c>
    </row>
    <row r="218" spans="4:16">
      <c r="D218" s="45">
        <f t="shared" si="42"/>
        <v>0</v>
      </c>
      <c r="E218" s="45">
        <f t="shared" si="42"/>
        <v>0</v>
      </c>
      <c r="F218" s="37">
        <f t="shared" si="47"/>
        <v>0</v>
      </c>
      <c r="G218" s="37">
        <f t="shared" si="48"/>
        <v>0</v>
      </c>
      <c r="H218" s="37">
        <f t="shared" si="49"/>
        <v>0</v>
      </c>
      <c r="I218" s="37">
        <f t="shared" si="50"/>
        <v>0</v>
      </c>
      <c r="J218" s="37">
        <f t="shared" si="51"/>
        <v>0</v>
      </c>
      <c r="K218" s="37">
        <f t="shared" ca="1" si="43"/>
        <v>-0.14771947675197286</v>
      </c>
      <c r="L218" s="37">
        <f t="shared" ca="1" si="52"/>
        <v>2.1821043811876651E-2</v>
      </c>
      <c r="M218" s="37">
        <f t="shared" ca="1" si="44"/>
        <v>66226268.997167766</v>
      </c>
      <c r="N218" s="37">
        <f t="shared" ca="1" si="45"/>
        <v>18161137.33882717</v>
      </c>
      <c r="O218" s="37">
        <f t="shared" ca="1" si="46"/>
        <v>309125.22645572358</v>
      </c>
      <c r="P218" s="11">
        <f t="shared" ca="1" si="53"/>
        <v>0.14771947675197286</v>
      </c>
    </row>
    <row r="219" spans="4:16">
      <c r="D219" s="45">
        <f t="shared" si="42"/>
        <v>0</v>
      </c>
      <c r="E219" s="45">
        <f t="shared" si="42"/>
        <v>0</v>
      </c>
      <c r="F219" s="37">
        <f t="shared" si="47"/>
        <v>0</v>
      </c>
      <c r="G219" s="37">
        <f t="shared" si="48"/>
        <v>0</v>
      </c>
      <c r="H219" s="37">
        <f t="shared" si="49"/>
        <v>0</v>
      </c>
      <c r="I219" s="37">
        <f t="shared" si="50"/>
        <v>0</v>
      </c>
      <c r="J219" s="37">
        <f t="shared" si="51"/>
        <v>0</v>
      </c>
      <c r="K219" s="37">
        <f t="shared" ca="1" si="43"/>
        <v>-0.14771947675197286</v>
      </c>
      <c r="L219" s="37">
        <f t="shared" ca="1" si="52"/>
        <v>2.1821043811876651E-2</v>
      </c>
      <c r="M219" s="37">
        <f t="shared" ca="1" si="44"/>
        <v>66226268.997167766</v>
      </c>
      <c r="N219" s="37">
        <f t="shared" ca="1" si="45"/>
        <v>18161137.33882717</v>
      </c>
      <c r="O219" s="37">
        <f t="shared" ca="1" si="46"/>
        <v>309125.22645572358</v>
      </c>
      <c r="P219" s="11">
        <f t="shared" ca="1" si="53"/>
        <v>0.14771947675197286</v>
      </c>
    </row>
    <row r="220" spans="4:16">
      <c r="D220" s="45">
        <f t="shared" si="42"/>
        <v>0</v>
      </c>
      <c r="E220" s="45">
        <f t="shared" si="42"/>
        <v>0</v>
      </c>
      <c r="F220" s="37">
        <f t="shared" si="47"/>
        <v>0</v>
      </c>
      <c r="G220" s="37">
        <f t="shared" si="48"/>
        <v>0</v>
      </c>
      <c r="H220" s="37">
        <f t="shared" si="49"/>
        <v>0</v>
      </c>
      <c r="I220" s="37">
        <f t="shared" si="50"/>
        <v>0</v>
      </c>
      <c r="J220" s="37">
        <f t="shared" si="51"/>
        <v>0</v>
      </c>
      <c r="K220" s="37">
        <f t="shared" ca="1" si="43"/>
        <v>-0.14771947675197286</v>
      </c>
      <c r="L220" s="37">
        <f t="shared" ca="1" si="52"/>
        <v>2.1821043811876651E-2</v>
      </c>
      <c r="M220" s="37">
        <f t="shared" ca="1" si="44"/>
        <v>66226268.997167766</v>
      </c>
      <c r="N220" s="37">
        <f t="shared" ca="1" si="45"/>
        <v>18161137.33882717</v>
      </c>
      <c r="O220" s="37">
        <f t="shared" ca="1" si="46"/>
        <v>309125.22645572358</v>
      </c>
      <c r="P220" s="11">
        <f t="shared" ca="1" si="53"/>
        <v>0.14771947675197286</v>
      </c>
    </row>
    <row r="221" spans="4:16">
      <c r="D221" s="45">
        <f t="shared" si="42"/>
        <v>0</v>
      </c>
      <c r="E221" s="45">
        <f t="shared" si="42"/>
        <v>0</v>
      </c>
      <c r="F221" s="37">
        <f t="shared" si="47"/>
        <v>0</v>
      </c>
      <c r="G221" s="37">
        <f t="shared" si="48"/>
        <v>0</v>
      </c>
      <c r="H221" s="37">
        <f t="shared" si="49"/>
        <v>0</v>
      </c>
      <c r="I221" s="37">
        <f t="shared" si="50"/>
        <v>0</v>
      </c>
      <c r="J221" s="37">
        <f t="shared" si="51"/>
        <v>0</v>
      </c>
      <c r="K221" s="37">
        <f t="shared" ca="1" si="43"/>
        <v>-0.14771947675197286</v>
      </c>
      <c r="L221" s="37">
        <f t="shared" ca="1" si="52"/>
        <v>2.1821043811876651E-2</v>
      </c>
      <c r="M221" s="37">
        <f t="shared" ca="1" si="44"/>
        <v>66226268.997167766</v>
      </c>
      <c r="N221" s="37">
        <f t="shared" ca="1" si="45"/>
        <v>18161137.33882717</v>
      </c>
      <c r="O221" s="37">
        <f t="shared" ca="1" si="46"/>
        <v>309125.22645572358</v>
      </c>
      <c r="P221" s="11">
        <f t="shared" ca="1" si="53"/>
        <v>0.14771947675197286</v>
      </c>
    </row>
    <row r="222" spans="4:16">
      <c r="D222" s="45">
        <f t="shared" si="42"/>
        <v>0</v>
      </c>
      <c r="E222" s="45">
        <f t="shared" si="42"/>
        <v>0</v>
      </c>
      <c r="F222" s="37">
        <f t="shared" si="47"/>
        <v>0</v>
      </c>
      <c r="G222" s="37">
        <f t="shared" si="48"/>
        <v>0</v>
      </c>
      <c r="H222" s="37">
        <f t="shared" si="49"/>
        <v>0</v>
      </c>
      <c r="I222" s="37">
        <f t="shared" si="50"/>
        <v>0</v>
      </c>
      <c r="J222" s="37">
        <f t="shared" si="51"/>
        <v>0</v>
      </c>
      <c r="K222" s="37">
        <f t="shared" ca="1" si="43"/>
        <v>-0.14771947675197286</v>
      </c>
      <c r="L222" s="37">
        <f t="shared" ca="1" si="52"/>
        <v>2.1821043811876651E-2</v>
      </c>
      <c r="M222" s="37">
        <f t="shared" ca="1" si="44"/>
        <v>66226268.997167766</v>
      </c>
      <c r="N222" s="37">
        <f t="shared" ca="1" si="45"/>
        <v>18161137.33882717</v>
      </c>
      <c r="O222" s="37">
        <f t="shared" ca="1" si="46"/>
        <v>309125.22645572358</v>
      </c>
      <c r="P222" s="11">
        <f t="shared" ca="1" si="53"/>
        <v>0.14771947675197286</v>
      </c>
    </row>
    <row r="223" spans="4:16">
      <c r="D223" s="45">
        <f t="shared" si="42"/>
        <v>0</v>
      </c>
      <c r="E223" s="45">
        <f t="shared" si="42"/>
        <v>0</v>
      </c>
      <c r="F223" s="37">
        <f t="shared" si="47"/>
        <v>0</v>
      </c>
      <c r="G223" s="37">
        <f t="shared" si="48"/>
        <v>0</v>
      </c>
      <c r="H223" s="37">
        <f t="shared" si="49"/>
        <v>0</v>
      </c>
      <c r="I223" s="37">
        <f t="shared" si="50"/>
        <v>0</v>
      </c>
      <c r="J223" s="37">
        <f t="shared" si="51"/>
        <v>0</v>
      </c>
      <c r="K223" s="37">
        <f t="shared" ca="1" si="43"/>
        <v>-0.14771947675197286</v>
      </c>
      <c r="L223" s="37">
        <f t="shared" ca="1" si="52"/>
        <v>2.1821043811876651E-2</v>
      </c>
      <c r="M223" s="37">
        <f t="shared" ca="1" si="44"/>
        <v>66226268.997167766</v>
      </c>
      <c r="N223" s="37">
        <f t="shared" ca="1" si="45"/>
        <v>18161137.33882717</v>
      </c>
      <c r="O223" s="37">
        <f t="shared" ca="1" si="46"/>
        <v>309125.22645572358</v>
      </c>
      <c r="P223" s="11">
        <f t="shared" ca="1" si="53"/>
        <v>0.14771947675197286</v>
      </c>
    </row>
    <row r="224" spans="4:16">
      <c r="D224" s="45">
        <f t="shared" si="42"/>
        <v>0</v>
      </c>
      <c r="E224" s="45">
        <f t="shared" si="42"/>
        <v>0</v>
      </c>
      <c r="F224" s="37">
        <f t="shared" si="47"/>
        <v>0</v>
      </c>
      <c r="G224" s="37">
        <f t="shared" si="48"/>
        <v>0</v>
      </c>
      <c r="H224" s="37">
        <f t="shared" si="49"/>
        <v>0</v>
      </c>
      <c r="I224" s="37">
        <f t="shared" si="50"/>
        <v>0</v>
      </c>
      <c r="J224" s="37">
        <f t="shared" si="51"/>
        <v>0</v>
      </c>
      <c r="K224" s="37">
        <f t="shared" ca="1" si="43"/>
        <v>-0.14771947675197286</v>
      </c>
      <c r="L224" s="37">
        <f t="shared" ca="1" si="52"/>
        <v>2.1821043811876651E-2</v>
      </c>
      <c r="M224" s="37">
        <f t="shared" ca="1" si="44"/>
        <v>66226268.997167766</v>
      </c>
      <c r="N224" s="37">
        <f t="shared" ca="1" si="45"/>
        <v>18161137.33882717</v>
      </c>
      <c r="O224" s="37">
        <f t="shared" ca="1" si="46"/>
        <v>309125.22645572358</v>
      </c>
      <c r="P224" s="11">
        <f t="shared" ca="1" si="53"/>
        <v>0.14771947675197286</v>
      </c>
    </row>
    <row r="225" spans="4:16">
      <c r="D225" s="45">
        <f t="shared" si="42"/>
        <v>0</v>
      </c>
      <c r="E225" s="45">
        <f t="shared" si="42"/>
        <v>0</v>
      </c>
      <c r="F225" s="37">
        <f t="shared" si="47"/>
        <v>0</v>
      </c>
      <c r="G225" s="37">
        <f t="shared" si="48"/>
        <v>0</v>
      </c>
      <c r="H225" s="37">
        <f t="shared" si="49"/>
        <v>0</v>
      </c>
      <c r="I225" s="37">
        <f t="shared" si="50"/>
        <v>0</v>
      </c>
      <c r="J225" s="37">
        <f t="shared" si="51"/>
        <v>0</v>
      </c>
      <c r="K225" s="37">
        <f t="shared" ca="1" si="43"/>
        <v>-0.14771947675197286</v>
      </c>
      <c r="L225" s="37">
        <f t="shared" ca="1" si="52"/>
        <v>2.1821043811876651E-2</v>
      </c>
      <c r="M225" s="37">
        <f t="shared" ca="1" si="44"/>
        <v>66226268.997167766</v>
      </c>
      <c r="N225" s="37">
        <f t="shared" ca="1" si="45"/>
        <v>18161137.33882717</v>
      </c>
      <c r="O225" s="37">
        <f t="shared" ca="1" si="46"/>
        <v>309125.22645572358</v>
      </c>
      <c r="P225" s="11">
        <f t="shared" ca="1" si="53"/>
        <v>0.14771947675197286</v>
      </c>
    </row>
    <row r="226" spans="4:16">
      <c r="D226" s="45">
        <f t="shared" si="42"/>
        <v>0</v>
      </c>
      <c r="E226" s="45">
        <f t="shared" si="42"/>
        <v>0</v>
      </c>
      <c r="F226" s="37">
        <f t="shared" si="47"/>
        <v>0</v>
      </c>
      <c r="G226" s="37">
        <f t="shared" si="48"/>
        <v>0</v>
      </c>
      <c r="H226" s="37">
        <f t="shared" si="49"/>
        <v>0</v>
      </c>
      <c r="I226" s="37">
        <f t="shared" si="50"/>
        <v>0</v>
      </c>
      <c r="J226" s="37">
        <f t="shared" si="51"/>
        <v>0</v>
      </c>
      <c r="K226" s="37">
        <f t="shared" ca="1" si="43"/>
        <v>-0.14771947675197286</v>
      </c>
      <c r="L226" s="37">
        <f t="shared" ca="1" si="52"/>
        <v>2.1821043811876651E-2</v>
      </c>
      <c r="M226" s="37">
        <f t="shared" ca="1" si="44"/>
        <v>66226268.997167766</v>
      </c>
      <c r="N226" s="37">
        <f t="shared" ca="1" si="45"/>
        <v>18161137.33882717</v>
      </c>
      <c r="O226" s="37">
        <f t="shared" ca="1" si="46"/>
        <v>309125.22645572358</v>
      </c>
      <c r="P226" s="11">
        <f t="shared" ca="1" si="53"/>
        <v>0.14771947675197286</v>
      </c>
    </row>
    <row r="227" spans="4:16">
      <c r="D227" s="45">
        <f t="shared" si="42"/>
        <v>0</v>
      </c>
      <c r="E227" s="45">
        <f t="shared" si="42"/>
        <v>0</v>
      </c>
      <c r="F227" s="37">
        <f t="shared" si="47"/>
        <v>0</v>
      </c>
      <c r="G227" s="37">
        <f t="shared" si="48"/>
        <v>0</v>
      </c>
      <c r="H227" s="37">
        <f t="shared" si="49"/>
        <v>0</v>
      </c>
      <c r="I227" s="37">
        <f t="shared" si="50"/>
        <v>0</v>
      </c>
      <c r="J227" s="37">
        <f t="shared" si="51"/>
        <v>0</v>
      </c>
      <c r="K227" s="37">
        <f t="shared" ca="1" si="43"/>
        <v>-0.14771947675197286</v>
      </c>
      <c r="L227" s="37">
        <f t="shared" ca="1" si="52"/>
        <v>2.1821043811876651E-2</v>
      </c>
      <c r="M227" s="37">
        <f t="shared" ca="1" si="44"/>
        <v>66226268.997167766</v>
      </c>
      <c r="N227" s="37">
        <f t="shared" ca="1" si="45"/>
        <v>18161137.33882717</v>
      </c>
      <c r="O227" s="37">
        <f t="shared" ca="1" si="46"/>
        <v>309125.22645572358</v>
      </c>
      <c r="P227" s="11">
        <f t="shared" ca="1" si="53"/>
        <v>0.14771947675197286</v>
      </c>
    </row>
    <row r="228" spans="4:16">
      <c r="D228" s="45">
        <f t="shared" si="42"/>
        <v>0</v>
      </c>
      <c r="E228" s="45">
        <f t="shared" si="42"/>
        <v>0</v>
      </c>
      <c r="F228" s="37">
        <f t="shared" si="47"/>
        <v>0</v>
      </c>
      <c r="G228" s="37">
        <f t="shared" si="48"/>
        <v>0</v>
      </c>
      <c r="H228" s="37">
        <f t="shared" si="49"/>
        <v>0</v>
      </c>
      <c r="I228" s="37">
        <f t="shared" si="50"/>
        <v>0</v>
      </c>
      <c r="J228" s="37">
        <f t="shared" si="51"/>
        <v>0</v>
      </c>
      <c r="K228" s="37">
        <f t="shared" ca="1" si="43"/>
        <v>-0.14771947675197286</v>
      </c>
      <c r="L228" s="37">
        <f t="shared" ca="1" si="52"/>
        <v>2.1821043811876651E-2</v>
      </c>
      <c r="M228" s="37">
        <f t="shared" ca="1" si="44"/>
        <v>66226268.997167766</v>
      </c>
      <c r="N228" s="37">
        <f t="shared" ca="1" si="45"/>
        <v>18161137.33882717</v>
      </c>
      <c r="O228" s="37">
        <f t="shared" ca="1" si="46"/>
        <v>309125.22645572358</v>
      </c>
      <c r="P228" s="11">
        <f t="shared" ca="1" si="53"/>
        <v>0.14771947675197286</v>
      </c>
    </row>
    <row r="229" spans="4:16">
      <c r="D229" s="45">
        <f t="shared" si="42"/>
        <v>0</v>
      </c>
      <c r="E229" s="45">
        <f t="shared" si="42"/>
        <v>0</v>
      </c>
      <c r="F229" s="37">
        <f t="shared" si="47"/>
        <v>0</v>
      </c>
      <c r="G229" s="37">
        <f t="shared" si="48"/>
        <v>0</v>
      </c>
      <c r="H229" s="37">
        <f t="shared" si="49"/>
        <v>0</v>
      </c>
      <c r="I229" s="37">
        <f t="shared" si="50"/>
        <v>0</v>
      </c>
      <c r="J229" s="37">
        <f t="shared" si="51"/>
        <v>0</v>
      </c>
      <c r="K229" s="37">
        <f t="shared" ca="1" si="43"/>
        <v>-0.14771947675197286</v>
      </c>
      <c r="L229" s="37">
        <f t="shared" ca="1" si="52"/>
        <v>2.1821043811876651E-2</v>
      </c>
      <c r="M229" s="37">
        <f t="shared" ca="1" si="44"/>
        <v>66226268.997167766</v>
      </c>
      <c r="N229" s="37">
        <f t="shared" ca="1" si="45"/>
        <v>18161137.33882717</v>
      </c>
      <c r="O229" s="37">
        <f t="shared" ca="1" si="46"/>
        <v>309125.22645572358</v>
      </c>
      <c r="P229" s="11">
        <f t="shared" ca="1" si="53"/>
        <v>0.14771947675197286</v>
      </c>
    </row>
    <row r="230" spans="4:16">
      <c r="D230" s="45">
        <f t="shared" si="42"/>
        <v>0</v>
      </c>
      <c r="E230" s="45">
        <f t="shared" si="42"/>
        <v>0</v>
      </c>
      <c r="F230" s="37">
        <f t="shared" si="47"/>
        <v>0</v>
      </c>
      <c r="G230" s="37">
        <f t="shared" si="48"/>
        <v>0</v>
      </c>
      <c r="H230" s="37">
        <f t="shared" si="49"/>
        <v>0</v>
      </c>
      <c r="I230" s="37">
        <f t="shared" si="50"/>
        <v>0</v>
      </c>
      <c r="J230" s="37">
        <f t="shared" si="51"/>
        <v>0</v>
      </c>
      <c r="K230" s="37">
        <f t="shared" ca="1" si="43"/>
        <v>-0.14771947675197286</v>
      </c>
      <c r="L230" s="37">
        <f t="shared" ca="1" si="52"/>
        <v>2.1821043811876651E-2</v>
      </c>
      <c r="M230" s="37">
        <f t="shared" ca="1" si="44"/>
        <v>66226268.997167766</v>
      </c>
      <c r="N230" s="37">
        <f t="shared" ca="1" si="45"/>
        <v>18161137.33882717</v>
      </c>
      <c r="O230" s="37">
        <f t="shared" ca="1" si="46"/>
        <v>309125.22645572358</v>
      </c>
      <c r="P230" s="11">
        <f t="shared" ca="1" si="53"/>
        <v>0.14771947675197286</v>
      </c>
    </row>
    <row r="231" spans="4:16">
      <c r="D231" s="45">
        <f t="shared" si="42"/>
        <v>0</v>
      </c>
      <c r="E231" s="45">
        <f t="shared" si="42"/>
        <v>0</v>
      </c>
      <c r="F231" s="37">
        <f t="shared" si="47"/>
        <v>0</v>
      </c>
      <c r="G231" s="37">
        <f t="shared" si="48"/>
        <v>0</v>
      </c>
      <c r="H231" s="37">
        <f t="shared" si="49"/>
        <v>0</v>
      </c>
      <c r="I231" s="37">
        <f t="shared" si="50"/>
        <v>0</v>
      </c>
      <c r="J231" s="37">
        <f t="shared" si="51"/>
        <v>0</v>
      </c>
      <c r="K231" s="37">
        <f t="shared" ca="1" si="43"/>
        <v>-0.14771947675197286</v>
      </c>
      <c r="L231" s="37">
        <f t="shared" ca="1" si="52"/>
        <v>2.1821043811876651E-2</v>
      </c>
      <c r="M231" s="37">
        <f t="shared" ca="1" si="44"/>
        <v>66226268.997167766</v>
      </c>
      <c r="N231" s="37">
        <f t="shared" ca="1" si="45"/>
        <v>18161137.33882717</v>
      </c>
      <c r="O231" s="37">
        <f t="shared" ca="1" si="46"/>
        <v>309125.22645572358</v>
      </c>
      <c r="P231" s="11">
        <f t="shared" ca="1" si="53"/>
        <v>0.14771947675197286</v>
      </c>
    </row>
    <row r="232" spans="4:16">
      <c r="D232" s="45">
        <f t="shared" si="42"/>
        <v>0</v>
      </c>
      <c r="E232" s="45">
        <f t="shared" si="42"/>
        <v>0</v>
      </c>
      <c r="F232" s="37">
        <f t="shared" si="47"/>
        <v>0</v>
      </c>
      <c r="G232" s="37">
        <f t="shared" si="48"/>
        <v>0</v>
      </c>
      <c r="H232" s="37">
        <f t="shared" si="49"/>
        <v>0</v>
      </c>
      <c r="I232" s="37">
        <f t="shared" si="50"/>
        <v>0</v>
      </c>
      <c r="J232" s="37">
        <f t="shared" si="51"/>
        <v>0</v>
      </c>
      <c r="K232" s="37">
        <f t="shared" ca="1" si="43"/>
        <v>-0.14771947675197286</v>
      </c>
      <c r="L232" s="37">
        <f t="shared" ca="1" si="52"/>
        <v>2.1821043811876651E-2</v>
      </c>
      <c r="M232" s="37">
        <f t="shared" ca="1" si="44"/>
        <v>66226268.997167766</v>
      </c>
      <c r="N232" s="37">
        <f t="shared" ca="1" si="45"/>
        <v>18161137.33882717</v>
      </c>
      <c r="O232" s="37">
        <f t="shared" ca="1" si="46"/>
        <v>309125.22645572358</v>
      </c>
      <c r="P232" s="11">
        <f t="shared" ca="1" si="53"/>
        <v>0.14771947675197286</v>
      </c>
    </row>
    <row r="233" spans="4:16">
      <c r="D233" s="45">
        <f t="shared" si="42"/>
        <v>0</v>
      </c>
      <c r="E233" s="45">
        <f t="shared" si="42"/>
        <v>0</v>
      </c>
      <c r="F233" s="37">
        <f t="shared" si="47"/>
        <v>0</v>
      </c>
      <c r="G233" s="37">
        <f t="shared" si="48"/>
        <v>0</v>
      </c>
      <c r="H233" s="37">
        <f t="shared" si="49"/>
        <v>0</v>
      </c>
      <c r="I233" s="37">
        <f t="shared" si="50"/>
        <v>0</v>
      </c>
      <c r="J233" s="37">
        <f t="shared" si="51"/>
        <v>0</v>
      </c>
      <c r="K233" s="37">
        <f t="shared" ca="1" si="43"/>
        <v>-0.14771947675197286</v>
      </c>
      <c r="L233" s="37">
        <f t="shared" ca="1" si="52"/>
        <v>2.1821043811876651E-2</v>
      </c>
      <c r="M233" s="37">
        <f t="shared" ca="1" si="44"/>
        <v>66226268.997167766</v>
      </c>
      <c r="N233" s="37">
        <f t="shared" ca="1" si="45"/>
        <v>18161137.33882717</v>
      </c>
      <c r="O233" s="37">
        <f t="shared" ca="1" si="46"/>
        <v>309125.22645572358</v>
      </c>
      <c r="P233" s="11">
        <f t="shared" ca="1" si="53"/>
        <v>0.14771947675197286</v>
      </c>
    </row>
    <row r="234" spans="4:16">
      <c r="D234" s="45">
        <f t="shared" si="42"/>
        <v>0</v>
      </c>
      <c r="E234" s="45">
        <f t="shared" si="42"/>
        <v>0</v>
      </c>
      <c r="F234" s="37">
        <f t="shared" si="47"/>
        <v>0</v>
      </c>
      <c r="G234" s="37">
        <f t="shared" si="48"/>
        <v>0</v>
      </c>
      <c r="H234" s="37">
        <f t="shared" si="49"/>
        <v>0</v>
      </c>
      <c r="I234" s="37">
        <f t="shared" si="50"/>
        <v>0</v>
      </c>
      <c r="J234" s="37">
        <f t="shared" si="51"/>
        <v>0</v>
      </c>
      <c r="K234" s="37">
        <f t="shared" ca="1" si="43"/>
        <v>-0.14771947675197286</v>
      </c>
      <c r="L234" s="37">
        <f t="shared" ca="1" si="52"/>
        <v>2.1821043811876651E-2</v>
      </c>
      <c r="M234" s="37">
        <f t="shared" ca="1" si="44"/>
        <v>66226268.997167766</v>
      </c>
      <c r="N234" s="37">
        <f t="shared" ca="1" si="45"/>
        <v>18161137.33882717</v>
      </c>
      <c r="O234" s="37">
        <f t="shared" ca="1" si="46"/>
        <v>309125.22645572358</v>
      </c>
      <c r="P234" s="11">
        <f t="shared" ca="1" si="53"/>
        <v>0.14771947675197286</v>
      </c>
    </row>
    <row r="235" spans="4:16">
      <c r="D235" s="45">
        <f t="shared" si="42"/>
        <v>0</v>
      </c>
      <c r="E235" s="45">
        <f t="shared" si="42"/>
        <v>0</v>
      </c>
      <c r="F235" s="37">
        <f t="shared" si="47"/>
        <v>0</v>
      </c>
      <c r="G235" s="37">
        <f t="shared" si="48"/>
        <v>0</v>
      </c>
      <c r="H235" s="37">
        <f t="shared" si="49"/>
        <v>0</v>
      </c>
      <c r="I235" s="37">
        <f t="shared" si="50"/>
        <v>0</v>
      </c>
      <c r="J235" s="37">
        <f t="shared" si="51"/>
        <v>0</v>
      </c>
      <c r="K235" s="37">
        <f t="shared" ca="1" si="43"/>
        <v>-0.14771947675197286</v>
      </c>
      <c r="L235" s="37">
        <f t="shared" ca="1" si="52"/>
        <v>2.1821043811876651E-2</v>
      </c>
      <c r="M235" s="37">
        <f t="shared" ca="1" si="44"/>
        <v>66226268.997167766</v>
      </c>
      <c r="N235" s="37">
        <f t="shared" ca="1" si="45"/>
        <v>18161137.33882717</v>
      </c>
      <c r="O235" s="37">
        <f t="shared" ca="1" si="46"/>
        <v>309125.22645572358</v>
      </c>
      <c r="P235" s="11">
        <f t="shared" ca="1" si="53"/>
        <v>0.14771947675197286</v>
      </c>
    </row>
    <row r="236" spans="4:16">
      <c r="D236" s="45">
        <f t="shared" si="42"/>
        <v>0</v>
      </c>
      <c r="E236" s="45">
        <f t="shared" si="42"/>
        <v>0</v>
      </c>
      <c r="F236" s="37">
        <f t="shared" si="47"/>
        <v>0</v>
      </c>
      <c r="G236" s="37">
        <f t="shared" si="48"/>
        <v>0</v>
      </c>
      <c r="H236" s="37">
        <f t="shared" si="49"/>
        <v>0</v>
      </c>
      <c r="I236" s="37">
        <f t="shared" si="50"/>
        <v>0</v>
      </c>
      <c r="J236" s="37">
        <f t="shared" si="51"/>
        <v>0</v>
      </c>
      <c r="K236" s="37">
        <f t="shared" ca="1" si="43"/>
        <v>-0.14771947675197286</v>
      </c>
      <c r="L236" s="37">
        <f t="shared" ca="1" si="52"/>
        <v>2.1821043811876651E-2</v>
      </c>
      <c r="M236" s="37">
        <f t="shared" ca="1" si="44"/>
        <v>66226268.997167766</v>
      </c>
      <c r="N236" s="37">
        <f t="shared" ca="1" si="45"/>
        <v>18161137.33882717</v>
      </c>
      <c r="O236" s="37">
        <f t="shared" ca="1" si="46"/>
        <v>309125.22645572358</v>
      </c>
      <c r="P236" s="11">
        <f t="shared" ca="1" si="53"/>
        <v>0.14771947675197286</v>
      </c>
    </row>
    <row r="237" spans="4:16">
      <c r="D237" s="45">
        <f t="shared" si="42"/>
        <v>0</v>
      </c>
      <c r="E237" s="45">
        <f t="shared" si="42"/>
        <v>0</v>
      </c>
      <c r="F237" s="37">
        <f t="shared" si="47"/>
        <v>0</v>
      </c>
      <c r="G237" s="37">
        <f t="shared" si="48"/>
        <v>0</v>
      </c>
      <c r="H237" s="37">
        <f t="shared" si="49"/>
        <v>0</v>
      </c>
      <c r="I237" s="37">
        <f t="shared" si="50"/>
        <v>0</v>
      </c>
      <c r="J237" s="37">
        <f t="shared" si="51"/>
        <v>0</v>
      </c>
      <c r="K237" s="37">
        <f t="shared" ca="1" si="43"/>
        <v>-0.14771947675197286</v>
      </c>
      <c r="L237" s="37">
        <f t="shared" ca="1" si="52"/>
        <v>2.1821043811876651E-2</v>
      </c>
      <c r="M237" s="37">
        <f t="shared" ca="1" si="44"/>
        <v>66226268.997167766</v>
      </c>
      <c r="N237" s="37">
        <f t="shared" ca="1" si="45"/>
        <v>18161137.33882717</v>
      </c>
      <c r="O237" s="37">
        <f t="shared" ca="1" si="46"/>
        <v>309125.22645572358</v>
      </c>
      <c r="P237" s="11">
        <f t="shared" ca="1" si="53"/>
        <v>0.14771947675197286</v>
      </c>
    </row>
    <row r="238" spans="4:16">
      <c r="D238" s="45">
        <f t="shared" si="42"/>
        <v>0</v>
      </c>
      <c r="E238" s="45">
        <f t="shared" si="42"/>
        <v>0</v>
      </c>
      <c r="F238" s="37">
        <f t="shared" si="47"/>
        <v>0</v>
      </c>
      <c r="G238" s="37">
        <f t="shared" si="48"/>
        <v>0</v>
      </c>
      <c r="H238" s="37">
        <f t="shared" si="49"/>
        <v>0</v>
      </c>
      <c r="I238" s="37">
        <f t="shared" si="50"/>
        <v>0</v>
      </c>
      <c r="J238" s="37">
        <f t="shared" si="51"/>
        <v>0</v>
      </c>
      <c r="K238" s="37">
        <f t="shared" ca="1" si="43"/>
        <v>-0.14771947675197286</v>
      </c>
      <c r="L238" s="37">
        <f t="shared" ca="1" si="52"/>
        <v>2.1821043811876651E-2</v>
      </c>
      <c r="M238" s="37">
        <f t="shared" ca="1" si="44"/>
        <v>66226268.997167766</v>
      </c>
      <c r="N238" s="37">
        <f t="shared" ca="1" si="45"/>
        <v>18161137.33882717</v>
      </c>
      <c r="O238" s="37">
        <f t="shared" ca="1" si="46"/>
        <v>309125.22645572358</v>
      </c>
      <c r="P238" s="11">
        <f t="shared" ca="1" si="53"/>
        <v>0.14771947675197286</v>
      </c>
    </row>
    <row r="239" spans="4:16">
      <c r="D239" s="45">
        <f t="shared" si="42"/>
        <v>0</v>
      </c>
      <c r="E239" s="45">
        <f t="shared" si="42"/>
        <v>0</v>
      </c>
      <c r="F239" s="37">
        <f t="shared" si="47"/>
        <v>0</v>
      </c>
      <c r="G239" s="37">
        <f t="shared" si="48"/>
        <v>0</v>
      </c>
      <c r="H239" s="37">
        <f t="shared" si="49"/>
        <v>0</v>
      </c>
      <c r="I239" s="37">
        <f t="shared" si="50"/>
        <v>0</v>
      </c>
      <c r="J239" s="37">
        <f t="shared" si="51"/>
        <v>0</v>
      </c>
      <c r="K239" s="37">
        <f t="shared" ca="1" si="43"/>
        <v>-0.14771947675197286</v>
      </c>
      <c r="L239" s="37">
        <f t="shared" ca="1" si="52"/>
        <v>2.1821043811876651E-2</v>
      </c>
      <c r="M239" s="37">
        <f t="shared" ca="1" si="44"/>
        <v>66226268.997167766</v>
      </c>
      <c r="N239" s="37">
        <f t="shared" ca="1" si="45"/>
        <v>18161137.33882717</v>
      </c>
      <c r="O239" s="37">
        <f t="shared" ca="1" si="46"/>
        <v>309125.22645572358</v>
      </c>
      <c r="P239" s="11">
        <f t="shared" ca="1" si="53"/>
        <v>0.14771947675197286</v>
      </c>
    </row>
    <row r="240" spans="4:16">
      <c r="D240" s="45">
        <f t="shared" si="42"/>
        <v>0</v>
      </c>
      <c r="E240" s="45">
        <f t="shared" si="42"/>
        <v>0</v>
      </c>
      <c r="F240" s="37">
        <f t="shared" si="47"/>
        <v>0</v>
      </c>
      <c r="G240" s="37">
        <f t="shared" si="48"/>
        <v>0</v>
      </c>
      <c r="H240" s="37">
        <f t="shared" si="49"/>
        <v>0</v>
      </c>
      <c r="I240" s="37">
        <f t="shared" si="50"/>
        <v>0</v>
      </c>
      <c r="J240" s="37">
        <f t="shared" si="51"/>
        <v>0</v>
      </c>
      <c r="K240" s="37">
        <f t="shared" ca="1" si="43"/>
        <v>-0.14771947675197286</v>
      </c>
      <c r="L240" s="37">
        <f t="shared" ca="1" si="52"/>
        <v>2.1821043811876651E-2</v>
      </c>
      <c r="M240" s="37">
        <f t="shared" ca="1" si="44"/>
        <v>66226268.997167766</v>
      </c>
      <c r="N240" s="37">
        <f t="shared" ca="1" si="45"/>
        <v>18161137.33882717</v>
      </c>
      <c r="O240" s="37">
        <f t="shared" ca="1" si="46"/>
        <v>309125.22645572358</v>
      </c>
      <c r="P240" s="11">
        <f t="shared" ca="1" si="53"/>
        <v>0.14771947675197286</v>
      </c>
    </row>
    <row r="241" spans="4:16">
      <c r="D241" s="45">
        <f t="shared" si="42"/>
        <v>0</v>
      </c>
      <c r="E241" s="45">
        <f t="shared" si="42"/>
        <v>0</v>
      </c>
      <c r="F241" s="37">
        <f t="shared" si="47"/>
        <v>0</v>
      </c>
      <c r="G241" s="37">
        <f t="shared" si="48"/>
        <v>0</v>
      </c>
      <c r="H241" s="37">
        <f t="shared" si="49"/>
        <v>0</v>
      </c>
      <c r="I241" s="37">
        <f t="shared" si="50"/>
        <v>0</v>
      </c>
      <c r="J241" s="37">
        <f t="shared" si="51"/>
        <v>0</v>
      </c>
      <c r="K241" s="37">
        <f t="shared" ca="1" si="43"/>
        <v>-0.14771947675197286</v>
      </c>
      <c r="L241" s="37">
        <f t="shared" ca="1" si="52"/>
        <v>2.1821043811876651E-2</v>
      </c>
      <c r="M241" s="37">
        <f t="shared" ca="1" si="44"/>
        <v>66226268.997167766</v>
      </c>
      <c r="N241" s="37">
        <f t="shared" ca="1" si="45"/>
        <v>18161137.33882717</v>
      </c>
      <c r="O241" s="37">
        <f t="shared" ca="1" si="46"/>
        <v>309125.22645572358</v>
      </c>
      <c r="P241" s="11">
        <f t="shared" ca="1" si="53"/>
        <v>0.14771947675197286</v>
      </c>
    </row>
    <row r="242" spans="4:16">
      <c r="D242" s="45">
        <f t="shared" si="42"/>
        <v>0</v>
      </c>
      <c r="E242" s="45">
        <f t="shared" si="42"/>
        <v>0</v>
      </c>
      <c r="F242" s="37">
        <f t="shared" si="47"/>
        <v>0</v>
      </c>
      <c r="G242" s="37">
        <f t="shared" si="48"/>
        <v>0</v>
      </c>
      <c r="H242" s="37">
        <f t="shared" si="49"/>
        <v>0</v>
      </c>
      <c r="I242" s="37">
        <f t="shared" si="50"/>
        <v>0</v>
      </c>
      <c r="J242" s="37">
        <f t="shared" si="51"/>
        <v>0</v>
      </c>
      <c r="K242" s="37">
        <f t="shared" ca="1" si="43"/>
        <v>-0.14771947675197286</v>
      </c>
      <c r="L242" s="37">
        <f t="shared" ca="1" si="52"/>
        <v>2.1821043811876651E-2</v>
      </c>
      <c r="M242" s="37">
        <f t="shared" ca="1" si="44"/>
        <v>66226268.997167766</v>
      </c>
      <c r="N242" s="37">
        <f t="shared" ca="1" si="45"/>
        <v>18161137.33882717</v>
      </c>
      <c r="O242" s="37">
        <f t="shared" ca="1" si="46"/>
        <v>309125.22645572358</v>
      </c>
      <c r="P242" s="11">
        <f t="shared" ca="1" si="53"/>
        <v>0.14771947675197286</v>
      </c>
    </row>
    <row r="243" spans="4:16">
      <c r="D243" s="45">
        <f t="shared" si="42"/>
        <v>0</v>
      </c>
      <c r="E243" s="45">
        <f t="shared" si="42"/>
        <v>0</v>
      </c>
      <c r="F243" s="37">
        <f t="shared" si="47"/>
        <v>0</v>
      </c>
      <c r="G243" s="37">
        <f t="shared" si="48"/>
        <v>0</v>
      </c>
      <c r="H243" s="37">
        <f t="shared" si="49"/>
        <v>0</v>
      </c>
      <c r="I243" s="37">
        <f t="shared" si="50"/>
        <v>0</v>
      </c>
      <c r="J243" s="37">
        <f t="shared" si="51"/>
        <v>0</v>
      </c>
      <c r="K243" s="37">
        <f t="shared" ca="1" si="43"/>
        <v>-0.14771947675197286</v>
      </c>
      <c r="L243" s="37">
        <f t="shared" ca="1" si="52"/>
        <v>2.1821043811876651E-2</v>
      </c>
      <c r="M243" s="37">
        <f t="shared" ca="1" si="44"/>
        <v>66226268.997167766</v>
      </c>
      <c r="N243" s="37">
        <f t="shared" ca="1" si="45"/>
        <v>18161137.33882717</v>
      </c>
      <c r="O243" s="37">
        <f t="shared" ca="1" si="46"/>
        <v>309125.22645572358</v>
      </c>
      <c r="P243" s="11">
        <f t="shared" ca="1" si="53"/>
        <v>0.14771947675197286</v>
      </c>
    </row>
    <row r="244" spans="4:16">
      <c r="D244" s="45">
        <f t="shared" si="42"/>
        <v>0</v>
      </c>
      <c r="E244" s="45">
        <f t="shared" si="42"/>
        <v>0</v>
      </c>
      <c r="F244" s="37">
        <f t="shared" si="47"/>
        <v>0</v>
      </c>
      <c r="G244" s="37">
        <f t="shared" si="48"/>
        <v>0</v>
      </c>
      <c r="H244" s="37">
        <f t="shared" si="49"/>
        <v>0</v>
      </c>
      <c r="I244" s="37">
        <f t="shared" si="50"/>
        <v>0</v>
      </c>
      <c r="J244" s="37">
        <f t="shared" si="51"/>
        <v>0</v>
      </c>
      <c r="K244" s="37">
        <f t="shared" ca="1" si="43"/>
        <v>-0.14771947675197286</v>
      </c>
      <c r="L244" s="37">
        <f t="shared" ca="1" si="52"/>
        <v>2.1821043811876651E-2</v>
      </c>
      <c r="M244" s="37">
        <f t="shared" ca="1" si="44"/>
        <v>66226268.997167766</v>
      </c>
      <c r="N244" s="37">
        <f t="shared" ca="1" si="45"/>
        <v>18161137.33882717</v>
      </c>
      <c r="O244" s="37">
        <f t="shared" ca="1" si="46"/>
        <v>309125.22645572358</v>
      </c>
      <c r="P244" s="11">
        <f t="shared" ca="1" si="53"/>
        <v>0.14771947675197286</v>
      </c>
    </row>
    <row r="245" spans="4:16">
      <c r="D245" s="45">
        <f t="shared" si="42"/>
        <v>0</v>
      </c>
      <c r="E245" s="45">
        <f t="shared" si="42"/>
        <v>0</v>
      </c>
      <c r="F245" s="37">
        <f t="shared" si="47"/>
        <v>0</v>
      </c>
      <c r="G245" s="37">
        <f t="shared" si="48"/>
        <v>0</v>
      </c>
      <c r="H245" s="37">
        <f t="shared" si="49"/>
        <v>0</v>
      </c>
      <c r="I245" s="37">
        <f t="shared" si="50"/>
        <v>0</v>
      </c>
      <c r="J245" s="37">
        <f t="shared" si="51"/>
        <v>0</v>
      </c>
      <c r="K245" s="37">
        <f t="shared" ca="1" si="43"/>
        <v>-0.14771947675197286</v>
      </c>
      <c r="L245" s="37">
        <f t="shared" ca="1" si="52"/>
        <v>2.1821043811876651E-2</v>
      </c>
      <c r="M245" s="37">
        <f t="shared" ca="1" si="44"/>
        <v>66226268.997167766</v>
      </c>
      <c r="N245" s="37">
        <f t="shared" ca="1" si="45"/>
        <v>18161137.33882717</v>
      </c>
      <c r="O245" s="37">
        <f t="shared" ca="1" si="46"/>
        <v>309125.22645572358</v>
      </c>
      <c r="P245" s="11">
        <f t="shared" ca="1" si="53"/>
        <v>0.14771947675197286</v>
      </c>
    </row>
    <row r="246" spans="4:16">
      <c r="D246" s="45">
        <f t="shared" si="42"/>
        <v>0</v>
      </c>
      <c r="E246" s="45">
        <f t="shared" si="42"/>
        <v>0</v>
      </c>
      <c r="F246" s="37">
        <f t="shared" si="47"/>
        <v>0</v>
      </c>
      <c r="G246" s="37">
        <f t="shared" si="48"/>
        <v>0</v>
      </c>
      <c r="H246" s="37">
        <f t="shared" si="49"/>
        <v>0</v>
      </c>
      <c r="I246" s="37">
        <f t="shared" si="50"/>
        <v>0</v>
      </c>
      <c r="J246" s="37">
        <f t="shared" si="51"/>
        <v>0</v>
      </c>
      <c r="K246" s="37">
        <f t="shared" ca="1" si="43"/>
        <v>-0.14771947675197286</v>
      </c>
      <c r="L246" s="37">
        <f t="shared" ca="1" si="52"/>
        <v>2.1821043811876651E-2</v>
      </c>
      <c r="M246" s="37">
        <f t="shared" ca="1" si="44"/>
        <v>66226268.997167766</v>
      </c>
      <c r="N246" s="37">
        <f t="shared" ca="1" si="45"/>
        <v>18161137.33882717</v>
      </c>
      <c r="O246" s="37">
        <f t="shared" ca="1" si="46"/>
        <v>309125.22645572358</v>
      </c>
      <c r="P246" s="11">
        <f t="shared" ca="1" si="53"/>
        <v>0.14771947675197286</v>
      </c>
    </row>
    <row r="247" spans="4:16">
      <c r="D247" s="45">
        <f t="shared" si="42"/>
        <v>0</v>
      </c>
      <c r="E247" s="45">
        <f t="shared" si="42"/>
        <v>0</v>
      </c>
      <c r="F247" s="37">
        <f t="shared" si="47"/>
        <v>0</v>
      </c>
      <c r="G247" s="37">
        <f t="shared" si="48"/>
        <v>0</v>
      </c>
      <c r="H247" s="37">
        <f t="shared" si="49"/>
        <v>0</v>
      </c>
      <c r="I247" s="37">
        <f t="shared" si="50"/>
        <v>0</v>
      </c>
      <c r="J247" s="37">
        <f t="shared" si="51"/>
        <v>0</v>
      </c>
      <c r="K247" s="37">
        <f t="shared" ca="1" si="43"/>
        <v>-0.14771947675197286</v>
      </c>
      <c r="L247" s="37">
        <f t="shared" ca="1" si="52"/>
        <v>2.1821043811876651E-2</v>
      </c>
      <c r="M247" s="37">
        <f t="shared" ca="1" si="44"/>
        <v>66226268.997167766</v>
      </c>
      <c r="N247" s="37">
        <f t="shared" ca="1" si="45"/>
        <v>18161137.33882717</v>
      </c>
      <c r="O247" s="37">
        <f t="shared" ca="1" si="46"/>
        <v>309125.22645572358</v>
      </c>
      <c r="P247" s="11">
        <f t="shared" ca="1" si="53"/>
        <v>0.14771947675197286</v>
      </c>
    </row>
    <row r="248" spans="4:16">
      <c r="D248" s="45">
        <f t="shared" si="42"/>
        <v>0</v>
      </c>
      <c r="E248" s="45">
        <f t="shared" si="42"/>
        <v>0</v>
      </c>
      <c r="F248" s="37">
        <f t="shared" si="47"/>
        <v>0</v>
      </c>
      <c r="G248" s="37">
        <f t="shared" si="48"/>
        <v>0</v>
      </c>
      <c r="H248" s="37">
        <f t="shared" si="49"/>
        <v>0</v>
      </c>
      <c r="I248" s="37">
        <f t="shared" si="50"/>
        <v>0</v>
      </c>
      <c r="J248" s="37">
        <f t="shared" si="51"/>
        <v>0</v>
      </c>
      <c r="K248" s="37">
        <f t="shared" ca="1" si="43"/>
        <v>-0.14771947675197286</v>
      </c>
      <c r="L248" s="37">
        <f t="shared" ca="1" si="52"/>
        <v>2.1821043811876651E-2</v>
      </c>
      <c r="M248" s="37">
        <f t="shared" ca="1" si="44"/>
        <v>66226268.997167766</v>
      </c>
      <c r="N248" s="37">
        <f t="shared" ca="1" si="45"/>
        <v>18161137.33882717</v>
      </c>
      <c r="O248" s="37">
        <f t="shared" ca="1" si="46"/>
        <v>309125.22645572358</v>
      </c>
      <c r="P248" s="11">
        <f t="shared" ca="1" si="53"/>
        <v>0.14771947675197286</v>
      </c>
    </row>
    <row r="249" spans="4:16">
      <c r="D249" s="45">
        <f t="shared" si="42"/>
        <v>0</v>
      </c>
      <c r="E249" s="45">
        <f t="shared" si="42"/>
        <v>0</v>
      </c>
      <c r="F249" s="37">
        <f t="shared" si="47"/>
        <v>0</v>
      </c>
      <c r="G249" s="37">
        <f t="shared" si="48"/>
        <v>0</v>
      </c>
      <c r="H249" s="37">
        <f t="shared" si="49"/>
        <v>0</v>
      </c>
      <c r="I249" s="37">
        <f t="shared" si="50"/>
        <v>0</v>
      </c>
      <c r="J249" s="37">
        <f t="shared" si="51"/>
        <v>0</v>
      </c>
      <c r="K249" s="37">
        <f t="shared" ca="1" si="43"/>
        <v>-0.14771947675197286</v>
      </c>
      <c r="L249" s="37">
        <f t="shared" ca="1" si="52"/>
        <v>2.1821043811876651E-2</v>
      </c>
      <c r="M249" s="37">
        <f t="shared" ca="1" si="44"/>
        <v>66226268.997167766</v>
      </c>
      <c r="N249" s="37">
        <f t="shared" ca="1" si="45"/>
        <v>18161137.33882717</v>
      </c>
      <c r="O249" s="37">
        <f t="shared" ca="1" si="46"/>
        <v>309125.22645572358</v>
      </c>
      <c r="P249" s="11">
        <f t="shared" ca="1" si="53"/>
        <v>0.14771947675197286</v>
      </c>
    </row>
    <row r="250" spans="4:16">
      <c r="D250" s="45">
        <f t="shared" si="42"/>
        <v>0</v>
      </c>
      <c r="E250" s="45">
        <f t="shared" si="42"/>
        <v>0</v>
      </c>
      <c r="F250" s="37">
        <f t="shared" si="47"/>
        <v>0</v>
      </c>
      <c r="G250" s="37">
        <f t="shared" si="48"/>
        <v>0</v>
      </c>
      <c r="H250" s="37">
        <f t="shared" si="49"/>
        <v>0</v>
      </c>
      <c r="I250" s="37">
        <f t="shared" si="50"/>
        <v>0</v>
      </c>
      <c r="J250" s="37">
        <f t="shared" si="51"/>
        <v>0</v>
      </c>
      <c r="K250" s="37">
        <f t="shared" ca="1" si="43"/>
        <v>-0.14771947675197286</v>
      </c>
      <c r="L250" s="37">
        <f t="shared" ca="1" si="52"/>
        <v>2.1821043811876651E-2</v>
      </c>
      <c r="M250" s="37">
        <f t="shared" ca="1" si="44"/>
        <v>66226268.997167766</v>
      </c>
      <c r="N250" s="37">
        <f t="shared" ca="1" si="45"/>
        <v>18161137.33882717</v>
      </c>
      <c r="O250" s="37">
        <f t="shared" ca="1" si="46"/>
        <v>309125.22645572358</v>
      </c>
      <c r="P250" s="11">
        <f t="shared" ca="1" si="53"/>
        <v>0.14771947675197286</v>
      </c>
    </row>
    <row r="251" spans="4:16">
      <c r="D251" s="45">
        <f t="shared" si="42"/>
        <v>0</v>
      </c>
      <c r="E251" s="45">
        <f t="shared" si="42"/>
        <v>0</v>
      </c>
      <c r="F251" s="37">
        <f t="shared" si="47"/>
        <v>0</v>
      </c>
      <c r="G251" s="37">
        <f t="shared" si="48"/>
        <v>0</v>
      </c>
      <c r="H251" s="37">
        <f t="shared" si="49"/>
        <v>0</v>
      </c>
      <c r="I251" s="37">
        <f t="shared" si="50"/>
        <v>0</v>
      </c>
      <c r="J251" s="37">
        <f t="shared" si="51"/>
        <v>0</v>
      </c>
      <c r="K251" s="37">
        <f t="shared" ca="1" si="43"/>
        <v>-0.14771947675197286</v>
      </c>
      <c r="L251" s="37">
        <f t="shared" ca="1" si="52"/>
        <v>2.1821043811876651E-2</v>
      </c>
      <c r="M251" s="37">
        <f t="shared" ca="1" si="44"/>
        <v>66226268.997167766</v>
      </c>
      <c r="N251" s="37">
        <f t="shared" ca="1" si="45"/>
        <v>18161137.33882717</v>
      </c>
      <c r="O251" s="37">
        <f t="shared" ca="1" si="46"/>
        <v>309125.22645572358</v>
      </c>
      <c r="P251" s="11">
        <f t="shared" ca="1" si="53"/>
        <v>0.14771947675197286</v>
      </c>
    </row>
    <row r="252" spans="4:16">
      <c r="D252" s="45">
        <f t="shared" si="42"/>
        <v>0</v>
      </c>
      <c r="E252" s="45">
        <f t="shared" si="42"/>
        <v>0</v>
      </c>
      <c r="F252" s="37">
        <f t="shared" si="47"/>
        <v>0</v>
      </c>
      <c r="G252" s="37">
        <f t="shared" si="48"/>
        <v>0</v>
      </c>
      <c r="H252" s="37">
        <f t="shared" si="49"/>
        <v>0</v>
      </c>
      <c r="I252" s="37">
        <f t="shared" si="50"/>
        <v>0</v>
      </c>
      <c r="J252" s="37">
        <f t="shared" si="51"/>
        <v>0</v>
      </c>
      <c r="K252" s="37">
        <f t="shared" ca="1" si="43"/>
        <v>-0.14771947675197286</v>
      </c>
      <c r="L252" s="37">
        <f t="shared" ca="1" si="52"/>
        <v>2.1821043811876651E-2</v>
      </c>
      <c r="M252" s="37">
        <f t="shared" ca="1" si="44"/>
        <v>66226268.997167766</v>
      </c>
      <c r="N252" s="37">
        <f t="shared" ca="1" si="45"/>
        <v>18161137.33882717</v>
      </c>
      <c r="O252" s="37">
        <f t="shared" ca="1" si="46"/>
        <v>309125.22645572358</v>
      </c>
      <c r="P252" s="11">
        <f t="shared" ca="1" si="53"/>
        <v>0.14771947675197286</v>
      </c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2025-01-08T06:40:00Z</dcterms:modified>
</cp:coreProperties>
</file>