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BF44025-5421-4E44-A83C-A4F53B34EB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13" r:id="rId2"/>
    <sheet name="Q_fit" sheetId="2" r:id="rId3"/>
    <sheet name="Q_fit (2)" sheetId="3" r:id="rId4"/>
    <sheet name="B" sheetId="4" r:id="rId5"/>
    <sheet name="B (2)" sheetId="5" r:id="rId6"/>
    <sheet name="B (3)" sheetId="6" r:id="rId7"/>
    <sheet name="Q_fit (3)" sheetId="7" r:id="rId8"/>
    <sheet name="B (5)" sheetId="8" r:id="rId9"/>
    <sheet name="Sheet1" sheetId="9" r:id="rId10"/>
    <sheet name="BAV" sheetId="10" r:id="rId11"/>
    <sheet name="A (old)" sheetId="11" r:id="rId12"/>
    <sheet name="B (4)" sheetId="12" r:id="rId13"/>
  </sheets>
  <definedNames>
    <definedName name="solver_adj" localSheetId="11">'A (old)'!$E$11:$E$13</definedName>
    <definedName name="solver_adj" localSheetId="0">'Active 1'!$E$11:$E$13</definedName>
    <definedName name="solver_adj" localSheetId="4">B!$E$11:$E$13</definedName>
    <definedName name="solver_adj" localSheetId="5">'B (2)'!$E$11:$E$13</definedName>
    <definedName name="solver_adj" localSheetId="6">'B (3)'!$E$11:$E$13</definedName>
    <definedName name="solver_adj" localSheetId="12">'B (4)'!$E$11:$E$13</definedName>
    <definedName name="solver_adj" localSheetId="8">'B (5)'!$E$11:$E$13</definedName>
    <definedName name="solver_cvg" localSheetId="11">0.0001</definedName>
    <definedName name="solver_cvg" localSheetId="0">0.0001</definedName>
    <definedName name="solver_cvg" localSheetId="4">0.0001</definedName>
    <definedName name="solver_cvg" localSheetId="5">0.0001</definedName>
    <definedName name="solver_cvg" localSheetId="6">0.0001</definedName>
    <definedName name="solver_cvg" localSheetId="12">0.0001</definedName>
    <definedName name="solver_cvg" localSheetId="8">0.0001</definedName>
    <definedName name="solver_drv" localSheetId="11">1</definedName>
    <definedName name="solver_drv" localSheetId="0">1</definedName>
    <definedName name="solver_drv" localSheetId="4">1</definedName>
    <definedName name="solver_drv" localSheetId="5">1</definedName>
    <definedName name="solver_drv" localSheetId="6">1</definedName>
    <definedName name="solver_drv" localSheetId="12">1</definedName>
    <definedName name="solver_drv" localSheetId="8">1</definedName>
    <definedName name="solver_est" localSheetId="11">1</definedName>
    <definedName name="solver_est" localSheetId="0">1</definedName>
    <definedName name="solver_est" localSheetId="4">1</definedName>
    <definedName name="solver_est" localSheetId="5">1</definedName>
    <definedName name="solver_est" localSheetId="6">1</definedName>
    <definedName name="solver_est" localSheetId="12">1</definedName>
    <definedName name="solver_est" localSheetId="8">1</definedName>
    <definedName name="solver_itr" localSheetId="11">100</definedName>
    <definedName name="solver_itr" localSheetId="0">100</definedName>
    <definedName name="solver_itr" localSheetId="4">100</definedName>
    <definedName name="solver_itr" localSheetId="5">100</definedName>
    <definedName name="solver_itr" localSheetId="6">100</definedName>
    <definedName name="solver_itr" localSheetId="12">100</definedName>
    <definedName name="solver_itr" localSheetId="8">100</definedName>
    <definedName name="solver_lin" localSheetId="11">2</definedName>
    <definedName name="solver_lin" localSheetId="0">2</definedName>
    <definedName name="solver_lin" localSheetId="4">2</definedName>
    <definedName name="solver_lin" localSheetId="5">2</definedName>
    <definedName name="solver_lin" localSheetId="6">2</definedName>
    <definedName name="solver_lin" localSheetId="12">2</definedName>
    <definedName name="solver_lin" localSheetId="8">2</definedName>
    <definedName name="solver_neg" localSheetId="11">2</definedName>
    <definedName name="solver_neg" localSheetId="0">2</definedName>
    <definedName name="solver_neg" localSheetId="4">2</definedName>
    <definedName name="solver_neg" localSheetId="5">2</definedName>
    <definedName name="solver_neg" localSheetId="6">2</definedName>
    <definedName name="solver_neg" localSheetId="12">2</definedName>
    <definedName name="solver_neg" localSheetId="8">2</definedName>
    <definedName name="solver_num" localSheetId="11">0</definedName>
    <definedName name="solver_num" localSheetId="0">0</definedName>
    <definedName name="solver_num" localSheetId="4">0</definedName>
    <definedName name="solver_num" localSheetId="5">0</definedName>
    <definedName name="solver_num" localSheetId="6">0</definedName>
    <definedName name="solver_num" localSheetId="12">0</definedName>
    <definedName name="solver_num" localSheetId="8">0</definedName>
    <definedName name="solver_nwt" localSheetId="11">1</definedName>
    <definedName name="solver_nwt" localSheetId="0">1</definedName>
    <definedName name="solver_nwt" localSheetId="4">1</definedName>
    <definedName name="solver_nwt" localSheetId="5">1</definedName>
    <definedName name="solver_nwt" localSheetId="6">1</definedName>
    <definedName name="solver_nwt" localSheetId="12">1</definedName>
    <definedName name="solver_nwt" localSheetId="8">1</definedName>
    <definedName name="solver_opt" localSheetId="11">'A (old)'!$E$14</definedName>
    <definedName name="solver_opt" localSheetId="0">'Active 1'!$E$14</definedName>
    <definedName name="solver_opt" localSheetId="4">B!$E$14</definedName>
    <definedName name="solver_opt" localSheetId="5">'B (2)'!$E$14</definedName>
    <definedName name="solver_opt" localSheetId="6">'B (3)'!$E$14</definedName>
    <definedName name="solver_opt" localSheetId="12">'B (4)'!$E$14</definedName>
    <definedName name="solver_opt" localSheetId="8">'B (5)'!$E$14</definedName>
    <definedName name="solver_pre" localSheetId="11">0.000001</definedName>
    <definedName name="solver_pre" localSheetId="0">0.000001</definedName>
    <definedName name="solver_pre" localSheetId="4">0.000001</definedName>
    <definedName name="solver_pre" localSheetId="5">0.000001</definedName>
    <definedName name="solver_pre" localSheetId="6">0.000001</definedName>
    <definedName name="solver_pre" localSheetId="12">0.000001</definedName>
    <definedName name="solver_pre" localSheetId="8">0.000001</definedName>
    <definedName name="solver_scl" localSheetId="11">2</definedName>
    <definedName name="solver_scl" localSheetId="0">2</definedName>
    <definedName name="solver_scl" localSheetId="4">2</definedName>
    <definedName name="solver_scl" localSheetId="5">2</definedName>
    <definedName name="solver_scl" localSheetId="6">2</definedName>
    <definedName name="solver_scl" localSheetId="12">2</definedName>
    <definedName name="solver_scl" localSheetId="8">2</definedName>
    <definedName name="solver_sho" localSheetId="11">2</definedName>
    <definedName name="solver_sho" localSheetId="0">2</definedName>
    <definedName name="solver_sho" localSheetId="4">2</definedName>
    <definedName name="solver_sho" localSheetId="5">2</definedName>
    <definedName name="solver_sho" localSheetId="6">2</definedName>
    <definedName name="solver_sho" localSheetId="12">2</definedName>
    <definedName name="solver_sho" localSheetId="8">2</definedName>
    <definedName name="solver_tim" localSheetId="11">100</definedName>
    <definedName name="solver_tim" localSheetId="0">100</definedName>
    <definedName name="solver_tim" localSheetId="4">100</definedName>
    <definedName name="solver_tim" localSheetId="5">100</definedName>
    <definedName name="solver_tim" localSheetId="6">100</definedName>
    <definedName name="solver_tim" localSheetId="12">100</definedName>
    <definedName name="solver_tim" localSheetId="8">100</definedName>
    <definedName name="solver_tol" localSheetId="11">0.05</definedName>
    <definedName name="solver_tol" localSheetId="0">0.05</definedName>
    <definedName name="solver_tol" localSheetId="4">0.05</definedName>
    <definedName name="solver_tol" localSheetId="5">0.05</definedName>
    <definedName name="solver_tol" localSheetId="6">0.05</definedName>
    <definedName name="solver_tol" localSheetId="12">0.05</definedName>
    <definedName name="solver_tol" localSheetId="8">0.05</definedName>
    <definedName name="solver_typ" localSheetId="11">2</definedName>
    <definedName name="solver_typ" localSheetId="0">2</definedName>
    <definedName name="solver_typ" localSheetId="4">2</definedName>
    <definedName name="solver_typ" localSheetId="5">2</definedName>
    <definedName name="solver_typ" localSheetId="6">2</definedName>
    <definedName name="solver_typ" localSheetId="12">2</definedName>
    <definedName name="solver_typ" localSheetId="8">2</definedName>
    <definedName name="solver_val" localSheetId="11">0</definedName>
    <definedName name="solver_val" localSheetId="0">0</definedName>
    <definedName name="solver_val" localSheetId="4">0</definedName>
    <definedName name="solver_val" localSheetId="5">0</definedName>
    <definedName name="solver_val" localSheetId="6">0</definedName>
    <definedName name="solver_val" localSheetId="12">0</definedName>
    <definedName name="solver_val" localSheetId="8">0</definedName>
  </definedNames>
  <calcPr calcId="181029"/>
</workbook>
</file>

<file path=xl/calcChain.xml><?xml version="1.0" encoding="utf-8"?>
<calcChain xmlns="http://schemas.openxmlformats.org/spreadsheetml/2006/main">
  <c r="E129" i="1" l="1"/>
  <c r="F129" i="1" s="1"/>
  <c r="Q129" i="1"/>
  <c r="T129" i="1"/>
  <c r="Q128" i="1"/>
  <c r="T128" i="1"/>
  <c r="Q126" i="1"/>
  <c r="T126" i="1"/>
  <c r="E127" i="1"/>
  <c r="F127" i="1" s="1"/>
  <c r="Q127" i="1"/>
  <c r="T127" i="1"/>
  <c r="Q125" i="1"/>
  <c r="T125" i="1"/>
  <c r="C7" i="1"/>
  <c r="C9" i="1"/>
  <c r="D9" i="1"/>
  <c r="D11" i="1"/>
  <c r="Z29" i="1" s="1"/>
  <c r="D12" i="1"/>
  <c r="D13" i="1"/>
  <c r="F16" i="1"/>
  <c r="F17" i="1" s="1"/>
  <c r="C17" i="1"/>
  <c r="Q21" i="1"/>
  <c r="T21" i="1"/>
  <c r="Q22" i="1"/>
  <c r="T22" i="1"/>
  <c r="E23" i="1"/>
  <c r="F23" i="1" s="1"/>
  <c r="G23" i="1" s="1"/>
  <c r="H23" i="1" s="1"/>
  <c r="Q23" i="1"/>
  <c r="Q24" i="1"/>
  <c r="T24" i="1"/>
  <c r="E25" i="1"/>
  <c r="E80" i="10" s="1"/>
  <c r="Q25" i="1"/>
  <c r="T25" i="1"/>
  <c r="Q26" i="1"/>
  <c r="T26" i="1"/>
  <c r="Q27" i="1"/>
  <c r="E28" i="1"/>
  <c r="Q28" i="1"/>
  <c r="T28" i="1"/>
  <c r="Q29" i="1"/>
  <c r="T29" i="1"/>
  <c r="Q30" i="1"/>
  <c r="T30" i="1"/>
  <c r="E31" i="1"/>
  <c r="E16" i="10" s="1"/>
  <c r="Q31" i="1"/>
  <c r="T31" i="1"/>
  <c r="Q32" i="1"/>
  <c r="T32" i="1"/>
  <c r="Q33" i="1"/>
  <c r="T33" i="1"/>
  <c r="Q34" i="1"/>
  <c r="T34" i="1"/>
  <c r="Q35" i="1"/>
  <c r="T35" i="1"/>
  <c r="Q36" i="1"/>
  <c r="T36" i="1"/>
  <c r="Q37" i="1"/>
  <c r="T37" i="1"/>
  <c r="Q38" i="1"/>
  <c r="T38" i="1"/>
  <c r="Q39" i="1"/>
  <c r="T39" i="1"/>
  <c r="E40" i="1"/>
  <c r="E25" i="10" s="1"/>
  <c r="Q40" i="1"/>
  <c r="T40" i="1"/>
  <c r="Q41" i="1"/>
  <c r="E42" i="1"/>
  <c r="E26" i="10" s="1"/>
  <c r="F42" i="1"/>
  <c r="Q42" i="1"/>
  <c r="T42" i="1"/>
  <c r="Q43" i="1"/>
  <c r="T43" i="1"/>
  <c r="E44" i="1"/>
  <c r="F44" i="1" s="1"/>
  <c r="Q44" i="1"/>
  <c r="T44" i="1"/>
  <c r="J45" i="1"/>
  <c r="Q45" i="1"/>
  <c r="E46" i="1"/>
  <c r="E30" i="10" s="1"/>
  <c r="F46" i="1"/>
  <c r="Q46" i="1"/>
  <c r="T46" i="1"/>
  <c r="Q47" i="1"/>
  <c r="T47" i="1"/>
  <c r="E48" i="1"/>
  <c r="F48" i="1"/>
  <c r="Q48" i="1"/>
  <c r="Q49" i="1"/>
  <c r="E50" i="1"/>
  <c r="E32" i="10" s="1"/>
  <c r="Q50" i="1"/>
  <c r="T50" i="1"/>
  <c r="Q51" i="1"/>
  <c r="T51" i="1"/>
  <c r="E52" i="1"/>
  <c r="E34" i="10" s="1"/>
  <c r="F52" i="1"/>
  <c r="Q52" i="1"/>
  <c r="T52" i="1"/>
  <c r="Q53" i="1"/>
  <c r="T53" i="1"/>
  <c r="E54" i="1"/>
  <c r="F54" i="1"/>
  <c r="G54" i="1" s="1"/>
  <c r="J54" i="1" s="1"/>
  <c r="Q54" i="1"/>
  <c r="T54" i="1"/>
  <c r="Q55" i="1"/>
  <c r="T55" i="1"/>
  <c r="E56" i="1"/>
  <c r="E37" i="10" s="1"/>
  <c r="F56" i="1"/>
  <c r="P56" i="1" s="1"/>
  <c r="Q56" i="1"/>
  <c r="T56" i="1"/>
  <c r="Q57" i="1"/>
  <c r="T57" i="1"/>
  <c r="Q58" i="1"/>
  <c r="T58" i="1"/>
  <c r="Q59" i="1"/>
  <c r="T59" i="1"/>
  <c r="Q60" i="1"/>
  <c r="T60" i="1"/>
  <c r="Q61" i="1"/>
  <c r="T61" i="1"/>
  <c r="E62" i="1"/>
  <c r="E41" i="10" s="1"/>
  <c r="Q62" i="1"/>
  <c r="T62" i="1"/>
  <c r="Q63" i="1"/>
  <c r="T63" i="1"/>
  <c r="Q64" i="1"/>
  <c r="T64" i="1"/>
  <c r="Q65" i="1"/>
  <c r="T65" i="1"/>
  <c r="Q66" i="1"/>
  <c r="T66" i="1"/>
  <c r="E67" i="1"/>
  <c r="Q67" i="1"/>
  <c r="T67" i="1"/>
  <c r="E68" i="1"/>
  <c r="E46" i="10" s="1"/>
  <c r="F68" i="1"/>
  <c r="Q68" i="1"/>
  <c r="T68" i="1"/>
  <c r="Q69" i="1"/>
  <c r="T69" i="1"/>
  <c r="Q70" i="1"/>
  <c r="T70" i="1"/>
  <c r="Q71" i="1"/>
  <c r="T71" i="1"/>
  <c r="Q72" i="1"/>
  <c r="T72" i="1"/>
  <c r="E73" i="1"/>
  <c r="F73" i="1"/>
  <c r="P73" i="1" s="1"/>
  <c r="Q73" i="1"/>
  <c r="T73" i="1"/>
  <c r="Q74" i="1"/>
  <c r="T74" i="1"/>
  <c r="Q75" i="1"/>
  <c r="T75" i="1"/>
  <c r="Q76" i="1"/>
  <c r="T76" i="1"/>
  <c r="E77" i="1"/>
  <c r="F77" i="1" s="1"/>
  <c r="Q77" i="1"/>
  <c r="T77" i="1"/>
  <c r="Q78" i="1"/>
  <c r="T78" i="1"/>
  <c r="Q79" i="1"/>
  <c r="T79" i="1"/>
  <c r="Q80" i="1"/>
  <c r="T80" i="1"/>
  <c r="Q81" i="1"/>
  <c r="T81" i="1"/>
  <c r="Q82" i="1"/>
  <c r="T82" i="1"/>
  <c r="E83" i="1"/>
  <c r="E56" i="10" s="1"/>
  <c r="Q83" i="1"/>
  <c r="T83" i="1"/>
  <c r="Q84" i="1"/>
  <c r="Q85" i="1"/>
  <c r="Q86" i="1"/>
  <c r="T86" i="1"/>
  <c r="E87" i="1"/>
  <c r="Q87" i="1"/>
  <c r="T87" i="1"/>
  <c r="Q88" i="1"/>
  <c r="T88" i="1"/>
  <c r="Q89" i="1"/>
  <c r="T89" i="1"/>
  <c r="E90" i="1"/>
  <c r="F90" i="1" s="1"/>
  <c r="Q90" i="1"/>
  <c r="T90" i="1"/>
  <c r="Q91" i="1"/>
  <c r="T91" i="1"/>
  <c r="Q92" i="1"/>
  <c r="T92" i="1"/>
  <c r="Q93" i="1"/>
  <c r="T93" i="1"/>
  <c r="Q94" i="1"/>
  <c r="T94" i="1"/>
  <c r="E95" i="1"/>
  <c r="F95" i="1" s="1"/>
  <c r="Q95" i="1"/>
  <c r="T95" i="1"/>
  <c r="Q96" i="1"/>
  <c r="T96" i="1"/>
  <c r="Q97" i="1"/>
  <c r="T97" i="1"/>
  <c r="Q98" i="1"/>
  <c r="T98" i="1"/>
  <c r="E99" i="1"/>
  <c r="F99" i="1"/>
  <c r="Q99" i="1"/>
  <c r="T99" i="1"/>
  <c r="Q100" i="1"/>
  <c r="T100" i="1"/>
  <c r="Q101" i="1"/>
  <c r="T101" i="1"/>
  <c r="E102" i="1"/>
  <c r="E66" i="10" s="1"/>
  <c r="F102" i="1"/>
  <c r="Q102" i="1"/>
  <c r="T102" i="1"/>
  <c r="Q103" i="1"/>
  <c r="T103" i="1"/>
  <c r="E104" i="1"/>
  <c r="E94" i="10" s="1"/>
  <c r="F104" i="1"/>
  <c r="Q104" i="1"/>
  <c r="T104" i="1"/>
  <c r="Q105" i="1"/>
  <c r="T105" i="1"/>
  <c r="Q106" i="1"/>
  <c r="T106" i="1"/>
  <c r="E107" i="1"/>
  <c r="E70" i="10" s="1"/>
  <c r="F107" i="1"/>
  <c r="Q107" i="1"/>
  <c r="T107" i="1"/>
  <c r="Q108" i="1"/>
  <c r="T108" i="1"/>
  <c r="E109" i="1"/>
  <c r="F109" i="1" s="1"/>
  <c r="Q109" i="1"/>
  <c r="T109" i="1"/>
  <c r="Q110" i="1"/>
  <c r="T110" i="1"/>
  <c r="E111" i="1"/>
  <c r="Q111" i="1"/>
  <c r="T111" i="1"/>
  <c r="Q112" i="1"/>
  <c r="T112" i="1"/>
  <c r="Q113" i="1"/>
  <c r="T113" i="1"/>
  <c r="Q114" i="1"/>
  <c r="T114" i="1"/>
  <c r="Q115" i="1"/>
  <c r="T115" i="1"/>
  <c r="Q116" i="1"/>
  <c r="T116" i="1"/>
  <c r="Q117" i="1"/>
  <c r="T117" i="1"/>
  <c r="Q118" i="1"/>
  <c r="T118" i="1"/>
  <c r="E119" i="1"/>
  <c r="F119" i="1" s="1"/>
  <c r="Q119" i="1"/>
  <c r="T119" i="1"/>
  <c r="Q120" i="1"/>
  <c r="E121" i="1"/>
  <c r="F121" i="1" s="1"/>
  <c r="P121" i="1" s="1"/>
  <c r="Q121" i="1"/>
  <c r="T121" i="1"/>
  <c r="Q122" i="1"/>
  <c r="T122" i="1"/>
  <c r="Q123" i="1"/>
  <c r="T123" i="1"/>
  <c r="Q124" i="1"/>
  <c r="T124" i="1"/>
  <c r="C7" i="11"/>
  <c r="D9" i="11"/>
  <c r="E9" i="11"/>
  <c r="D11" i="11"/>
  <c r="P73" i="11" s="1"/>
  <c r="W73" i="11" s="1"/>
  <c r="X73" i="11" s="1"/>
  <c r="D12" i="11"/>
  <c r="D13" i="11"/>
  <c r="F16" i="11"/>
  <c r="F17" i="11" s="1"/>
  <c r="C17" i="11"/>
  <c r="T18" i="11"/>
  <c r="E21" i="11"/>
  <c r="F21" i="11"/>
  <c r="H21" i="11"/>
  <c r="Q21" i="11"/>
  <c r="E22" i="11"/>
  <c r="F22" i="11"/>
  <c r="G22" i="11"/>
  <c r="Q22" i="11"/>
  <c r="E23" i="11"/>
  <c r="F23" i="11"/>
  <c r="Q23" i="11"/>
  <c r="E24" i="11"/>
  <c r="F24" i="11"/>
  <c r="G24" i="11"/>
  <c r="Q24" i="11"/>
  <c r="E25" i="11"/>
  <c r="F25" i="11"/>
  <c r="G25" i="11"/>
  <c r="Q25" i="11"/>
  <c r="E26" i="11"/>
  <c r="F26" i="11"/>
  <c r="G26" i="11"/>
  <c r="Q26" i="11"/>
  <c r="E27" i="11"/>
  <c r="F27" i="11"/>
  <c r="Q27" i="11"/>
  <c r="E28" i="11"/>
  <c r="F28" i="11"/>
  <c r="G28" i="11"/>
  <c r="Q28" i="11"/>
  <c r="E29" i="11"/>
  <c r="F29" i="11"/>
  <c r="Q29" i="11"/>
  <c r="E30" i="11"/>
  <c r="F30" i="11"/>
  <c r="G30" i="11"/>
  <c r="I30" i="11"/>
  <c r="Q30" i="11"/>
  <c r="Y30" i="11"/>
  <c r="E31" i="11"/>
  <c r="F31" i="11"/>
  <c r="G31" i="11"/>
  <c r="Q31" i="11"/>
  <c r="E32" i="11"/>
  <c r="F32" i="11"/>
  <c r="G32" i="11"/>
  <c r="Q32" i="11"/>
  <c r="E33" i="11"/>
  <c r="F33" i="11"/>
  <c r="G33" i="11"/>
  <c r="Q33" i="11"/>
  <c r="E34" i="11"/>
  <c r="F34" i="11"/>
  <c r="Q34" i="11"/>
  <c r="E35" i="11"/>
  <c r="F35" i="11"/>
  <c r="G35" i="11"/>
  <c r="Q35" i="11"/>
  <c r="E36" i="11"/>
  <c r="F36" i="11"/>
  <c r="Q36" i="11"/>
  <c r="E37" i="11"/>
  <c r="F37" i="11"/>
  <c r="Q37" i="11"/>
  <c r="E38" i="11"/>
  <c r="F38" i="11"/>
  <c r="Q38" i="11"/>
  <c r="E39" i="11"/>
  <c r="F39" i="11"/>
  <c r="Q39" i="11"/>
  <c r="E40" i="11"/>
  <c r="F40" i="11"/>
  <c r="Q40" i="11"/>
  <c r="E41" i="11"/>
  <c r="F41" i="11"/>
  <c r="G41" i="11"/>
  <c r="I41" i="11"/>
  <c r="Q41" i="11"/>
  <c r="E42" i="11"/>
  <c r="F42" i="11"/>
  <c r="G42" i="11"/>
  <c r="Q42" i="11"/>
  <c r="E43" i="11"/>
  <c r="F43" i="11"/>
  <c r="Q43" i="11"/>
  <c r="E44" i="11"/>
  <c r="F44" i="11"/>
  <c r="Z44" i="11"/>
  <c r="Q44" i="11"/>
  <c r="E45" i="11"/>
  <c r="F45" i="11"/>
  <c r="G45" i="11"/>
  <c r="I45" i="11"/>
  <c r="Q45" i="11"/>
  <c r="Z45" i="11"/>
  <c r="E46" i="11"/>
  <c r="F46" i="11"/>
  <c r="Q46" i="11"/>
  <c r="E47" i="11"/>
  <c r="F47" i="11"/>
  <c r="Q47" i="11"/>
  <c r="E48" i="11"/>
  <c r="F48" i="11"/>
  <c r="Q48" i="11"/>
  <c r="E49" i="11"/>
  <c r="F49" i="11"/>
  <c r="Q49" i="11"/>
  <c r="E50" i="11"/>
  <c r="F50" i="11"/>
  <c r="Q50" i="11"/>
  <c r="E51" i="11"/>
  <c r="F51" i="11"/>
  <c r="Q51" i="11"/>
  <c r="E52" i="11"/>
  <c r="F52" i="11"/>
  <c r="G52" i="11"/>
  <c r="Q52" i="11"/>
  <c r="E53" i="11"/>
  <c r="F53" i="11"/>
  <c r="Q53" i="11"/>
  <c r="E54" i="11"/>
  <c r="F54" i="11"/>
  <c r="Q54" i="11"/>
  <c r="Z54" i="11"/>
  <c r="E55" i="11"/>
  <c r="F55" i="11"/>
  <c r="G55" i="11"/>
  <c r="K55" i="11"/>
  <c r="Q55" i="11"/>
  <c r="E56" i="11"/>
  <c r="F56" i="11"/>
  <c r="G56" i="11"/>
  <c r="Q56" i="11"/>
  <c r="Y56" i="11"/>
  <c r="E57" i="11"/>
  <c r="F57" i="11"/>
  <c r="G57" i="11"/>
  <c r="L57" i="11"/>
  <c r="Q57" i="11"/>
  <c r="E58" i="11"/>
  <c r="F58" i="11"/>
  <c r="G58" i="11"/>
  <c r="Q58" i="11"/>
  <c r="E59" i="11"/>
  <c r="F59" i="11"/>
  <c r="Q59" i="11"/>
  <c r="E60" i="11"/>
  <c r="F60" i="11"/>
  <c r="Q60" i="11"/>
  <c r="E61" i="11"/>
  <c r="F61" i="11"/>
  <c r="Q61" i="11"/>
  <c r="E62" i="11"/>
  <c r="F62" i="11"/>
  <c r="G62" i="11"/>
  <c r="I62" i="11"/>
  <c r="Q62" i="11"/>
  <c r="E63" i="11"/>
  <c r="F63" i="11"/>
  <c r="G63" i="11"/>
  <c r="I63" i="11"/>
  <c r="Q63" i="11"/>
  <c r="Z63" i="11"/>
  <c r="E64" i="11"/>
  <c r="F64" i="11"/>
  <c r="G64" i="11"/>
  <c r="Q64" i="11"/>
  <c r="E65" i="11"/>
  <c r="F65" i="11"/>
  <c r="Q65" i="11"/>
  <c r="E66" i="11"/>
  <c r="F66" i="11"/>
  <c r="Q66" i="11"/>
  <c r="E67" i="11"/>
  <c r="F67" i="11"/>
  <c r="Q67" i="11"/>
  <c r="E68" i="11"/>
  <c r="F68" i="11"/>
  <c r="Q68" i="11"/>
  <c r="E69" i="11"/>
  <c r="F69" i="11"/>
  <c r="G69" i="11"/>
  <c r="Q69" i="11"/>
  <c r="E70" i="11"/>
  <c r="F70" i="11"/>
  <c r="G70" i="11"/>
  <c r="Q70" i="11"/>
  <c r="E71" i="11"/>
  <c r="F71" i="11"/>
  <c r="G71" i="11"/>
  <c r="M71" i="11"/>
  <c r="Q71" i="11"/>
  <c r="Z71" i="11"/>
  <c r="E72" i="11"/>
  <c r="F72" i="11"/>
  <c r="Z72" i="11"/>
  <c r="G72" i="11"/>
  <c r="K72" i="11"/>
  <c r="Q72" i="11"/>
  <c r="E73" i="11"/>
  <c r="F73" i="11"/>
  <c r="G73" i="11"/>
  <c r="I73" i="11"/>
  <c r="Q73" i="11"/>
  <c r="E74" i="11"/>
  <c r="F74" i="11"/>
  <c r="Q74" i="11"/>
  <c r="E75" i="11"/>
  <c r="F75" i="11"/>
  <c r="G75" i="11"/>
  <c r="I75" i="11"/>
  <c r="Q75" i="11"/>
  <c r="Y75" i="11"/>
  <c r="E76" i="11"/>
  <c r="F76" i="11"/>
  <c r="G76" i="11"/>
  <c r="Q76" i="11"/>
  <c r="E77" i="11"/>
  <c r="F77" i="11"/>
  <c r="G77" i="11"/>
  <c r="I77" i="11"/>
  <c r="Q77" i="11"/>
  <c r="Z77" i="11"/>
  <c r="E78" i="11"/>
  <c r="F78" i="11"/>
  <c r="Q78" i="11"/>
  <c r="E79" i="11"/>
  <c r="F79" i="11"/>
  <c r="Q79" i="11"/>
  <c r="E80" i="11"/>
  <c r="F80" i="11"/>
  <c r="G80" i="11"/>
  <c r="I80" i="11"/>
  <c r="Q80" i="11"/>
  <c r="E81" i="11"/>
  <c r="F81" i="11"/>
  <c r="G81" i="11"/>
  <c r="Q81" i="11"/>
  <c r="Y81" i="11"/>
  <c r="E82" i="11"/>
  <c r="F82" i="11"/>
  <c r="Q82" i="11"/>
  <c r="E83" i="11"/>
  <c r="F83" i="11"/>
  <c r="G83" i="11"/>
  <c r="I83" i="11"/>
  <c r="Q83" i="11"/>
  <c r="E84" i="11"/>
  <c r="F84" i="11"/>
  <c r="Q84" i="11"/>
  <c r="E85" i="11"/>
  <c r="F85" i="11"/>
  <c r="Q85" i="11"/>
  <c r="E86" i="11"/>
  <c r="F86" i="11"/>
  <c r="G86" i="11"/>
  <c r="Q86" i="11"/>
  <c r="E87" i="11"/>
  <c r="F87" i="11"/>
  <c r="G87" i="11"/>
  <c r="Q87" i="11"/>
  <c r="E88" i="11"/>
  <c r="F88" i="11"/>
  <c r="G88" i="11"/>
  <c r="I88" i="11"/>
  <c r="Q88" i="11"/>
  <c r="E89" i="11"/>
  <c r="F89" i="11"/>
  <c r="G89" i="11"/>
  <c r="Q89" i="11"/>
  <c r="Z89" i="11"/>
  <c r="E90" i="11"/>
  <c r="F90" i="11"/>
  <c r="Q90" i="11"/>
  <c r="E91" i="11"/>
  <c r="F91" i="11"/>
  <c r="G91" i="11"/>
  <c r="I91" i="11"/>
  <c r="Q91" i="11"/>
  <c r="E92" i="11"/>
  <c r="F92" i="11"/>
  <c r="Q92" i="11"/>
  <c r="E93" i="11"/>
  <c r="F93" i="11"/>
  <c r="Q93" i="11"/>
  <c r="E94" i="11"/>
  <c r="F94" i="11"/>
  <c r="G94" i="11"/>
  <c r="I94" i="11"/>
  <c r="Q94" i="11"/>
  <c r="Z94" i="11"/>
  <c r="E95" i="11"/>
  <c r="F95" i="11"/>
  <c r="G95" i="11"/>
  <c r="Q95" i="11"/>
  <c r="Z95" i="11"/>
  <c r="E96" i="11"/>
  <c r="F96" i="11"/>
  <c r="G96" i="11"/>
  <c r="Q96" i="11"/>
  <c r="E97" i="11"/>
  <c r="F97" i="11"/>
  <c r="G97" i="11"/>
  <c r="Q97" i="11"/>
  <c r="Z97" i="11"/>
  <c r="E98" i="11"/>
  <c r="F98" i="11"/>
  <c r="Q98" i="11"/>
  <c r="E99" i="11"/>
  <c r="F99" i="11"/>
  <c r="G99" i="11"/>
  <c r="K99" i="11"/>
  <c r="Q99" i="11"/>
  <c r="E100" i="11"/>
  <c r="F100" i="11"/>
  <c r="Q100" i="11"/>
  <c r="E101" i="11"/>
  <c r="F101" i="11"/>
  <c r="Q101" i="11"/>
  <c r="E102" i="11"/>
  <c r="F102" i="11"/>
  <c r="Q102" i="11"/>
  <c r="E103" i="11"/>
  <c r="F103" i="11"/>
  <c r="Q103" i="11"/>
  <c r="E104" i="11"/>
  <c r="F104" i="11"/>
  <c r="Q104" i="11"/>
  <c r="E105" i="11"/>
  <c r="F105" i="11"/>
  <c r="G105" i="11"/>
  <c r="I105" i="11"/>
  <c r="Q105" i="11"/>
  <c r="E106" i="11"/>
  <c r="F106" i="11"/>
  <c r="G106" i="11"/>
  <c r="I106" i="11"/>
  <c r="Q106" i="11"/>
  <c r="E107" i="11"/>
  <c r="F107" i="11"/>
  <c r="G107" i="11"/>
  <c r="I107" i="11"/>
  <c r="Q107" i="11"/>
  <c r="E108" i="11"/>
  <c r="F108" i="11"/>
  <c r="Q108" i="11"/>
  <c r="E109" i="11"/>
  <c r="F109" i="11"/>
  <c r="P109" i="11"/>
  <c r="W109" i="11" s="1"/>
  <c r="G109" i="11"/>
  <c r="Q109" i="11"/>
  <c r="E110" i="11"/>
  <c r="F110" i="11"/>
  <c r="Q110" i="11"/>
  <c r="E111" i="11"/>
  <c r="F111" i="11"/>
  <c r="P111" i="11"/>
  <c r="W111" i="11" s="1"/>
  <c r="X111" i="11" s="1"/>
  <c r="Q111" i="11"/>
  <c r="E112" i="11"/>
  <c r="F112" i="11"/>
  <c r="Q112" i="11"/>
  <c r="E113" i="11"/>
  <c r="F113" i="11"/>
  <c r="G113" i="11"/>
  <c r="P113" i="11"/>
  <c r="Q113" i="11"/>
  <c r="E114" i="11"/>
  <c r="F114" i="11"/>
  <c r="Q114" i="11"/>
  <c r="E115" i="11"/>
  <c r="F115" i="11"/>
  <c r="G115" i="11"/>
  <c r="Q115" i="11"/>
  <c r="E116" i="11"/>
  <c r="F116" i="11"/>
  <c r="G116" i="11"/>
  <c r="I116" i="11"/>
  <c r="Q116" i="11"/>
  <c r="E117" i="11"/>
  <c r="F117" i="11"/>
  <c r="G117" i="11"/>
  <c r="P117" i="11"/>
  <c r="W117" i="11" s="1"/>
  <c r="X117" i="11" s="1"/>
  <c r="Q117" i="11"/>
  <c r="E118" i="11"/>
  <c r="F118" i="11"/>
  <c r="Q118" i="11"/>
  <c r="E119" i="11"/>
  <c r="F119" i="11"/>
  <c r="G119" i="11"/>
  <c r="Q119" i="11"/>
  <c r="E120" i="11"/>
  <c r="F120" i="11"/>
  <c r="G120" i="11"/>
  <c r="I120" i="11"/>
  <c r="Q120" i="11"/>
  <c r="E121" i="11"/>
  <c r="F121" i="11"/>
  <c r="G121" i="11"/>
  <c r="Q121" i="11"/>
  <c r="C7" i="4"/>
  <c r="E23" i="4"/>
  <c r="F23" i="4"/>
  <c r="G23" i="4"/>
  <c r="D9" i="4"/>
  <c r="E9" i="4"/>
  <c r="D11" i="4"/>
  <c r="P30" i="4" s="1"/>
  <c r="U30" i="4" s="1"/>
  <c r="D12" i="4"/>
  <c r="D13" i="4"/>
  <c r="C17" i="4"/>
  <c r="E21" i="4"/>
  <c r="F21" i="4"/>
  <c r="Q21" i="4"/>
  <c r="E22" i="4"/>
  <c r="F22" i="4"/>
  <c r="G22" i="4"/>
  <c r="Q22" i="4"/>
  <c r="Q23" i="4"/>
  <c r="T23" i="4"/>
  <c r="E24" i="4"/>
  <c r="F24" i="4"/>
  <c r="G24" i="4"/>
  <c r="T24" i="4"/>
  <c r="Q24" i="4"/>
  <c r="E25" i="4"/>
  <c r="F25" i="4"/>
  <c r="G25" i="4"/>
  <c r="Q25" i="4"/>
  <c r="E26" i="4"/>
  <c r="F26" i="4"/>
  <c r="G26" i="4"/>
  <c r="I26" i="4"/>
  <c r="Q26" i="4"/>
  <c r="E27" i="4"/>
  <c r="F27" i="4"/>
  <c r="G27" i="4"/>
  <c r="Q27" i="4"/>
  <c r="E28" i="4"/>
  <c r="F28" i="4"/>
  <c r="G28" i="4"/>
  <c r="Q28" i="4"/>
  <c r="E29" i="4"/>
  <c r="F29" i="4"/>
  <c r="Q29" i="4"/>
  <c r="E30" i="4"/>
  <c r="F30" i="4"/>
  <c r="Q30" i="4"/>
  <c r="E31" i="4"/>
  <c r="F31" i="4"/>
  <c r="G31" i="4"/>
  <c r="I31" i="4"/>
  <c r="Q31" i="4"/>
  <c r="T31" i="4"/>
  <c r="E32" i="4"/>
  <c r="F32" i="4"/>
  <c r="G32" i="4"/>
  <c r="T32" i="4"/>
  <c r="Q32" i="4"/>
  <c r="E33" i="4"/>
  <c r="F33" i="4"/>
  <c r="G33" i="4"/>
  <c r="Q33" i="4"/>
  <c r="E34" i="4"/>
  <c r="F34" i="4"/>
  <c r="G34" i="4"/>
  <c r="T34" i="4"/>
  <c r="Q34" i="4"/>
  <c r="E35" i="4"/>
  <c r="F35" i="4"/>
  <c r="G35" i="4"/>
  <c r="L35" i="4"/>
  <c r="Q35" i="4"/>
  <c r="E36" i="4"/>
  <c r="F36" i="4"/>
  <c r="Q36" i="4"/>
  <c r="T36" i="4"/>
  <c r="E37" i="4"/>
  <c r="F37" i="4"/>
  <c r="G37" i="4"/>
  <c r="Q37" i="4"/>
  <c r="E38" i="4"/>
  <c r="F38" i="4"/>
  <c r="Q38" i="4"/>
  <c r="E39" i="4"/>
  <c r="F39" i="4"/>
  <c r="G39" i="4"/>
  <c r="I39" i="4"/>
  <c r="Q39" i="4"/>
  <c r="E40" i="4"/>
  <c r="F40" i="4"/>
  <c r="Q40" i="4"/>
  <c r="E41" i="4"/>
  <c r="F41" i="4"/>
  <c r="G41" i="4"/>
  <c r="Q41" i="4"/>
  <c r="E42" i="4"/>
  <c r="F42" i="4"/>
  <c r="G42" i="4"/>
  <c r="Q42" i="4"/>
  <c r="E43" i="4"/>
  <c r="F43" i="4"/>
  <c r="G43" i="4"/>
  <c r="I43" i="4"/>
  <c r="Q43" i="4"/>
  <c r="T43" i="4"/>
  <c r="E44" i="4"/>
  <c r="F44" i="4"/>
  <c r="G44" i="4"/>
  <c r="Q44" i="4"/>
  <c r="T44" i="4"/>
  <c r="E45" i="4"/>
  <c r="F45" i="4"/>
  <c r="G45" i="4"/>
  <c r="Q45" i="4"/>
  <c r="E46" i="4"/>
  <c r="F46" i="4"/>
  <c r="G46" i="4"/>
  <c r="Q46" i="4"/>
  <c r="E47" i="4"/>
  <c r="F47" i="4"/>
  <c r="G47" i="4"/>
  <c r="I47" i="4"/>
  <c r="Q47" i="4"/>
  <c r="T47" i="4"/>
  <c r="E48" i="4"/>
  <c r="F48" i="4"/>
  <c r="G48" i="4"/>
  <c r="Q48" i="4"/>
  <c r="E49" i="4"/>
  <c r="F49" i="4"/>
  <c r="Q49" i="4"/>
  <c r="E50" i="4"/>
  <c r="F50" i="4"/>
  <c r="G50" i="4"/>
  <c r="K50" i="4"/>
  <c r="Q50" i="4"/>
  <c r="E51" i="4"/>
  <c r="F51" i="4"/>
  <c r="G51" i="4"/>
  <c r="L51" i="4"/>
  <c r="Q51" i="4"/>
  <c r="E52" i="4"/>
  <c r="F52" i="4"/>
  <c r="Q52" i="4"/>
  <c r="E53" i="4"/>
  <c r="F53" i="4"/>
  <c r="G53" i="4"/>
  <c r="M53" i="4"/>
  <c r="Q53" i="4"/>
  <c r="E54" i="4"/>
  <c r="F54" i="4"/>
  <c r="G54" i="4"/>
  <c r="L54" i="4"/>
  <c r="Q54" i="4"/>
  <c r="E55" i="4"/>
  <c r="F55" i="4"/>
  <c r="Q55" i="4"/>
  <c r="E56" i="4"/>
  <c r="F56" i="4"/>
  <c r="G56" i="4"/>
  <c r="I56" i="4"/>
  <c r="Q56" i="4"/>
  <c r="E57" i="4"/>
  <c r="F57" i="4"/>
  <c r="Q57" i="4"/>
  <c r="E58" i="4"/>
  <c r="F58" i="4"/>
  <c r="G58" i="4"/>
  <c r="I58" i="4"/>
  <c r="Q58" i="4"/>
  <c r="E59" i="4"/>
  <c r="F59" i="4"/>
  <c r="Q59" i="4"/>
  <c r="E60" i="4"/>
  <c r="F60" i="4"/>
  <c r="G60" i="4"/>
  <c r="I60" i="4"/>
  <c r="Q60" i="4"/>
  <c r="E61" i="4"/>
  <c r="F61" i="4"/>
  <c r="Q61" i="4"/>
  <c r="E62" i="4"/>
  <c r="F62" i="4"/>
  <c r="G62" i="4"/>
  <c r="I62" i="4"/>
  <c r="Q62" i="4"/>
  <c r="E63" i="4"/>
  <c r="F63" i="4"/>
  <c r="Q63" i="4"/>
  <c r="E64" i="4"/>
  <c r="F64" i="4"/>
  <c r="G64" i="4"/>
  <c r="M64" i="4"/>
  <c r="Q64" i="4"/>
  <c r="E65" i="4"/>
  <c r="F65" i="4"/>
  <c r="Q65" i="4"/>
  <c r="E66" i="4"/>
  <c r="F66" i="4"/>
  <c r="G66" i="4"/>
  <c r="M66" i="4"/>
  <c r="Q66" i="4"/>
  <c r="E67" i="4"/>
  <c r="F67" i="4"/>
  <c r="Q67" i="4"/>
  <c r="E68" i="4"/>
  <c r="F68" i="4"/>
  <c r="G68" i="4"/>
  <c r="M68" i="4"/>
  <c r="Q68" i="4"/>
  <c r="E69" i="4"/>
  <c r="F69" i="4"/>
  <c r="G69" i="4"/>
  <c r="K69" i="4"/>
  <c r="Q69" i="4"/>
  <c r="E70" i="4"/>
  <c r="F70" i="4"/>
  <c r="G70" i="4"/>
  <c r="Q70" i="4"/>
  <c r="E71" i="4"/>
  <c r="F71" i="4"/>
  <c r="G71" i="4"/>
  <c r="Q71" i="4"/>
  <c r="E72" i="4"/>
  <c r="F72" i="4"/>
  <c r="G72" i="4"/>
  <c r="I72" i="4"/>
  <c r="Q72" i="4"/>
  <c r="E73" i="4"/>
  <c r="F73" i="4"/>
  <c r="Q73" i="4"/>
  <c r="E74" i="4"/>
  <c r="F74" i="4"/>
  <c r="Q74" i="4"/>
  <c r="E75" i="4"/>
  <c r="F75" i="4"/>
  <c r="Q75" i="4"/>
  <c r="E76" i="4"/>
  <c r="F76" i="4"/>
  <c r="Q76" i="4"/>
  <c r="E77" i="4"/>
  <c r="F77" i="4"/>
  <c r="Q77" i="4"/>
  <c r="E78" i="4"/>
  <c r="F78" i="4"/>
  <c r="G78" i="4"/>
  <c r="Q78" i="4"/>
  <c r="E79" i="4"/>
  <c r="F79" i="4"/>
  <c r="G79" i="4"/>
  <c r="I79" i="4"/>
  <c r="Q79" i="4"/>
  <c r="C7" i="5"/>
  <c r="G22" i="5"/>
  <c r="D9" i="5"/>
  <c r="E9" i="5"/>
  <c r="D11" i="5"/>
  <c r="P79" i="5" s="1"/>
  <c r="D12" i="5"/>
  <c r="D13" i="5"/>
  <c r="F16" i="5"/>
  <c r="F17" i="5" s="1"/>
  <c r="C17" i="5"/>
  <c r="E21" i="5"/>
  <c r="F21" i="5"/>
  <c r="H21" i="5"/>
  <c r="Q21" i="5"/>
  <c r="E22" i="5"/>
  <c r="F22" i="5"/>
  <c r="Q22" i="5"/>
  <c r="E23" i="5"/>
  <c r="F23" i="5"/>
  <c r="G23" i="5"/>
  <c r="I23" i="5"/>
  <c r="Q23" i="5"/>
  <c r="E24" i="5"/>
  <c r="F24" i="5"/>
  <c r="Q24" i="5"/>
  <c r="Q25" i="5"/>
  <c r="E26" i="5"/>
  <c r="F26" i="5"/>
  <c r="G26" i="5"/>
  <c r="I26" i="5"/>
  <c r="Q26" i="5"/>
  <c r="E27" i="5"/>
  <c r="F27" i="5"/>
  <c r="G27" i="5"/>
  <c r="I27" i="5"/>
  <c r="Q27" i="5"/>
  <c r="E28" i="5"/>
  <c r="F28" i="5"/>
  <c r="Q28" i="5"/>
  <c r="Q29" i="5"/>
  <c r="E30" i="5"/>
  <c r="F30" i="5"/>
  <c r="G30" i="5"/>
  <c r="I30" i="5"/>
  <c r="Q30" i="5"/>
  <c r="E31" i="5"/>
  <c r="F31" i="5"/>
  <c r="G31" i="5"/>
  <c r="I31" i="5"/>
  <c r="Q31" i="5"/>
  <c r="E32" i="5"/>
  <c r="F32" i="5"/>
  <c r="G32" i="5"/>
  <c r="I32" i="5"/>
  <c r="Q32" i="5"/>
  <c r="E33" i="5"/>
  <c r="F33" i="5"/>
  <c r="Q33" i="5"/>
  <c r="E34" i="5"/>
  <c r="F34" i="5"/>
  <c r="G34" i="5"/>
  <c r="I34" i="5"/>
  <c r="Q34" i="5"/>
  <c r="E35" i="5"/>
  <c r="F35" i="5"/>
  <c r="G35" i="5"/>
  <c r="L35" i="5"/>
  <c r="Q35" i="5"/>
  <c r="E36" i="5"/>
  <c r="F36" i="5"/>
  <c r="Q36" i="5"/>
  <c r="Q37" i="5"/>
  <c r="E38" i="5"/>
  <c r="F38" i="5"/>
  <c r="Q38" i="5"/>
  <c r="E39" i="5"/>
  <c r="F39" i="5"/>
  <c r="G39" i="5"/>
  <c r="I39" i="5"/>
  <c r="Q39" i="5"/>
  <c r="E40" i="5"/>
  <c r="F40" i="5"/>
  <c r="Q40" i="5"/>
  <c r="E41" i="5"/>
  <c r="F41" i="5"/>
  <c r="G41" i="5"/>
  <c r="I41" i="5"/>
  <c r="Q41" i="5"/>
  <c r="E42" i="5"/>
  <c r="F42" i="5"/>
  <c r="G42" i="5"/>
  <c r="I42" i="5"/>
  <c r="Q42" i="5"/>
  <c r="E43" i="5"/>
  <c r="F43" i="5"/>
  <c r="Q43" i="5"/>
  <c r="E44" i="5"/>
  <c r="F44" i="5"/>
  <c r="Q44" i="5"/>
  <c r="E45" i="5"/>
  <c r="F45" i="5"/>
  <c r="Q45" i="5"/>
  <c r="E46" i="5"/>
  <c r="F46" i="5"/>
  <c r="Q46" i="5"/>
  <c r="E47" i="5"/>
  <c r="F47" i="5"/>
  <c r="Q47" i="5"/>
  <c r="E48" i="5"/>
  <c r="F48" i="5"/>
  <c r="G48" i="5"/>
  <c r="L48" i="5"/>
  <c r="Q48" i="5"/>
  <c r="E49" i="5"/>
  <c r="F49" i="5"/>
  <c r="Q49" i="5"/>
  <c r="E50" i="5"/>
  <c r="F50" i="5"/>
  <c r="Q50" i="5"/>
  <c r="E51" i="5"/>
  <c r="F51" i="5"/>
  <c r="G51" i="5"/>
  <c r="Q51" i="5"/>
  <c r="E52" i="5"/>
  <c r="F52" i="5"/>
  <c r="G52" i="5"/>
  <c r="K52" i="5"/>
  <c r="Q52" i="5"/>
  <c r="E53" i="5"/>
  <c r="F53" i="5"/>
  <c r="Q53" i="5"/>
  <c r="E54" i="5"/>
  <c r="F54" i="5"/>
  <c r="G54" i="5"/>
  <c r="L54" i="5"/>
  <c r="Q54" i="5"/>
  <c r="E55" i="5"/>
  <c r="F55" i="5"/>
  <c r="Q55" i="5"/>
  <c r="E56" i="5"/>
  <c r="F56" i="5"/>
  <c r="G56" i="5"/>
  <c r="I56" i="5"/>
  <c r="Q56" i="5"/>
  <c r="E57" i="5"/>
  <c r="F57" i="5"/>
  <c r="G57" i="5"/>
  <c r="Q57" i="5"/>
  <c r="E58" i="5"/>
  <c r="F58" i="5"/>
  <c r="G58" i="5"/>
  <c r="I58" i="5"/>
  <c r="Q58" i="5"/>
  <c r="E59" i="5"/>
  <c r="F59" i="5"/>
  <c r="G59" i="5"/>
  <c r="I59" i="5"/>
  <c r="Q59" i="5"/>
  <c r="E60" i="5"/>
  <c r="F60" i="5"/>
  <c r="G60" i="5"/>
  <c r="I60" i="5"/>
  <c r="Q60" i="5"/>
  <c r="E61" i="5"/>
  <c r="F61" i="5"/>
  <c r="Q61" i="5"/>
  <c r="E62" i="5"/>
  <c r="F62" i="5"/>
  <c r="Q62" i="5"/>
  <c r="E63" i="5"/>
  <c r="F63" i="5"/>
  <c r="G63" i="5"/>
  <c r="K63" i="5"/>
  <c r="Q63" i="5"/>
  <c r="E64" i="5"/>
  <c r="F64" i="5"/>
  <c r="G64" i="5"/>
  <c r="M64" i="5"/>
  <c r="Q64" i="5"/>
  <c r="E65" i="5"/>
  <c r="F65" i="5"/>
  <c r="Q65" i="5"/>
  <c r="E66" i="5"/>
  <c r="F66" i="5"/>
  <c r="G66" i="5"/>
  <c r="M66" i="5"/>
  <c r="Q66" i="5"/>
  <c r="E67" i="5"/>
  <c r="F67" i="5"/>
  <c r="Q67" i="5"/>
  <c r="E68" i="5"/>
  <c r="F68" i="5"/>
  <c r="G68" i="5"/>
  <c r="M68" i="5"/>
  <c r="Q68" i="5"/>
  <c r="E69" i="5"/>
  <c r="F69" i="5"/>
  <c r="Q69" i="5"/>
  <c r="E70" i="5"/>
  <c r="F70" i="5"/>
  <c r="Q70" i="5"/>
  <c r="E71" i="5"/>
  <c r="F71" i="5"/>
  <c r="G71" i="5"/>
  <c r="I71" i="5"/>
  <c r="Q71" i="5"/>
  <c r="E72" i="5"/>
  <c r="F72" i="5"/>
  <c r="G72" i="5"/>
  <c r="Q72" i="5"/>
  <c r="E73" i="5"/>
  <c r="F73" i="5"/>
  <c r="Q73" i="5"/>
  <c r="E74" i="5"/>
  <c r="F74" i="5"/>
  <c r="G74" i="5"/>
  <c r="I74" i="5"/>
  <c r="Q74" i="5"/>
  <c r="E75" i="5"/>
  <c r="F75" i="5"/>
  <c r="Q75" i="5"/>
  <c r="E76" i="5"/>
  <c r="F76" i="5"/>
  <c r="Q76" i="5"/>
  <c r="E77" i="5"/>
  <c r="F77" i="5"/>
  <c r="Q77" i="5"/>
  <c r="E78" i="5"/>
  <c r="F78" i="5"/>
  <c r="G78" i="5"/>
  <c r="I78" i="5"/>
  <c r="Q78" i="5"/>
  <c r="E79" i="5"/>
  <c r="F79" i="5"/>
  <c r="Q79" i="5"/>
  <c r="E80" i="5"/>
  <c r="F80" i="5"/>
  <c r="G80" i="5"/>
  <c r="I80" i="5"/>
  <c r="Q80" i="5"/>
  <c r="E81" i="5"/>
  <c r="F81" i="5"/>
  <c r="Q81" i="5"/>
  <c r="E82" i="5"/>
  <c r="F82" i="5"/>
  <c r="Q82" i="5"/>
  <c r="E83" i="5"/>
  <c r="F83" i="5"/>
  <c r="G83" i="5"/>
  <c r="I83" i="5"/>
  <c r="Q83" i="5"/>
  <c r="E84" i="5"/>
  <c r="F84" i="5"/>
  <c r="G84" i="5"/>
  <c r="I84" i="5"/>
  <c r="Q84" i="5"/>
  <c r="E85" i="5"/>
  <c r="F85" i="5"/>
  <c r="Q85" i="5"/>
  <c r="E86" i="5"/>
  <c r="F86" i="5"/>
  <c r="G86" i="5"/>
  <c r="I86" i="5"/>
  <c r="Q86" i="5"/>
  <c r="E87" i="5"/>
  <c r="F87" i="5"/>
  <c r="Q87" i="5"/>
  <c r="E88" i="5"/>
  <c r="F88" i="5"/>
  <c r="G88" i="5"/>
  <c r="K88" i="5"/>
  <c r="Q88" i="5"/>
  <c r="D9" i="6"/>
  <c r="E9" i="6"/>
  <c r="D11" i="6"/>
  <c r="D12" i="6"/>
  <c r="P29" i="6" s="1"/>
  <c r="S29" i="6" s="1"/>
  <c r="U29" i="6" s="1"/>
  <c r="D13" i="6"/>
  <c r="D14" i="6"/>
  <c r="C17" i="6"/>
  <c r="E21" i="6"/>
  <c r="F21" i="6"/>
  <c r="G21" i="6"/>
  <c r="J21" i="6"/>
  <c r="Q21" i="6"/>
  <c r="E22" i="6"/>
  <c r="F22" i="6"/>
  <c r="G22" i="6"/>
  <c r="J22" i="6"/>
  <c r="Q22" i="6"/>
  <c r="E23" i="6"/>
  <c r="F23" i="6"/>
  <c r="G23" i="6"/>
  <c r="J23" i="6"/>
  <c r="Q23" i="6"/>
  <c r="E24" i="6"/>
  <c r="F24" i="6"/>
  <c r="G24" i="6"/>
  <c r="J24" i="6"/>
  <c r="Q24" i="6"/>
  <c r="E25" i="6"/>
  <c r="F25" i="6"/>
  <c r="G25" i="6"/>
  <c r="J25" i="6"/>
  <c r="Q25" i="6"/>
  <c r="E26" i="6"/>
  <c r="F26" i="6"/>
  <c r="G26" i="6"/>
  <c r="J26" i="6"/>
  <c r="Q26" i="6"/>
  <c r="E27" i="6"/>
  <c r="F27" i="6"/>
  <c r="G27" i="6"/>
  <c r="J27" i="6"/>
  <c r="Q27" i="6"/>
  <c r="E28" i="6"/>
  <c r="F28" i="6"/>
  <c r="G28" i="6"/>
  <c r="J28" i="6"/>
  <c r="Q28" i="6"/>
  <c r="E29" i="6"/>
  <c r="F29" i="6"/>
  <c r="G29" i="6"/>
  <c r="J29" i="6"/>
  <c r="Q29" i="6"/>
  <c r="E30" i="6"/>
  <c r="F30" i="6"/>
  <c r="G30" i="6"/>
  <c r="J30" i="6"/>
  <c r="Q30" i="6"/>
  <c r="E31" i="6"/>
  <c r="F31" i="6"/>
  <c r="G31" i="6"/>
  <c r="J31" i="6"/>
  <c r="Q31" i="6"/>
  <c r="E32" i="6"/>
  <c r="F32" i="6"/>
  <c r="G32" i="6"/>
  <c r="J32" i="6"/>
  <c r="Q32" i="6"/>
  <c r="E33" i="6"/>
  <c r="F33" i="6"/>
  <c r="G33" i="6"/>
  <c r="J33" i="6"/>
  <c r="Q33" i="6"/>
  <c r="E34" i="6"/>
  <c r="F34" i="6"/>
  <c r="G34" i="6"/>
  <c r="J34" i="6"/>
  <c r="Q34" i="6"/>
  <c r="E35" i="6"/>
  <c r="F35" i="6"/>
  <c r="G35" i="6"/>
  <c r="Q35" i="6"/>
  <c r="U35" i="6"/>
  <c r="E36" i="6"/>
  <c r="F36" i="6"/>
  <c r="G36" i="6"/>
  <c r="J36" i="6"/>
  <c r="Q36" i="6"/>
  <c r="E37" i="6"/>
  <c r="F37" i="6"/>
  <c r="G37" i="6"/>
  <c r="J37" i="6"/>
  <c r="Q37" i="6"/>
  <c r="E38" i="6"/>
  <c r="F38" i="6"/>
  <c r="G38" i="6"/>
  <c r="J38" i="6"/>
  <c r="Q38" i="6"/>
  <c r="E39" i="6"/>
  <c r="F39" i="6"/>
  <c r="G39" i="6"/>
  <c r="J39" i="6"/>
  <c r="Q39" i="6"/>
  <c r="E40" i="6"/>
  <c r="F40" i="6"/>
  <c r="G40" i="6"/>
  <c r="J40" i="6"/>
  <c r="Q40" i="6"/>
  <c r="E41" i="6"/>
  <c r="F41" i="6"/>
  <c r="G41" i="6"/>
  <c r="J41" i="6"/>
  <c r="Q41" i="6"/>
  <c r="E42" i="6"/>
  <c r="F42" i="6"/>
  <c r="G42" i="6"/>
  <c r="K42" i="6"/>
  <c r="Q42" i="6"/>
  <c r="E43" i="6"/>
  <c r="F43" i="6"/>
  <c r="G43" i="6"/>
  <c r="J43" i="6"/>
  <c r="Q43" i="6"/>
  <c r="E44" i="6"/>
  <c r="F44" i="6"/>
  <c r="G44" i="6"/>
  <c r="J44" i="6"/>
  <c r="Q44" i="6"/>
  <c r="D9" i="12"/>
  <c r="E9" i="12"/>
  <c r="D11" i="12"/>
  <c r="D12" i="12"/>
  <c r="D13" i="12"/>
  <c r="D14" i="12"/>
  <c r="C17" i="12"/>
  <c r="E21" i="12"/>
  <c r="F21" i="12"/>
  <c r="G21" i="12"/>
  <c r="N21" i="12"/>
  <c r="Q21" i="12"/>
  <c r="E22" i="12"/>
  <c r="F22" i="12"/>
  <c r="G22" i="12"/>
  <c r="N22" i="12"/>
  <c r="Q22" i="12"/>
  <c r="E23" i="12"/>
  <c r="F23" i="12"/>
  <c r="G23" i="12"/>
  <c r="N23" i="12"/>
  <c r="Q23" i="12"/>
  <c r="E24" i="12"/>
  <c r="F24" i="12"/>
  <c r="G24" i="12"/>
  <c r="N24" i="12"/>
  <c r="Q24" i="12"/>
  <c r="E25" i="12"/>
  <c r="F25" i="12"/>
  <c r="G25" i="12"/>
  <c r="N25" i="12"/>
  <c r="Q25" i="12"/>
  <c r="E26" i="12"/>
  <c r="F26" i="12"/>
  <c r="G26" i="12"/>
  <c r="N26" i="12"/>
  <c r="Q26" i="12"/>
  <c r="E27" i="12"/>
  <c r="F27" i="12"/>
  <c r="G27" i="12"/>
  <c r="N27" i="12"/>
  <c r="Q27" i="12"/>
  <c r="E28" i="12"/>
  <c r="F28" i="12"/>
  <c r="G28" i="12"/>
  <c r="N28" i="12"/>
  <c r="Q28" i="12"/>
  <c r="E29" i="12"/>
  <c r="F29" i="12"/>
  <c r="G29" i="12"/>
  <c r="N29" i="12"/>
  <c r="Q29" i="12"/>
  <c r="E30" i="12"/>
  <c r="F30" i="12"/>
  <c r="G30" i="12"/>
  <c r="N30" i="12"/>
  <c r="Q30" i="12"/>
  <c r="E31" i="12"/>
  <c r="F31" i="12"/>
  <c r="G31" i="12"/>
  <c r="N31" i="12"/>
  <c r="Q31" i="12"/>
  <c r="E32" i="12"/>
  <c r="F32" i="12"/>
  <c r="G32" i="12"/>
  <c r="N32" i="12"/>
  <c r="Q32" i="12"/>
  <c r="E33" i="12"/>
  <c r="F33" i="12"/>
  <c r="G33" i="12"/>
  <c r="N33" i="12"/>
  <c r="Q33" i="12"/>
  <c r="E34" i="12"/>
  <c r="F34" i="12"/>
  <c r="G34" i="12"/>
  <c r="N34" i="12"/>
  <c r="Q34" i="12"/>
  <c r="E35" i="12"/>
  <c r="F35" i="12"/>
  <c r="G35" i="12"/>
  <c r="N35" i="12"/>
  <c r="Q35" i="12"/>
  <c r="U35" i="12"/>
  <c r="E36" i="12"/>
  <c r="F36" i="12"/>
  <c r="Q36" i="12"/>
  <c r="E37" i="12"/>
  <c r="F37" i="12"/>
  <c r="Q37" i="12"/>
  <c r="E38" i="12"/>
  <c r="F38" i="12"/>
  <c r="Q38" i="12"/>
  <c r="E39" i="12"/>
  <c r="F39" i="12"/>
  <c r="Q39" i="12"/>
  <c r="E40" i="12"/>
  <c r="F40" i="12"/>
  <c r="Q40" i="12"/>
  <c r="E41" i="12"/>
  <c r="F41" i="12"/>
  <c r="Q41" i="12"/>
  <c r="E42" i="12"/>
  <c r="F42" i="12"/>
  <c r="G42" i="12"/>
  <c r="K42" i="12"/>
  <c r="Q42" i="12"/>
  <c r="E43" i="12"/>
  <c r="F43" i="12"/>
  <c r="G43" i="12"/>
  <c r="N43" i="12"/>
  <c r="Q43" i="12"/>
  <c r="E44" i="12"/>
  <c r="F44" i="12"/>
  <c r="G44" i="12"/>
  <c r="N44" i="12"/>
  <c r="Q44" i="12"/>
  <c r="C7" i="8"/>
  <c r="D9" i="8"/>
  <c r="E9" i="8"/>
  <c r="D11" i="8"/>
  <c r="P30" i="8" s="1"/>
  <c r="D12" i="8"/>
  <c r="D13" i="8"/>
  <c r="F16" i="8"/>
  <c r="F17" i="8" s="1"/>
  <c r="C17" i="8"/>
  <c r="Q21" i="8"/>
  <c r="Q22" i="8"/>
  <c r="Q23" i="8"/>
  <c r="E24" i="8"/>
  <c r="F24" i="8"/>
  <c r="Q24" i="8"/>
  <c r="Q25" i="8"/>
  <c r="Q26" i="8"/>
  <c r="Q27" i="8"/>
  <c r="E28" i="8"/>
  <c r="F28" i="8"/>
  <c r="Q28" i="8"/>
  <c r="Q29" i="8"/>
  <c r="Q30" i="8"/>
  <c r="Q31" i="8"/>
  <c r="E32" i="8"/>
  <c r="F32" i="8"/>
  <c r="Q32" i="8"/>
  <c r="Q33" i="8"/>
  <c r="Q34" i="8"/>
  <c r="Q35" i="8"/>
  <c r="Q36" i="8"/>
  <c r="Q37" i="8"/>
  <c r="Q38" i="8"/>
  <c r="E39" i="8"/>
  <c r="F39" i="8"/>
  <c r="Q39" i="8"/>
  <c r="A11" i="10"/>
  <c r="D11" i="10"/>
  <c r="G11" i="10"/>
  <c r="C11" i="10"/>
  <c r="H11" i="10"/>
  <c r="B11" i="10"/>
  <c r="A12" i="10"/>
  <c r="D12" i="10"/>
  <c r="G12" i="10"/>
  <c r="C12" i="10"/>
  <c r="H12" i="10"/>
  <c r="B12" i="10"/>
  <c r="A13" i="10"/>
  <c r="C13" i="10"/>
  <c r="D13" i="10"/>
  <c r="G13" i="10"/>
  <c r="H13" i="10"/>
  <c r="B13" i="10"/>
  <c r="A14" i="10"/>
  <c r="B14" i="10"/>
  <c r="D14" i="10"/>
  <c r="G14" i="10"/>
  <c r="C14" i="10"/>
  <c r="H14" i="10"/>
  <c r="A15" i="10"/>
  <c r="C15" i="10"/>
  <c r="D15" i="10"/>
  <c r="G15" i="10"/>
  <c r="H15" i="10"/>
  <c r="B15" i="10"/>
  <c r="A16" i="10"/>
  <c r="B16" i="10"/>
  <c r="C16" i="10"/>
  <c r="D16" i="10"/>
  <c r="G16" i="10"/>
  <c r="H16" i="10"/>
  <c r="A17" i="10"/>
  <c r="C17" i="10"/>
  <c r="D17" i="10"/>
  <c r="G17" i="10"/>
  <c r="H17" i="10"/>
  <c r="B17" i="10"/>
  <c r="A18" i="10"/>
  <c r="B18" i="10"/>
  <c r="D18" i="10"/>
  <c r="G18" i="10"/>
  <c r="C18" i="10"/>
  <c r="H18" i="10"/>
  <c r="A19" i="10"/>
  <c r="D19" i="10"/>
  <c r="G19" i="10"/>
  <c r="C19" i="10"/>
  <c r="H19" i="10"/>
  <c r="B19" i="10"/>
  <c r="A20" i="10"/>
  <c r="D20" i="10"/>
  <c r="G20" i="10"/>
  <c r="C20" i="10"/>
  <c r="H20" i="10"/>
  <c r="B20" i="10"/>
  <c r="A21" i="10"/>
  <c r="C21" i="10"/>
  <c r="D21" i="10"/>
  <c r="G21" i="10"/>
  <c r="H21" i="10"/>
  <c r="B21" i="10"/>
  <c r="A22" i="10"/>
  <c r="B22" i="10"/>
  <c r="D22" i="10"/>
  <c r="G22" i="10"/>
  <c r="C22" i="10"/>
  <c r="H22" i="10"/>
  <c r="A23" i="10"/>
  <c r="C23" i="10"/>
  <c r="D23" i="10"/>
  <c r="G23" i="10"/>
  <c r="H23" i="10"/>
  <c r="B23" i="10"/>
  <c r="A24" i="10"/>
  <c r="B24" i="10"/>
  <c r="C24" i="10"/>
  <c r="D24" i="10"/>
  <c r="G24" i="10"/>
  <c r="H24" i="10"/>
  <c r="A25" i="10"/>
  <c r="C25" i="10"/>
  <c r="D25" i="10"/>
  <c r="G25" i="10"/>
  <c r="H25" i="10"/>
  <c r="B25" i="10"/>
  <c r="A26" i="10"/>
  <c r="B26" i="10"/>
  <c r="D26" i="10"/>
  <c r="G26" i="10"/>
  <c r="C26" i="10"/>
  <c r="H26" i="10"/>
  <c r="A27" i="10"/>
  <c r="D27" i="10"/>
  <c r="G27" i="10"/>
  <c r="C27" i="10"/>
  <c r="H27" i="10"/>
  <c r="B27" i="10"/>
  <c r="A28" i="10"/>
  <c r="D28" i="10"/>
  <c r="G28" i="10"/>
  <c r="C28" i="10"/>
  <c r="E28" i="10"/>
  <c r="H28" i="10"/>
  <c r="B28" i="10"/>
  <c r="A29" i="10"/>
  <c r="C29" i="10"/>
  <c r="D29" i="10"/>
  <c r="G29" i="10"/>
  <c r="H29" i="10"/>
  <c r="B29" i="10"/>
  <c r="A30" i="10"/>
  <c r="B30" i="10"/>
  <c r="D30" i="10"/>
  <c r="G30" i="10"/>
  <c r="C30" i="10"/>
  <c r="H30" i="10"/>
  <c r="A31" i="10"/>
  <c r="C31" i="10"/>
  <c r="D31" i="10"/>
  <c r="G31" i="10"/>
  <c r="H31" i="10"/>
  <c r="B31" i="10"/>
  <c r="A32" i="10"/>
  <c r="B32" i="10"/>
  <c r="C32" i="10"/>
  <c r="D32" i="10"/>
  <c r="G32" i="10"/>
  <c r="H32" i="10"/>
  <c r="A33" i="10"/>
  <c r="C33" i="10"/>
  <c r="D33" i="10"/>
  <c r="G33" i="10"/>
  <c r="H33" i="10"/>
  <c r="B33" i="10"/>
  <c r="A34" i="10"/>
  <c r="B34" i="10"/>
  <c r="D34" i="10"/>
  <c r="G34" i="10"/>
  <c r="C34" i="10"/>
  <c r="H34" i="10"/>
  <c r="A35" i="10"/>
  <c r="D35" i="10"/>
  <c r="G35" i="10"/>
  <c r="C35" i="10"/>
  <c r="E35" i="10"/>
  <c r="H35" i="10"/>
  <c r="B35" i="10"/>
  <c r="A36" i="10"/>
  <c r="D36" i="10"/>
  <c r="G36" i="10"/>
  <c r="C36" i="10"/>
  <c r="H36" i="10"/>
  <c r="B36" i="10"/>
  <c r="A37" i="10"/>
  <c r="C37" i="10"/>
  <c r="D37" i="10"/>
  <c r="G37" i="10"/>
  <c r="H37" i="10"/>
  <c r="B37" i="10"/>
  <c r="A38" i="10"/>
  <c r="B38" i="10"/>
  <c r="D38" i="10"/>
  <c r="G38" i="10"/>
  <c r="C38" i="10"/>
  <c r="H38" i="10"/>
  <c r="A39" i="10"/>
  <c r="B39" i="10"/>
  <c r="C39" i="10"/>
  <c r="D39" i="10"/>
  <c r="G39" i="10"/>
  <c r="H39" i="10"/>
  <c r="A40" i="10"/>
  <c r="B40" i="10"/>
  <c r="C40" i="10"/>
  <c r="D40" i="10"/>
  <c r="G40" i="10"/>
  <c r="H40" i="10"/>
  <c r="A41" i="10"/>
  <c r="C41" i="10"/>
  <c r="D41" i="10"/>
  <c r="G41" i="10"/>
  <c r="H41" i="10"/>
  <c r="B41" i="10"/>
  <c r="A42" i="10"/>
  <c r="B42" i="10"/>
  <c r="D42" i="10"/>
  <c r="G42" i="10"/>
  <c r="C42" i="10"/>
  <c r="H42" i="10"/>
  <c r="A43" i="10"/>
  <c r="D43" i="10"/>
  <c r="G43" i="10"/>
  <c r="C43" i="10"/>
  <c r="H43" i="10"/>
  <c r="B43" i="10"/>
  <c r="A44" i="10"/>
  <c r="D44" i="10"/>
  <c r="G44" i="10"/>
  <c r="C44" i="10"/>
  <c r="H44" i="10"/>
  <c r="B44" i="10"/>
  <c r="A45" i="10"/>
  <c r="C45" i="10"/>
  <c r="D45" i="10"/>
  <c r="G45" i="10"/>
  <c r="H45" i="10"/>
  <c r="B45" i="10"/>
  <c r="A46" i="10"/>
  <c r="B46" i="10"/>
  <c r="D46" i="10"/>
  <c r="G46" i="10"/>
  <c r="C46" i="10"/>
  <c r="H46" i="10"/>
  <c r="A47" i="10"/>
  <c r="C47" i="10"/>
  <c r="D47" i="10"/>
  <c r="G47" i="10"/>
  <c r="H47" i="10"/>
  <c r="B47" i="10"/>
  <c r="A48" i="10"/>
  <c r="B48" i="10"/>
  <c r="C48" i="10"/>
  <c r="D48" i="10"/>
  <c r="G48" i="10"/>
  <c r="H48" i="10"/>
  <c r="A49" i="10"/>
  <c r="C49" i="10"/>
  <c r="D49" i="10"/>
  <c r="G49" i="10"/>
  <c r="H49" i="10"/>
  <c r="B49" i="10"/>
  <c r="A50" i="10"/>
  <c r="B50" i="10"/>
  <c r="D50" i="10"/>
  <c r="G50" i="10"/>
  <c r="C50" i="10"/>
  <c r="H50" i="10"/>
  <c r="A51" i="10"/>
  <c r="D51" i="10"/>
  <c r="G51" i="10"/>
  <c r="C51" i="10"/>
  <c r="H51" i="10"/>
  <c r="B51" i="10"/>
  <c r="A52" i="10"/>
  <c r="B52" i="10"/>
  <c r="D52" i="10"/>
  <c r="G52" i="10"/>
  <c r="C52" i="10"/>
  <c r="H52" i="10"/>
  <c r="A53" i="10"/>
  <c r="C53" i="10"/>
  <c r="D53" i="10"/>
  <c r="G53" i="10"/>
  <c r="H53" i="10"/>
  <c r="B53" i="10"/>
  <c r="A54" i="10"/>
  <c r="B54" i="10"/>
  <c r="D54" i="10"/>
  <c r="G54" i="10"/>
  <c r="C54" i="10"/>
  <c r="H54" i="10"/>
  <c r="A55" i="10"/>
  <c r="B55" i="10"/>
  <c r="C55" i="10"/>
  <c r="D55" i="10"/>
  <c r="G55" i="10"/>
  <c r="H55" i="10"/>
  <c r="A56" i="10"/>
  <c r="B56" i="10"/>
  <c r="C56" i="10"/>
  <c r="D56" i="10"/>
  <c r="G56" i="10"/>
  <c r="H56" i="10"/>
  <c r="A57" i="10"/>
  <c r="C57" i="10"/>
  <c r="D57" i="10"/>
  <c r="G57" i="10"/>
  <c r="H57" i="10"/>
  <c r="B57" i="10"/>
  <c r="A58" i="10"/>
  <c r="B58" i="10"/>
  <c r="D58" i="10"/>
  <c r="G58" i="10"/>
  <c r="C58" i="10"/>
  <c r="H58" i="10"/>
  <c r="A59" i="10"/>
  <c r="C59" i="10"/>
  <c r="D59" i="10"/>
  <c r="G59" i="10"/>
  <c r="H59" i="10"/>
  <c r="B59" i="10"/>
  <c r="A60" i="10"/>
  <c r="B60" i="10"/>
  <c r="D60" i="10"/>
  <c r="G60" i="10"/>
  <c r="C60" i="10"/>
  <c r="H60" i="10"/>
  <c r="A61" i="10"/>
  <c r="C61" i="10"/>
  <c r="D61" i="10"/>
  <c r="G61" i="10"/>
  <c r="H61" i="10"/>
  <c r="B61" i="10"/>
  <c r="A62" i="10"/>
  <c r="F62" i="10"/>
  <c r="D62" i="10"/>
  <c r="G62" i="10"/>
  <c r="C62" i="10"/>
  <c r="H62" i="10"/>
  <c r="B62" i="10"/>
  <c r="A63" i="10"/>
  <c r="B63" i="10"/>
  <c r="D63" i="10"/>
  <c r="F63" i="10"/>
  <c r="G63" i="10"/>
  <c r="C63" i="10"/>
  <c r="E63" i="10"/>
  <c r="H63" i="10"/>
  <c r="A64" i="10"/>
  <c r="F64" i="10"/>
  <c r="D64" i="10"/>
  <c r="G64" i="10"/>
  <c r="C64" i="10"/>
  <c r="H64" i="10"/>
  <c r="B64" i="10"/>
  <c r="A65" i="10"/>
  <c r="D65" i="10"/>
  <c r="F65" i="10"/>
  <c r="G65" i="10"/>
  <c r="C65" i="10"/>
  <c r="H65" i="10"/>
  <c r="B65" i="10"/>
  <c r="A66" i="10"/>
  <c r="B66" i="10"/>
  <c r="D66" i="10"/>
  <c r="G66" i="10"/>
  <c r="C66" i="10"/>
  <c r="H66" i="10"/>
  <c r="A67" i="10"/>
  <c r="C67" i="10"/>
  <c r="D67" i="10"/>
  <c r="G67" i="10"/>
  <c r="H67" i="10"/>
  <c r="B67" i="10"/>
  <c r="A68" i="10"/>
  <c r="B68" i="10"/>
  <c r="D68" i="10"/>
  <c r="G68" i="10"/>
  <c r="C68" i="10"/>
  <c r="H68" i="10"/>
  <c r="A69" i="10"/>
  <c r="C69" i="10"/>
  <c r="D69" i="10"/>
  <c r="G69" i="10"/>
  <c r="H69" i="10"/>
  <c r="B69" i="10"/>
  <c r="A70" i="10"/>
  <c r="B70" i="10"/>
  <c r="D70" i="10"/>
  <c r="G70" i="10"/>
  <c r="C70" i="10"/>
  <c r="H70" i="10"/>
  <c r="A71" i="10"/>
  <c r="C71" i="10"/>
  <c r="D71" i="10"/>
  <c r="G71" i="10"/>
  <c r="H71" i="10"/>
  <c r="B71" i="10"/>
  <c r="A72" i="10"/>
  <c r="D72" i="10"/>
  <c r="G72" i="10"/>
  <c r="C72" i="10"/>
  <c r="E72" i="10"/>
  <c r="H72" i="10"/>
  <c r="B72" i="10"/>
  <c r="A73" i="10"/>
  <c r="C73" i="10"/>
  <c r="D73" i="10"/>
  <c r="G73" i="10"/>
  <c r="H73" i="10"/>
  <c r="B73" i="10"/>
  <c r="A74" i="10"/>
  <c r="B74" i="10"/>
  <c r="D74" i="10"/>
  <c r="G74" i="10"/>
  <c r="C74" i="10"/>
  <c r="H74" i="10"/>
  <c r="A75" i="10"/>
  <c r="C75" i="10"/>
  <c r="D75" i="10"/>
  <c r="G75" i="10"/>
  <c r="H75" i="10"/>
  <c r="B75" i="10"/>
  <c r="A76" i="10"/>
  <c r="B76" i="10"/>
  <c r="D76" i="10"/>
  <c r="G76" i="10"/>
  <c r="C76" i="10"/>
  <c r="H76" i="10"/>
  <c r="A77" i="10"/>
  <c r="C77" i="10"/>
  <c r="D77" i="10"/>
  <c r="G77" i="10"/>
  <c r="H77" i="10"/>
  <c r="B77" i="10"/>
  <c r="A78" i="10"/>
  <c r="B78" i="10"/>
  <c r="C78" i="10"/>
  <c r="D78" i="10"/>
  <c r="G78" i="10"/>
  <c r="H78" i="10"/>
  <c r="A79" i="10"/>
  <c r="D79" i="10"/>
  <c r="G79" i="10"/>
  <c r="C79" i="10"/>
  <c r="H79" i="10"/>
  <c r="B79" i="10"/>
  <c r="A80" i="10"/>
  <c r="C80" i="10"/>
  <c r="D80" i="10"/>
  <c r="G80" i="10"/>
  <c r="H80" i="10"/>
  <c r="B80" i="10"/>
  <c r="A81" i="10"/>
  <c r="D81" i="10"/>
  <c r="G81" i="10"/>
  <c r="C81" i="10"/>
  <c r="H81" i="10"/>
  <c r="B81" i="10"/>
  <c r="A82" i="10"/>
  <c r="D82" i="10"/>
  <c r="G82" i="10"/>
  <c r="C82" i="10"/>
  <c r="H82" i="10"/>
  <c r="B82" i="10"/>
  <c r="A83" i="10"/>
  <c r="C83" i="10"/>
  <c r="D83" i="10"/>
  <c r="G83" i="10"/>
  <c r="H83" i="10"/>
  <c r="B83" i="10"/>
  <c r="A84" i="10"/>
  <c r="B84" i="10"/>
  <c r="D84" i="10"/>
  <c r="G84" i="10"/>
  <c r="C84" i="10"/>
  <c r="E84" i="10"/>
  <c r="H84" i="10"/>
  <c r="A85" i="10"/>
  <c r="C85" i="10"/>
  <c r="E85" i="10"/>
  <c r="D85" i="10"/>
  <c r="G85" i="10"/>
  <c r="H85" i="10"/>
  <c r="B85" i="10"/>
  <c r="A86" i="10"/>
  <c r="B86" i="10"/>
  <c r="C86" i="10"/>
  <c r="E86" i="10"/>
  <c r="D86" i="10"/>
  <c r="G86" i="10"/>
  <c r="H86" i="10"/>
  <c r="A87" i="10"/>
  <c r="C87" i="10"/>
  <c r="D87" i="10"/>
  <c r="E87" i="10"/>
  <c r="G87" i="10"/>
  <c r="H87" i="10"/>
  <c r="B87" i="10"/>
  <c r="A88" i="10"/>
  <c r="B88" i="10"/>
  <c r="D88" i="10"/>
  <c r="G88" i="10"/>
  <c r="C88" i="10"/>
  <c r="E88" i="10"/>
  <c r="H88" i="10"/>
  <c r="A89" i="10"/>
  <c r="C89" i="10"/>
  <c r="D89" i="10"/>
  <c r="G89" i="10"/>
  <c r="H89" i="10"/>
  <c r="B89" i="10"/>
  <c r="A90" i="10"/>
  <c r="D90" i="10"/>
  <c r="G90" i="10"/>
  <c r="C90" i="10"/>
  <c r="E90" i="10"/>
  <c r="H90" i="10"/>
  <c r="B90" i="10"/>
  <c r="A91" i="10"/>
  <c r="C91" i="10"/>
  <c r="D91" i="10"/>
  <c r="E91" i="10"/>
  <c r="G91" i="10"/>
  <c r="H91" i="10"/>
  <c r="B91" i="10"/>
  <c r="A92" i="10"/>
  <c r="B92" i="10"/>
  <c r="D92" i="10"/>
  <c r="G92" i="10"/>
  <c r="C92" i="10"/>
  <c r="E92" i="10"/>
  <c r="H92" i="10"/>
  <c r="A93" i="10"/>
  <c r="B93" i="10"/>
  <c r="C93" i="10"/>
  <c r="E93" i="10"/>
  <c r="F93" i="10"/>
  <c r="D93" i="10"/>
  <c r="G93" i="10"/>
  <c r="H93" i="10"/>
  <c r="A94" i="10"/>
  <c r="B94" i="10"/>
  <c r="D94" i="10"/>
  <c r="G94" i="10"/>
  <c r="C94" i="10"/>
  <c r="H94" i="10"/>
  <c r="G4" i="2"/>
  <c r="G5" i="2"/>
  <c r="G6" i="2"/>
  <c r="G7" i="2"/>
  <c r="A9" i="2"/>
  <c r="C9" i="2" s="1"/>
  <c r="B10" i="2"/>
  <c r="E12" i="2"/>
  <c r="L12" i="2"/>
  <c r="P12" i="2"/>
  <c r="B15" i="2"/>
  <c r="F15" i="2"/>
  <c r="F12" i="2"/>
  <c r="H15" i="2"/>
  <c r="J15" i="2"/>
  <c r="N15" i="2"/>
  <c r="N12" i="2"/>
  <c r="P15" i="2"/>
  <c r="C16" i="2"/>
  <c r="C15" i="2"/>
  <c r="D16" i="2"/>
  <c r="D15" i="2"/>
  <c r="E16" i="2"/>
  <c r="E15" i="2"/>
  <c r="F16" i="2"/>
  <c r="G16" i="2"/>
  <c r="G15" i="2"/>
  <c r="H16" i="2"/>
  <c r="I16" i="2"/>
  <c r="I15" i="2"/>
  <c r="J16" i="2"/>
  <c r="K16" i="2"/>
  <c r="K15" i="2"/>
  <c r="L16" i="2"/>
  <c r="L15" i="2"/>
  <c r="M16" i="2"/>
  <c r="M15" i="2"/>
  <c r="M12" i="2"/>
  <c r="N16" i="2"/>
  <c r="O16" i="2"/>
  <c r="O15" i="2"/>
  <c r="P16" i="2"/>
  <c r="Q16" i="2"/>
  <c r="Q15" i="2"/>
  <c r="Q12" i="2"/>
  <c r="D21" i="2"/>
  <c r="H21" i="2" s="1"/>
  <c r="E21" i="2"/>
  <c r="G21" i="2" s="1"/>
  <c r="D22" i="2"/>
  <c r="H22" i="2" s="1"/>
  <c r="E22" i="2"/>
  <c r="D23" i="2"/>
  <c r="H23" i="2" s="1"/>
  <c r="E23" i="2"/>
  <c r="D24" i="2"/>
  <c r="F24" i="2"/>
  <c r="E24" i="2"/>
  <c r="G24" i="2" s="1"/>
  <c r="D25" i="2"/>
  <c r="F25" i="2" s="1"/>
  <c r="E25" i="2"/>
  <c r="D26" i="2"/>
  <c r="H26" i="2" s="1"/>
  <c r="E26" i="2"/>
  <c r="D27" i="2"/>
  <c r="H27" i="2" s="1"/>
  <c r="E27" i="2"/>
  <c r="G27" i="2" s="1"/>
  <c r="D28" i="2"/>
  <c r="E28" i="2"/>
  <c r="K28" i="2" s="1"/>
  <c r="D29" i="2"/>
  <c r="E29" i="2"/>
  <c r="D30" i="2"/>
  <c r="H30" i="2" s="1"/>
  <c r="E30" i="2"/>
  <c r="D31" i="2"/>
  <c r="H31" i="2" s="1"/>
  <c r="E31" i="2"/>
  <c r="L31" i="2" s="1"/>
  <c r="D32" i="2"/>
  <c r="I32" i="2" s="1"/>
  <c r="E32" i="2"/>
  <c r="D33" i="2"/>
  <c r="I33" i="2" s="1"/>
  <c r="E33" i="2"/>
  <c r="G33" i="2" s="1"/>
  <c r="D34" i="2"/>
  <c r="F34" i="2" s="1"/>
  <c r="E34" i="2"/>
  <c r="D35" i="2"/>
  <c r="E35" i="2"/>
  <c r="G35" i="2" s="1"/>
  <c r="D36" i="2"/>
  <c r="H36" i="2" s="1"/>
  <c r="E36" i="2"/>
  <c r="G36" i="2" s="1"/>
  <c r="D37" i="2"/>
  <c r="E37" i="2"/>
  <c r="D38" i="2"/>
  <c r="H38" i="2" s="1"/>
  <c r="E38" i="2"/>
  <c r="D39" i="2"/>
  <c r="F39" i="2" s="1"/>
  <c r="E39" i="2"/>
  <c r="G39" i="2" s="1"/>
  <c r="D40" i="2"/>
  <c r="E40" i="2"/>
  <c r="G40" i="2" s="1"/>
  <c r="D41" i="2"/>
  <c r="F41" i="2" s="1"/>
  <c r="E41" i="2"/>
  <c r="D42" i="2"/>
  <c r="F42" i="2" s="1"/>
  <c r="E42" i="2"/>
  <c r="D43" i="2"/>
  <c r="F43" i="2" s="1"/>
  <c r="E43" i="2"/>
  <c r="G43" i="2" s="1"/>
  <c r="D44" i="2"/>
  <c r="E44" i="2"/>
  <c r="D45" i="2"/>
  <c r="E45" i="2"/>
  <c r="D46" i="2"/>
  <c r="I46" i="2" s="1"/>
  <c r="E46" i="2"/>
  <c r="D47" i="2"/>
  <c r="F47" i="2" s="1"/>
  <c r="E47" i="2"/>
  <c r="G47" i="2" s="1"/>
  <c r="D48" i="2"/>
  <c r="E48" i="2"/>
  <c r="G48" i="2" s="1"/>
  <c r="D49" i="2"/>
  <c r="J49" i="2" s="1"/>
  <c r="E49" i="2"/>
  <c r="G49" i="2" s="1"/>
  <c r="D50" i="2"/>
  <c r="J50" i="2" s="1"/>
  <c r="E50" i="2"/>
  <c r="D51" i="2"/>
  <c r="H51" i="2" s="1"/>
  <c r="E51" i="2"/>
  <c r="G51" i="2"/>
  <c r="D52" i="2"/>
  <c r="F52" i="2" s="1"/>
  <c r="E52" i="2"/>
  <c r="G52" i="2" s="1"/>
  <c r="D53" i="2"/>
  <c r="H53" i="2" s="1"/>
  <c r="E53" i="2"/>
  <c r="D54" i="2"/>
  <c r="H54" i="2" s="1"/>
  <c r="E54" i="2"/>
  <c r="D55" i="2"/>
  <c r="J55" i="2" s="1"/>
  <c r="E55" i="2"/>
  <c r="D56" i="2"/>
  <c r="J56" i="2" s="1"/>
  <c r="E56" i="2"/>
  <c r="D57" i="2"/>
  <c r="E57" i="2"/>
  <c r="K57" i="2" s="1"/>
  <c r="D58" i="2"/>
  <c r="H58" i="2" s="1"/>
  <c r="E58" i="2"/>
  <c r="G58" i="2" s="1"/>
  <c r="D59" i="2"/>
  <c r="I59" i="2" s="1"/>
  <c r="E59" i="2"/>
  <c r="D60" i="2"/>
  <c r="E60" i="2"/>
  <c r="G60" i="2" s="1"/>
  <c r="D61" i="2"/>
  <c r="E61" i="2"/>
  <c r="G61" i="2" s="1"/>
  <c r="D62" i="2"/>
  <c r="I62" i="2" s="1"/>
  <c r="E62" i="2"/>
  <c r="D63" i="2"/>
  <c r="I63" i="2" s="1"/>
  <c r="E63" i="2"/>
  <c r="D64" i="2"/>
  <c r="H64" i="2" s="1"/>
  <c r="E64" i="2"/>
  <c r="G64" i="2" s="1"/>
  <c r="D65" i="2"/>
  <c r="H65" i="2" s="1"/>
  <c r="E65" i="2"/>
  <c r="D66" i="2"/>
  <c r="E66" i="2"/>
  <c r="D67" i="2"/>
  <c r="E67" i="2"/>
  <c r="F67" i="2"/>
  <c r="G67" i="2"/>
  <c r="H67" i="2"/>
  <c r="I67" i="2"/>
  <c r="J67" i="2"/>
  <c r="K67" i="2"/>
  <c r="L67" i="2"/>
  <c r="D68" i="2"/>
  <c r="E68" i="2"/>
  <c r="G68" i="2"/>
  <c r="K68" i="2"/>
  <c r="L68" i="2"/>
  <c r="D69" i="2"/>
  <c r="E69" i="2"/>
  <c r="D70" i="2"/>
  <c r="E70" i="2"/>
  <c r="F70" i="2"/>
  <c r="I70" i="2"/>
  <c r="D71" i="2"/>
  <c r="I71" i="2"/>
  <c r="E71" i="2"/>
  <c r="F71" i="2"/>
  <c r="J71" i="2"/>
  <c r="L71" i="2"/>
  <c r="D72" i="2"/>
  <c r="J72" i="2"/>
  <c r="E72" i="2"/>
  <c r="F72" i="2"/>
  <c r="G72" i="2"/>
  <c r="H72" i="2"/>
  <c r="K72" i="2"/>
  <c r="D73" i="2"/>
  <c r="J73" i="2"/>
  <c r="E73" i="2"/>
  <c r="K73" i="2"/>
  <c r="F73" i="2"/>
  <c r="G73" i="2"/>
  <c r="I73" i="2"/>
  <c r="D74" i="2"/>
  <c r="E74" i="2"/>
  <c r="F74" i="2"/>
  <c r="G74" i="2"/>
  <c r="H74" i="2"/>
  <c r="I74" i="2"/>
  <c r="J74" i="2"/>
  <c r="D75" i="2"/>
  <c r="E75" i="2"/>
  <c r="F75" i="2"/>
  <c r="G75" i="2"/>
  <c r="H75" i="2"/>
  <c r="I75" i="2"/>
  <c r="J75" i="2"/>
  <c r="K75" i="2"/>
  <c r="L75" i="2"/>
  <c r="D76" i="2"/>
  <c r="E76" i="2"/>
  <c r="G76" i="2"/>
  <c r="I76" i="2"/>
  <c r="J76" i="2"/>
  <c r="K76" i="2"/>
  <c r="L76" i="2"/>
  <c r="D77" i="2"/>
  <c r="E77" i="2"/>
  <c r="G77" i="2"/>
  <c r="H77" i="2"/>
  <c r="J77" i="2"/>
  <c r="K77" i="2"/>
  <c r="L77" i="2"/>
  <c r="D78" i="2"/>
  <c r="E78" i="2"/>
  <c r="F78" i="2"/>
  <c r="I78" i="2"/>
  <c r="K78" i="2"/>
  <c r="D79" i="2"/>
  <c r="E79" i="2"/>
  <c r="F79" i="2"/>
  <c r="D80" i="2"/>
  <c r="J80" i="2"/>
  <c r="E80" i="2"/>
  <c r="F80" i="2"/>
  <c r="G80" i="2"/>
  <c r="H80" i="2"/>
  <c r="D81" i="2"/>
  <c r="J81" i="2"/>
  <c r="E81" i="2"/>
  <c r="K81" i="2"/>
  <c r="F81" i="2"/>
  <c r="G81" i="2"/>
  <c r="H81" i="2"/>
  <c r="I81" i="2"/>
  <c r="L81" i="2"/>
  <c r="D82" i="2"/>
  <c r="E82" i="2"/>
  <c r="F82" i="2"/>
  <c r="G82" i="2"/>
  <c r="H82" i="2"/>
  <c r="I82" i="2"/>
  <c r="J82" i="2"/>
  <c r="D83" i="2"/>
  <c r="E83" i="2"/>
  <c r="F83" i="2"/>
  <c r="G83" i="2"/>
  <c r="H83" i="2"/>
  <c r="I83" i="2"/>
  <c r="J83" i="2"/>
  <c r="K83" i="2"/>
  <c r="L83" i="2"/>
  <c r="D84" i="2"/>
  <c r="E84" i="2"/>
  <c r="G84" i="2"/>
  <c r="I84" i="2"/>
  <c r="K84" i="2"/>
  <c r="D85" i="2"/>
  <c r="E85" i="2"/>
  <c r="G85" i="2"/>
  <c r="J85" i="2"/>
  <c r="D86" i="2"/>
  <c r="E86" i="2"/>
  <c r="G86" i="2"/>
  <c r="F86" i="2"/>
  <c r="D87" i="2"/>
  <c r="E87" i="2"/>
  <c r="G87" i="2"/>
  <c r="J87" i="2"/>
  <c r="D88" i="2"/>
  <c r="E88" i="2"/>
  <c r="F88" i="2"/>
  <c r="K88" i="2"/>
  <c r="D89" i="2"/>
  <c r="J89" i="2"/>
  <c r="E89" i="2"/>
  <c r="F89" i="2"/>
  <c r="G89" i="2"/>
  <c r="L89" i="2"/>
  <c r="D90" i="2"/>
  <c r="E90" i="2"/>
  <c r="F90" i="2"/>
  <c r="G90" i="2"/>
  <c r="H90" i="2"/>
  <c r="I90" i="2"/>
  <c r="J90" i="2"/>
  <c r="D91" i="2"/>
  <c r="E91" i="2"/>
  <c r="F91" i="2"/>
  <c r="G91" i="2"/>
  <c r="H91" i="2"/>
  <c r="I91" i="2"/>
  <c r="J91" i="2"/>
  <c r="K91" i="2"/>
  <c r="L91" i="2"/>
  <c r="D92" i="2"/>
  <c r="E92" i="2"/>
  <c r="G92" i="2"/>
  <c r="H92" i="2"/>
  <c r="L92" i="2"/>
  <c r="D93" i="2"/>
  <c r="F93" i="2"/>
  <c r="E93" i="2"/>
  <c r="G93" i="2"/>
  <c r="H93" i="2"/>
  <c r="I93" i="2"/>
  <c r="J93" i="2"/>
  <c r="K93" i="2"/>
  <c r="D94" i="2"/>
  <c r="E94" i="2"/>
  <c r="J94" i="2"/>
  <c r="D95" i="2"/>
  <c r="E95" i="2"/>
  <c r="K95" i="2"/>
  <c r="F95" i="2"/>
  <c r="J95" i="2"/>
  <c r="D96" i="2"/>
  <c r="E96" i="2"/>
  <c r="F96" i="2"/>
  <c r="G96" i="2"/>
  <c r="H96" i="2"/>
  <c r="L96" i="2"/>
  <c r="D97" i="2"/>
  <c r="E97" i="2"/>
  <c r="G97" i="2"/>
  <c r="D98" i="2"/>
  <c r="E98" i="2"/>
  <c r="F98" i="2"/>
  <c r="G98" i="2"/>
  <c r="H98" i="2"/>
  <c r="I98" i="2"/>
  <c r="J98" i="2"/>
  <c r="D99" i="2"/>
  <c r="E99" i="2"/>
  <c r="F99" i="2"/>
  <c r="G99" i="2"/>
  <c r="H99" i="2"/>
  <c r="I99" i="2"/>
  <c r="J99" i="2"/>
  <c r="K99" i="2"/>
  <c r="L99" i="2"/>
  <c r="D100" i="2"/>
  <c r="E100" i="2"/>
  <c r="G100" i="2"/>
  <c r="D101" i="2"/>
  <c r="J101" i="2"/>
  <c r="E101" i="2"/>
  <c r="G101" i="2"/>
  <c r="K101" i="2"/>
  <c r="D102" i="2"/>
  <c r="H102" i="2"/>
  <c r="E102" i="2"/>
  <c r="F102" i="2"/>
  <c r="I102" i="2"/>
  <c r="K102" i="2"/>
  <c r="D103" i="2"/>
  <c r="E103" i="2"/>
  <c r="F103" i="2"/>
  <c r="G103" i="2"/>
  <c r="L103" i="2"/>
  <c r="D104" i="2"/>
  <c r="E104" i="2"/>
  <c r="F104" i="2"/>
  <c r="G104" i="2"/>
  <c r="H104" i="2"/>
  <c r="K104" i="2"/>
  <c r="G4" i="3"/>
  <c r="G5" i="3"/>
  <c r="G6" i="3"/>
  <c r="G7" i="3"/>
  <c r="A9" i="3"/>
  <c r="C9" i="3" s="1"/>
  <c r="H13" i="3" s="1"/>
  <c r="B10" i="3"/>
  <c r="D12" i="3"/>
  <c r="E12" i="3"/>
  <c r="H12" i="3"/>
  <c r="N12" i="3"/>
  <c r="B15" i="3"/>
  <c r="C15" i="3"/>
  <c r="D15" i="3"/>
  <c r="I15" i="3"/>
  <c r="K15" i="3"/>
  <c r="K12" i="3"/>
  <c r="L15" i="3"/>
  <c r="M15" i="3"/>
  <c r="C16" i="3"/>
  <c r="D16" i="3"/>
  <c r="E16" i="3"/>
  <c r="E15" i="3"/>
  <c r="F16" i="3"/>
  <c r="F15" i="3"/>
  <c r="G16" i="3"/>
  <c r="G15" i="3"/>
  <c r="H16" i="3"/>
  <c r="H15" i="3"/>
  <c r="I16" i="3"/>
  <c r="J16" i="3"/>
  <c r="J15" i="3"/>
  <c r="K16" i="3"/>
  <c r="L16" i="3"/>
  <c r="M16" i="3"/>
  <c r="N16" i="3"/>
  <c r="N15" i="3"/>
  <c r="O16" i="3"/>
  <c r="O15" i="3"/>
  <c r="P16" i="3"/>
  <c r="P15" i="3"/>
  <c r="Q16" i="3"/>
  <c r="Q15" i="3"/>
  <c r="D21" i="3"/>
  <c r="I21" i="3" s="1"/>
  <c r="E21" i="3"/>
  <c r="H21" i="3"/>
  <c r="D22" i="3"/>
  <c r="F22" i="3" s="1"/>
  <c r="E22" i="3"/>
  <c r="D23" i="3"/>
  <c r="E23" i="3"/>
  <c r="D24" i="3"/>
  <c r="H24" i="3"/>
  <c r="E24" i="3"/>
  <c r="D25" i="3"/>
  <c r="E25" i="3"/>
  <c r="D26" i="3"/>
  <c r="L26" i="3" s="1"/>
  <c r="E26" i="3"/>
  <c r="G26" i="3"/>
  <c r="D27" i="3"/>
  <c r="E27" i="3"/>
  <c r="D28" i="3"/>
  <c r="F28" i="3" s="1"/>
  <c r="E28" i="3"/>
  <c r="D29" i="3"/>
  <c r="K29" i="3" s="1"/>
  <c r="E29" i="3"/>
  <c r="D30" i="3"/>
  <c r="H30" i="3" s="1"/>
  <c r="E30" i="3"/>
  <c r="D31" i="3"/>
  <c r="I31" i="3" s="1"/>
  <c r="E31" i="3"/>
  <c r="D32" i="3"/>
  <c r="H32" i="3" s="1"/>
  <c r="E32" i="3"/>
  <c r="D33" i="3"/>
  <c r="K33" i="3" s="1"/>
  <c r="E33" i="3"/>
  <c r="G33" i="3"/>
  <c r="D34" i="3"/>
  <c r="F34" i="3" s="1"/>
  <c r="E34" i="3"/>
  <c r="G34" i="3"/>
  <c r="D35" i="3"/>
  <c r="E35" i="3"/>
  <c r="G35" i="3"/>
  <c r="D36" i="3"/>
  <c r="F36" i="3" s="1"/>
  <c r="E36" i="3"/>
  <c r="D37" i="3"/>
  <c r="E37" i="3"/>
  <c r="G37" i="3"/>
  <c r="D38" i="3"/>
  <c r="E38" i="3"/>
  <c r="G38" i="3"/>
  <c r="D39" i="3"/>
  <c r="I39" i="3" s="1"/>
  <c r="E39" i="3"/>
  <c r="D40" i="3"/>
  <c r="I40" i="3" s="1"/>
  <c r="E40" i="3"/>
  <c r="D41" i="3"/>
  <c r="K41" i="3" s="1"/>
  <c r="E41" i="3"/>
  <c r="F41" i="3"/>
  <c r="G41" i="3"/>
  <c r="D42" i="3"/>
  <c r="F42" i="3" s="1"/>
  <c r="E42" i="3"/>
  <c r="G42" i="3"/>
  <c r="D43" i="3"/>
  <c r="F43" i="3" s="1"/>
  <c r="E43" i="3"/>
  <c r="G43" i="3"/>
  <c r="D44" i="3"/>
  <c r="L44" i="3" s="1"/>
  <c r="E44" i="3"/>
  <c r="D45" i="3"/>
  <c r="F45" i="3" s="1"/>
  <c r="E45" i="3"/>
  <c r="G45" i="3"/>
  <c r="D46" i="3"/>
  <c r="F46" i="3" s="1"/>
  <c r="E46" i="3"/>
  <c r="G46" i="3"/>
  <c r="D47" i="3"/>
  <c r="H47" i="3" s="1"/>
  <c r="E47" i="3"/>
  <c r="D48" i="3"/>
  <c r="H48" i="3" s="1"/>
  <c r="E48" i="3"/>
  <c r="D49" i="3"/>
  <c r="F49" i="3" s="1"/>
  <c r="E49" i="3"/>
  <c r="G49" i="3"/>
  <c r="D50" i="3"/>
  <c r="F50" i="3" s="1"/>
  <c r="E50" i="3"/>
  <c r="G50" i="3"/>
  <c r="D51" i="3"/>
  <c r="F51" i="3" s="1"/>
  <c r="E51" i="3"/>
  <c r="G51" i="3"/>
  <c r="D52" i="3"/>
  <c r="E52" i="3"/>
  <c r="D53" i="3"/>
  <c r="H53" i="3" s="1"/>
  <c r="E53" i="3"/>
  <c r="G53" i="3"/>
  <c r="D54" i="3"/>
  <c r="I54" i="3" s="1"/>
  <c r="E54" i="3"/>
  <c r="G54" i="3"/>
  <c r="D55" i="3"/>
  <c r="H55" i="3" s="1"/>
  <c r="E55" i="3"/>
  <c r="D56" i="3"/>
  <c r="E56" i="3"/>
  <c r="D57" i="3"/>
  <c r="J57" i="3" s="1"/>
  <c r="E57" i="3"/>
  <c r="G57" i="3"/>
  <c r="D58" i="3"/>
  <c r="K58" i="3" s="1"/>
  <c r="E58" i="3"/>
  <c r="G58" i="3"/>
  <c r="D59" i="3"/>
  <c r="E59" i="3"/>
  <c r="G59" i="3"/>
  <c r="D60" i="3"/>
  <c r="F60" i="3" s="1"/>
  <c r="E60" i="3"/>
  <c r="D61" i="3"/>
  <c r="F61" i="3" s="1"/>
  <c r="E61" i="3"/>
  <c r="G61" i="3"/>
  <c r="D62" i="3"/>
  <c r="E62" i="3"/>
  <c r="G62" i="3"/>
  <c r="D63" i="3"/>
  <c r="E63" i="3"/>
  <c r="D64" i="3"/>
  <c r="H64" i="3" s="1"/>
  <c r="E64" i="3"/>
  <c r="G64" i="3"/>
  <c r="D65" i="3"/>
  <c r="F65" i="3" s="1"/>
  <c r="E65" i="3"/>
  <c r="G65" i="3"/>
  <c r="D66" i="3"/>
  <c r="F66" i="3" s="1"/>
  <c r="E66" i="3"/>
  <c r="G66" i="3"/>
  <c r="D67" i="3"/>
  <c r="F67" i="3" s="1"/>
  <c r="E67" i="3"/>
  <c r="G67" i="3"/>
  <c r="D68" i="3"/>
  <c r="E68" i="3"/>
  <c r="D69" i="3"/>
  <c r="F69" i="3" s="1"/>
  <c r="E69" i="3"/>
  <c r="G69" i="3"/>
  <c r="D70" i="3"/>
  <c r="L70" i="3" s="1"/>
  <c r="E70" i="3"/>
  <c r="G70" i="3"/>
  <c r="D71" i="3"/>
  <c r="F71" i="3" s="1"/>
  <c r="E71" i="3"/>
  <c r="D72" i="3"/>
  <c r="I72" i="3" s="1"/>
  <c r="E72" i="3"/>
  <c r="G72" i="3"/>
  <c r="D73" i="3"/>
  <c r="F73" i="3" s="1"/>
  <c r="E73" i="3"/>
  <c r="D74" i="3"/>
  <c r="E74" i="3"/>
  <c r="G74" i="3"/>
  <c r="D75" i="3"/>
  <c r="K75" i="3" s="1"/>
  <c r="E75" i="3"/>
  <c r="G75" i="3"/>
  <c r="D76" i="3"/>
  <c r="K76" i="3" s="1"/>
  <c r="E76" i="3"/>
  <c r="D77" i="3"/>
  <c r="H77" i="3" s="1"/>
  <c r="E77" i="3"/>
  <c r="G77" i="3"/>
  <c r="D78" i="3"/>
  <c r="J78" i="3" s="1"/>
  <c r="E78" i="3"/>
  <c r="G78" i="3"/>
  <c r="D79" i="3"/>
  <c r="L79" i="3" s="1"/>
  <c r="E79" i="3"/>
  <c r="D80" i="3"/>
  <c r="J80" i="3" s="1"/>
  <c r="E80" i="3"/>
  <c r="G80" i="3"/>
  <c r="D81" i="3"/>
  <c r="J81" i="3" s="1"/>
  <c r="E81" i="3"/>
  <c r="D82" i="3"/>
  <c r="J82" i="3" s="1"/>
  <c r="E82" i="3"/>
  <c r="G82" i="3"/>
  <c r="D83" i="3"/>
  <c r="E83" i="3"/>
  <c r="G83" i="3"/>
  <c r="D84" i="3"/>
  <c r="F84" i="3" s="1"/>
  <c r="E84" i="3"/>
  <c r="D85" i="3"/>
  <c r="E85" i="3"/>
  <c r="G85" i="3"/>
  <c r="D86" i="3"/>
  <c r="F86" i="3"/>
  <c r="E86" i="3"/>
  <c r="L86" i="3"/>
  <c r="H86" i="3"/>
  <c r="I86" i="3"/>
  <c r="J86" i="3"/>
  <c r="K86" i="3"/>
  <c r="D87" i="3"/>
  <c r="F87" i="3"/>
  <c r="E87" i="3"/>
  <c r="D88" i="3"/>
  <c r="H88" i="3"/>
  <c r="E88" i="3"/>
  <c r="F88" i="3"/>
  <c r="I88" i="3"/>
  <c r="D89" i="3"/>
  <c r="I89" i="3"/>
  <c r="E89" i="3"/>
  <c r="F89" i="3"/>
  <c r="G89" i="3"/>
  <c r="H89" i="3"/>
  <c r="J89" i="3"/>
  <c r="K89" i="3"/>
  <c r="L89" i="3"/>
  <c r="D90" i="3"/>
  <c r="L90" i="3"/>
  <c r="E90" i="3"/>
  <c r="F90" i="3"/>
  <c r="D91" i="3"/>
  <c r="J91" i="3"/>
  <c r="E91" i="3"/>
  <c r="K91" i="3"/>
  <c r="F91" i="3"/>
  <c r="G91" i="3"/>
  <c r="H91" i="3"/>
  <c r="I91" i="3"/>
  <c r="D92" i="3"/>
  <c r="E92" i="3"/>
  <c r="L92" i="3"/>
  <c r="F92" i="3"/>
  <c r="G92" i="3"/>
  <c r="H92" i="3"/>
  <c r="I92" i="3"/>
  <c r="J92" i="3"/>
  <c r="K92" i="3"/>
  <c r="D93" i="3"/>
  <c r="F93" i="3"/>
  <c r="E93" i="3"/>
  <c r="G93" i="3"/>
  <c r="J93" i="3"/>
  <c r="K93" i="3"/>
  <c r="L93" i="3"/>
  <c r="D94" i="3"/>
  <c r="E94" i="3"/>
  <c r="H94" i="3"/>
  <c r="D95" i="3"/>
  <c r="E95" i="3"/>
  <c r="G95" i="3"/>
  <c r="F95" i="3"/>
  <c r="H95" i="3"/>
  <c r="I95" i="3"/>
  <c r="J95" i="3"/>
  <c r="K95" i="3"/>
  <c r="D96" i="3"/>
  <c r="H96" i="3"/>
  <c r="E96" i="3"/>
  <c r="K96" i="3"/>
  <c r="L96" i="3"/>
  <c r="D97" i="3"/>
  <c r="I97" i="3"/>
  <c r="E97" i="3"/>
  <c r="F97" i="3"/>
  <c r="H97" i="3"/>
  <c r="D98" i="3"/>
  <c r="J98" i="3"/>
  <c r="E98" i="3"/>
  <c r="F98" i="3"/>
  <c r="G98" i="3"/>
  <c r="H98" i="3"/>
  <c r="I98" i="3"/>
  <c r="K98" i="3"/>
  <c r="L98" i="3"/>
  <c r="D99" i="3"/>
  <c r="E99" i="3"/>
  <c r="D100" i="3"/>
  <c r="E100" i="3"/>
  <c r="F100" i="3"/>
  <c r="H100" i="3"/>
  <c r="I100" i="3"/>
  <c r="J100" i="3"/>
  <c r="D101" i="3"/>
  <c r="E101" i="3"/>
  <c r="K101" i="3"/>
  <c r="F101" i="3"/>
  <c r="G101" i="3"/>
  <c r="H101" i="3"/>
  <c r="I101" i="3"/>
  <c r="J101" i="3"/>
  <c r="D102" i="3"/>
  <c r="E102" i="3"/>
  <c r="F102" i="3"/>
  <c r="G102" i="3"/>
  <c r="H102" i="3"/>
  <c r="I102" i="3"/>
  <c r="J102" i="3"/>
  <c r="K102" i="3"/>
  <c r="L102" i="3"/>
  <c r="D103" i="3"/>
  <c r="I103" i="3"/>
  <c r="E103" i="3"/>
  <c r="G103" i="3"/>
  <c r="J103" i="3"/>
  <c r="D104" i="3"/>
  <c r="F104" i="3"/>
  <c r="E104" i="3"/>
  <c r="J104" i="3"/>
  <c r="K104" i="3"/>
  <c r="D105" i="3"/>
  <c r="K105" i="3"/>
  <c r="E105" i="3"/>
  <c r="G105" i="3"/>
  <c r="F105" i="3"/>
  <c r="L105" i="3"/>
  <c r="D106" i="3"/>
  <c r="E106" i="3"/>
  <c r="G106" i="3"/>
  <c r="D107" i="3"/>
  <c r="I107" i="3"/>
  <c r="E107" i="3"/>
  <c r="F107" i="3"/>
  <c r="H107" i="3"/>
  <c r="D108" i="3"/>
  <c r="J108" i="3"/>
  <c r="E108" i="3"/>
  <c r="F108" i="3"/>
  <c r="G108" i="3"/>
  <c r="H108" i="3"/>
  <c r="I108" i="3"/>
  <c r="D109" i="3"/>
  <c r="E109" i="3"/>
  <c r="K109" i="3"/>
  <c r="F109" i="3"/>
  <c r="G109" i="3"/>
  <c r="H109" i="3"/>
  <c r="I109" i="3"/>
  <c r="J109" i="3"/>
  <c r="D110" i="3"/>
  <c r="E110" i="3"/>
  <c r="F110" i="3"/>
  <c r="G110" i="3"/>
  <c r="H110" i="3"/>
  <c r="I110" i="3"/>
  <c r="J110" i="3"/>
  <c r="K110" i="3"/>
  <c r="L110" i="3"/>
  <c r="D111" i="3"/>
  <c r="J111" i="3"/>
  <c r="E111" i="3"/>
  <c r="G111" i="3"/>
  <c r="I111" i="3"/>
  <c r="L111" i="3"/>
  <c r="D112" i="3"/>
  <c r="F112" i="3"/>
  <c r="E112" i="3"/>
  <c r="G112" i="3"/>
  <c r="J112" i="3"/>
  <c r="K112" i="3"/>
  <c r="D113" i="3"/>
  <c r="E113" i="3"/>
  <c r="K113" i="3"/>
  <c r="F113" i="3"/>
  <c r="L113" i="3"/>
  <c r="D114" i="3"/>
  <c r="E114" i="3"/>
  <c r="L114" i="3"/>
  <c r="F114" i="3"/>
  <c r="G114" i="3"/>
  <c r="D115" i="3"/>
  <c r="I115" i="3"/>
  <c r="E115" i="3"/>
  <c r="F115" i="3"/>
  <c r="G115" i="3"/>
  <c r="H115" i="3"/>
  <c r="D116" i="3"/>
  <c r="J116" i="3"/>
  <c r="E116" i="3"/>
  <c r="F116" i="3"/>
  <c r="G116" i="3"/>
  <c r="H116" i="3"/>
  <c r="I116" i="3"/>
  <c r="D117" i="3"/>
  <c r="E117" i="3"/>
  <c r="K117" i="3"/>
  <c r="F117" i="3"/>
  <c r="G117" i="3"/>
  <c r="H117" i="3"/>
  <c r="I117" i="3"/>
  <c r="J117" i="3"/>
  <c r="D118" i="3"/>
  <c r="E118" i="3"/>
  <c r="F118" i="3"/>
  <c r="G118" i="3"/>
  <c r="H118" i="3"/>
  <c r="I118" i="3"/>
  <c r="J118" i="3"/>
  <c r="K118" i="3"/>
  <c r="L118" i="3"/>
  <c r="D119" i="3"/>
  <c r="J119" i="3"/>
  <c r="E119" i="3"/>
  <c r="G119" i="3"/>
  <c r="I119" i="3"/>
  <c r="K119" i="3"/>
  <c r="D120" i="3"/>
  <c r="K120" i="3"/>
  <c r="E120" i="3"/>
  <c r="G120" i="3"/>
  <c r="J120" i="3"/>
  <c r="L120" i="3"/>
  <c r="D121" i="3"/>
  <c r="F121" i="3"/>
  <c r="E121" i="3"/>
  <c r="L121" i="3"/>
  <c r="K121" i="3"/>
  <c r="D122" i="3"/>
  <c r="E122" i="3"/>
  <c r="G122" i="3"/>
  <c r="F122" i="3"/>
  <c r="L122" i="3"/>
  <c r="D123" i="3"/>
  <c r="I123" i="3"/>
  <c r="E123" i="3"/>
  <c r="G123" i="3"/>
  <c r="F123" i="3"/>
  <c r="H123" i="3"/>
  <c r="D124" i="3"/>
  <c r="J124" i="3"/>
  <c r="E124" i="3"/>
  <c r="F124" i="3"/>
  <c r="G124" i="3"/>
  <c r="H124" i="3"/>
  <c r="I124" i="3"/>
  <c r="D125" i="3"/>
  <c r="E125" i="3"/>
  <c r="K125" i="3"/>
  <c r="F125" i="3"/>
  <c r="G125" i="3"/>
  <c r="H125" i="3"/>
  <c r="I125" i="3"/>
  <c r="J125" i="3"/>
  <c r="D126" i="3"/>
  <c r="E126" i="3"/>
  <c r="F126" i="3"/>
  <c r="G126" i="3"/>
  <c r="H126" i="3"/>
  <c r="I126" i="3"/>
  <c r="J126" i="3"/>
  <c r="K126" i="3"/>
  <c r="L126" i="3"/>
  <c r="D127" i="3"/>
  <c r="I127" i="3"/>
  <c r="E127" i="3"/>
  <c r="G127" i="3"/>
  <c r="J127" i="3"/>
  <c r="D128" i="3"/>
  <c r="E128" i="3"/>
  <c r="G128" i="3"/>
  <c r="J128" i="3"/>
  <c r="K128" i="3"/>
  <c r="D129" i="3"/>
  <c r="K129" i="3"/>
  <c r="E129" i="3"/>
  <c r="F129" i="3"/>
  <c r="L129" i="3"/>
  <c r="D130" i="3"/>
  <c r="F130" i="3"/>
  <c r="E130" i="3"/>
  <c r="L130" i="3"/>
  <c r="G130" i="3"/>
  <c r="D131" i="3"/>
  <c r="I131" i="3"/>
  <c r="E131" i="3"/>
  <c r="F131" i="3"/>
  <c r="G131" i="3"/>
  <c r="H131" i="3"/>
  <c r="D132" i="3"/>
  <c r="J132" i="3"/>
  <c r="E132" i="3"/>
  <c r="F132" i="3"/>
  <c r="G132" i="3"/>
  <c r="H132" i="3"/>
  <c r="I132" i="3"/>
  <c r="D133" i="3"/>
  <c r="E133" i="3"/>
  <c r="K133" i="3"/>
  <c r="F133" i="3"/>
  <c r="G133" i="3"/>
  <c r="H133" i="3"/>
  <c r="I133" i="3"/>
  <c r="J133" i="3"/>
  <c r="D134" i="3"/>
  <c r="E134" i="3"/>
  <c r="F134" i="3"/>
  <c r="G134" i="3"/>
  <c r="H134" i="3"/>
  <c r="I134" i="3"/>
  <c r="J134" i="3"/>
  <c r="K134" i="3"/>
  <c r="L134" i="3"/>
  <c r="D135" i="3"/>
  <c r="E135" i="3"/>
  <c r="G135" i="3"/>
  <c r="I135" i="3"/>
  <c r="J135" i="3"/>
  <c r="K135" i="3"/>
  <c r="L135" i="3"/>
  <c r="D136" i="3"/>
  <c r="K136" i="3"/>
  <c r="E136" i="3"/>
  <c r="G136" i="3"/>
  <c r="J136" i="3"/>
  <c r="D137" i="3"/>
  <c r="E137" i="3"/>
  <c r="L137" i="3"/>
  <c r="F137" i="3"/>
  <c r="K137" i="3"/>
  <c r="D138" i="3"/>
  <c r="E138" i="3"/>
  <c r="F138" i="3"/>
  <c r="G138" i="3"/>
  <c r="L138" i="3"/>
  <c r="D139" i="3"/>
  <c r="I139" i="3"/>
  <c r="E139" i="3"/>
  <c r="F139" i="3"/>
  <c r="G139" i="3"/>
  <c r="H139" i="3"/>
  <c r="D140" i="3"/>
  <c r="J140" i="3"/>
  <c r="E140" i="3"/>
  <c r="F140" i="3"/>
  <c r="G140" i="3"/>
  <c r="H140" i="3"/>
  <c r="I140" i="3"/>
  <c r="D141" i="3"/>
  <c r="E141" i="3"/>
  <c r="K141" i="3"/>
  <c r="F141" i="3"/>
  <c r="G141" i="3"/>
  <c r="H141" i="3"/>
  <c r="I141" i="3"/>
  <c r="J141" i="3"/>
  <c r="D142" i="3"/>
  <c r="E142" i="3"/>
  <c r="F142" i="3"/>
  <c r="G142" i="3"/>
  <c r="H142" i="3"/>
  <c r="I142" i="3"/>
  <c r="J142" i="3"/>
  <c r="K142" i="3"/>
  <c r="L142" i="3"/>
  <c r="D143" i="3"/>
  <c r="I143" i="3"/>
  <c r="E143" i="3"/>
  <c r="G143" i="3"/>
  <c r="D144" i="3"/>
  <c r="E144" i="3"/>
  <c r="J144" i="3"/>
  <c r="D145" i="3"/>
  <c r="K145" i="3"/>
  <c r="E145" i="3"/>
  <c r="F145" i="3"/>
  <c r="D146" i="3"/>
  <c r="E146" i="3"/>
  <c r="L146" i="3"/>
  <c r="F146" i="3"/>
  <c r="G146" i="3"/>
  <c r="D147" i="3"/>
  <c r="I147" i="3"/>
  <c r="E147" i="3"/>
  <c r="F147" i="3"/>
  <c r="G147" i="3"/>
  <c r="H147" i="3"/>
  <c r="D148" i="3"/>
  <c r="J148" i="3"/>
  <c r="E148" i="3"/>
  <c r="F148" i="3"/>
  <c r="G148" i="3"/>
  <c r="H148" i="3"/>
  <c r="I148" i="3"/>
  <c r="D149" i="3"/>
  <c r="E149" i="3"/>
  <c r="K149" i="3"/>
  <c r="F149" i="3"/>
  <c r="G149" i="3"/>
  <c r="H149" i="3"/>
  <c r="I149" i="3"/>
  <c r="J149" i="3"/>
  <c r="D150" i="3"/>
  <c r="E150" i="3"/>
  <c r="F150" i="3"/>
  <c r="G150" i="3"/>
  <c r="H150" i="3"/>
  <c r="I150" i="3"/>
  <c r="J150" i="3"/>
  <c r="K150" i="3"/>
  <c r="L150" i="3"/>
  <c r="D151" i="3"/>
  <c r="E151" i="3"/>
  <c r="G151" i="3"/>
  <c r="I151" i="3"/>
  <c r="K151" i="3"/>
  <c r="D152" i="3"/>
  <c r="E152" i="3"/>
  <c r="G152" i="3"/>
  <c r="L152" i="3"/>
  <c r="D153" i="3"/>
  <c r="F153" i="3"/>
  <c r="E153" i="3"/>
  <c r="G153" i="3"/>
  <c r="K153" i="3"/>
  <c r="D154" i="3"/>
  <c r="E154" i="3"/>
  <c r="F154" i="3"/>
  <c r="G154" i="3"/>
  <c r="J154" i="3"/>
  <c r="K154" i="3"/>
  <c r="L154" i="3"/>
  <c r="D155" i="3"/>
  <c r="E155" i="3"/>
  <c r="F155" i="3"/>
  <c r="D156" i="3"/>
  <c r="F156" i="3"/>
  <c r="E156" i="3"/>
  <c r="G156" i="3"/>
  <c r="H156" i="3"/>
  <c r="J156" i="3"/>
  <c r="L156" i="3"/>
  <c r="D157" i="3"/>
  <c r="E157" i="3"/>
  <c r="L157" i="3"/>
  <c r="F157" i="3"/>
  <c r="H157" i="3"/>
  <c r="I157" i="3"/>
  <c r="J157" i="3"/>
  <c r="D158" i="3"/>
  <c r="H158" i="3"/>
  <c r="E158" i="3"/>
  <c r="F158" i="3"/>
  <c r="G158" i="3"/>
  <c r="L158" i="3"/>
  <c r="D159" i="3"/>
  <c r="F159" i="3"/>
  <c r="E159" i="3"/>
  <c r="G159" i="3"/>
  <c r="I159" i="3"/>
  <c r="J159" i="3"/>
  <c r="K159" i="3"/>
  <c r="D160" i="3"/>
  <c r="F160" i="3"/>
  <c r="E160" i="3"/>
  <c r="G160" i="3"/>
  <c r="J160" i="3"/>
  <c r="L160" i="3"/>
  <c r="D161" i="3"/>
  <c r="H161" i="3"/>
  <c r="E161" i="3"/>
  <c r="L161" i="3"/>
  <c r="F161" i="3"/>
  <c r="G161" i="3"/>
  <c r="D162" i="3"/>
  <c r="I162" i="3"/>
  <c r="E162" i="3"/>
  <c r="G162" i="3"/>
  <c r="J162" i="3"/>
  <c r="K162" i="3"/>
  <c r="L162" i="3"/>
  <c r="D163" i="3"/>
  <c r="E163" i="3"/>
  <c r="D164" i="3"/>
  <c r="E164" i="3"/>
  <c r="K164" i="3"/>
  <c r="F164" i="3"/>
  <c r="G164" i="3"/>
  <c r="H164" i="3"/>
  <c r="I164" i="3"/>
  <c r="J164" i="3"/>
  <c r="D165" i="3"/>
  <c r="E165" i="3"/>
  <c r="L165" i="3"/>
  <c r="F165" i="3"/>
  <c r="G165" i="3"/>
  <c r="H165" i="3"/>
  <c r="I165" i="3"/>
  <c r="J165" i="3"/>
  <c r="K165" i="3"/>
  <c r="D166" i="3"/>
  <c r="F166" i="3"/>
  <c r="E166" i="3"/>
  <c r="G166" i="3"/>
  <c r="I166" i="3"/>
  <c r="K166" i="3"/>
  <c r="L166" i="3"/>
  <c r="D167" i="3"/>
  <c r="F167" i="3"/>
  <c r="E167" i="3"/>
  <c r="H167" i="3"/>
  <c r="J167" i="3"/>
  <c r="D168" i="3"/>
  <c r="L168" i="3"/>
  <c r="E168" i="3"/>
  <c r="G168" i="3"/>
  <c r="F168" i="3"/>
  <c r="I168" i="3"/>
  <c r="J168" i="3"/>
  <c r="K168" i="3"/>
  <c r="D169" i="3"/>
  <c r="H169" i="3"/>
  <c r="E169" i="3"/>
  <c r="G169" i="3"/>
  <c r="J169" i="3"/>
  <c r="L169" i="3"/>
  <c r="D170" i="3"/>
  <c r="I170" i="3"/>
  <c r="E170" i="3"/>
  <c r="L170" i="3"/>
  <c r="F170" i="3"/>
  <c r="G170" i="3"/>
  <c r="D171" i="3"/>
  <c r="J171" i="3"/>
  <c r="E171" i="3"/>
  <c r="G171" i="3"/>
  <c r="H171" i="3"/>
  <c r="I171" i="3"/>
  <c r="K171" i="3"/>
  <c r="L171" i="3"/>
  <c r="D172" i="3"/>
  <c r="E172" i="3"/>
  <c r="D173" i="3"/>
  <c r="E173" i="3"/>
  <c r="L173" i="3"/>
  <c r="F173" i="3"/>
  <c r="G173" i="3"/>
  <c r="H173" i="3"/>
  <c r="I173" i="3"/>
  <c r="J173" i="3"/>
  <c r="D174" i="3"/>
  <c r="K174" i="3"/>
  <c r="E174" i="3"/>
  <c r="F174" i="3"/>
  <c r="G174" i="3"/>
  <c r="H174" i="3"/>
  <c r="I174" i="3"/>
  <c r="J174" i="3"/>
  <c r="L174" i="3"/>
  <c r="D175" i="3"/>
  <c r="F175" i="3"/>
  <c r="E175" i="3"/>
  <c r="G175" i="3"/>
  <c r="I175" i="3"/>
  <c r="K175" i="3"/>
  <c r="L175" i="3"/>
  <c r="D176" i="3"/>
  <c r="I176" i="3"/>
  <c r="E176" i="3"/>
  <c r="F176" i="3"/>
  <c r="H176" i="3"/>
  <c r="J176" i="3"/>
  <c r="D177" i="3"/>
  <c r="H177" i="3"/>
  <c r="E177" i="3"/>
  <c r="F177" i="3"/>
  <c r="G177" i="3"/>
  <c r="I177" i="3"/>
  <c r="J177" i="3"/>
  <c r="K177" i="3"/>
  <c r="D178" i="3"/>
  <c r="I178" i="3"/>
  <c r="E178" i="3"/>
  <c r="G178" i="3"/>
  <c r="J178" i="3"/>
  <c r="L178" i="3"/>
  <c r="D179" i="3"/>
  <c r="J179" i="3"/>
  <c r="E179" i="3"/>
  <c r="F179" i="3"/>
  <c r="G179" i="3"/>
  <c r="D180" i="3"/>
  <c r="F180" i="3"/>
  <c r="E180" i="3"/>
  <c r="K180" i="3"/>
  <c r="G180" i="3"/>
  <c r="H180" i="3"/>
  <c r="I180" i="3"/>
  <c r="J180" i="3"/>
  <c r="L180" i="3"/>
  <c r="D181" i="3"/>
  <c r="E181" i="3"/>
  <c r="L181" i="3"/>
  <c r="F181" i="3"/>
  <c r="H181" i="3"/>
  <c r="I181" i="3"/>
  <c r="J181" i="3"/>
  <c r="K181" i="3"/>
  <c r="D182" i="3"/>
  <c r="H182" i="3"/>
  <c r="E182" i="3"/>
  <c r="F182" i="3"/>
  <c r="G182" i="3"/>
  <c r="I182" i="3"/>
  <c r="K182" i="3"/>
  <c r="L182" i="3"/>
  <c r="D183" i="3"/>
  <c r="F183" i="3"/>
  <c r="E183" i="3"/>
  <c r="K183" i="3"/>
  <c r="H183" i="3"/>
  <c r="I183" i="3"/>
  <c r="J183" i="3"/>
  <c r="D184" i="3"/>
  <c r="F184" i="3"/>
  <c r="E184" i="3"/>
  <c r="G184" i="3"/>
  <c r="I184" i="3"/>
  <c r="K184" i="3"/>
  <c r="L184" i="3"/>
  <c r="D185" i="3"/>
  <c r="H185" i="3"/>
  <c r="E185" i="3"/>
  <c r="F185" i="3"/>
  <c r="J185" i="3"/>
  <c r="D186" i="3"/>
  <c r="I186" i="3"/>
  <c r="E186" i="3"/>
  <c r="F186" i="3"/>
  <c r="G186" i="3"/>
  <c r="H186" i="3"/>
  <c r="J186" i="3"/>
  <c r="K186" i="3"/>
  <c r="D187" i="3"/>
  <c r="J187" i="3"/>
  <c r="E187" i="3"/>
  <c r="G187" i="3"/>
  <c r="I187" i="3"/>
  <c r="L187" i="3"/>
  <c r="D188" i="3"/>
  <c r="H188" i="3"/>
  <c r="E188" i="3"/>
  <c r="F188" i="3"/>
  <c r="G188" i="3"/>
  <c r="D189" i="3"/>
  <c r="K189" i="3"/>
  <c r="E189" i="3"/>
  <c r="F189" i="3"/>
  <c r="G189" i="3"/>
  <c r="H189" i="3"/>
  <c r="I189" i="3"/>
  <c r="J189" i="3"/>
  <c r="L189" i="3"/>
  <c r="D190" i="3"/>
  <c r="F190" i="3"/>
  <c r="E190" i="3"/>
  <c r="L190" i="3"/>
  <c r="G190" i="3"/>
  <c r="H190" i="3"/>
  <c r="I190" i="3"/>
  <c r="J190" i="3"/>
  <c r="K190" i="3"/>
  <c r="D191" i="3"/>
  <c r="F191" i="3"/>
  <c r="E191" i="3"/>
  <c r="G191" i="3"/>
  <c r="H191" i="3"/>
  <c r="J191" i="3"/>
  <c r="K191" i="3"/>
  <c r="L191" i="3"/>
  <c r="D192" i="3"/>
  <c r="F192" i="3"/>
  <c r="E192" i="3"/>
  <c r="G192" i="3"/>
  <c r="I192" i="3"/>
  <c r="K192" i="3"/>
  <c r="L192" i="3"/>
  <c r="D193" i="3"/>
  <c r="E193" i="3"/>
  <c r="G193" i="3"/>
  <c r="L193" i="3"/>
  <c r="D194" i="3"/>
  <c r="H194" i="3"/>
  <c r="E194" i="3"/>
  <c r="F194" i="3"/>
  <c r="I194" i="3"/>
  <c r="D195" i="3"/>
  <c r="H195" i="3"/>
  <c r="E195" i="3"/>
  <c r="K195" i="3"/>
  <c r="F195" i="3"/>
  <c r="G195" i="3"/>
  <c r="L195" i="3"/>
  <c r="D196" i="3"/>
  <c r="E196" i="3"/>
  <c r="F196" i="3"/>
  <c r="G196" i="3"/>
  <c r="H196" i="3"/>
  <c r="I196" i="3"/>
  <c r="J196" i="3"/>
  <c r="D197" i="3"/>
  <c r="K197" i="3"/>
  <c r="E197" i="3"/>
  <c r="F197" i="3"/>
  <c r="G197" i="3"/>
  <c r="H197" i="3"/>
  <c r="I197" i="3"/>
  <c r="J197" i="3"/>
  <c r="L197" i="3"/>
  <c r="D198" i="3"/>
  <c r="F198" i="3"/>
  <c r="E198" i="3"/>
  <c r="L198" i="3"/>
  <c r="G198" i="3"/>
  <c r="H198" i="3"/>
  <c r="I198" i="3"/>
  <c r="J198" i="3"/>
  <c r="K198" i="3"/>
  <c r="D199" i="3"/>
  <c r="F199" i="3"/>
  <c r="E199" i="3"/>
  <c r="G199" i="3"/>
  <c r="H199" i="3"/>
  <c r="J199" i="3"/>
  <c r="K199" i="3"/>
  <c r="L199" i="3"/>
  <c r="D200" i="3"/>
  <c r="F200" i="3"/>
  <c r="E200" i="3"/>
  <c r="G200" i="3"/>
  <c r="I200" i="3"/>
  <c r="K200" i="3"/>
  <c r="L200" i="3"/>
  <c r="D201" i="3"/>
  <c r="E201" i="3"/>
  <c r="G201" i="3"/>
  <c r="J201" i="3"/>
  <c r="L201" i="3"/>
  <c r="D202" i="3"/>
  <c r="H202" i="3"/>
  <c r="E202" i="3"/>
  <c r="F202" i="3"/>
  <c r="I202" i="3"/>
  <c r="K202" i="3"/>
  <c r="D203" i="3"/>
  <c r="E203" i="3"/>
  <c r="K203" i="3"/>
  <c r="F203" i="3"/>
  <c r="G203" i="3"/>
  <c r="L203" i="3"/>
  <c r="D204" i="3"/>
  <c r="E204" i="3"/>
  <c r="F204" i="3"/>
  <c r="G204" i="3"/>
  <c r="H204" i="3"/>
  <c r="I204" i="3"/>
  <c r="J204" i="3"/>
  <c r="D205" i="3"/>
  <c r="K205" i="3"/>
  <c r="E205" i="3"/>
  <c r="F205" i="3"/>
  <c r="G205" i="3"/>
  <c r="H205" i="3"/>
  <c r="I205" i="3"/>
  <c r="J205" i="3"/>
  <c r="L205" i="3"/>
  <c r="D206" i="3"/>
  <c r="F206" i="3"/>
  <c r="E206" i="3"/>
  <c r="L206" i="3"/>
  <c r="G206" i="3"/>
  <c r="H206" i="3"/>
  <c r="I206" i="3"/>
  <c r="J206" i="3"/>
  <c r="K206" i="3"/>
  <c r="D207" i="3"/>
  <c r="F207" i="3"/>
  <c r="E207" i="3"/>
  <c r="G207" i="3"/>
  <c r="H207" i="3"/>
  <c r="J207" i="3"/>
  <c r="K207" i="3"/>
  <c r="L207" i="3"/>
  <c r="D208" i="3"/>
  <c r="F208" i="3"/>
  <c r="E208" i="3"/>
  <c r="G208" i="3"/>
  <c r="I208" i="3"/>
  <c r="K208" i="3"/>
  <c r="L208" i="3"/>
  <c r="D209" i="3"/>
  <c r="E209" i="3"/>
  <c r="G209" i="3"/>
  <c r="J209" i="3"/>
  <c r="D210" i="3"/>
  <c r="H210" i="3"/>
  <c r="E210" i="3"/>
  <c r="F210" i="3"/>
  <c r="I210" i="3"/>
  <c r="K210" i="3"/>
  <c r="D211" i="3"/>
  <c r="E211" i="3"/>
  <c r="K211" i="3"/>
  <c r="F211" i="3"/>
  <c r="G211" i="3"/>
  <c r="L211" i="3"/>
  <c r="D212" i="3"/>
  <c r="E212" i="3"/>
  <c r="F212" i="3"/>
  <c r="G212" i="3"/>
  <c r="H212" i="3"/>
  <c r="I212" i="3"/>
  <c r="J212" i="3"/>
  <c r="D213" i="3"/>
  <c r="K213" i="3"/>
  <c r="E213" i="3"/>
  <c r="F213" i="3"/>
  <c r="G213" i="3"/>
  <c r="H213" i="3"/>
  <c r="I213" i="3"/>
  <c r="J213" i="3"/>
  <c r="L213" i="3"/>
  <c r="D214" i="3"/>
  <c r="F214" i="3"/>
  <c r="E214" i="3"/>
  <c r="L214" i="3"/>
  <c r="G214" i="3"/>
  <c r="H214" i="3"/>
  <c r="I214" i="3"/>
  <c r="J214" i="3"/>
  <c r="K214" i="3"/>
  <c r="D215" i="3"/>
  <c r="F215" i="3"/>
  <c r="E215" i="3"/>
  <c r="G215" i="3"/>
  <c r="H215" i="3"/>
  <c r="J215" i="3"/>
  <c r="K215" i="3"/>
  <c r="L215" i="3"/>
  <c r="D216" i="3"/>
  <c r="F216" i="3"/>
  <c r="E216" i="3"/>
  <c r="G216" i="3"/>
  <c r="I216" i="3"/>
  <c r="K216" i="3"/>
  <c r="L216" i="3"/>
  <c r="D217" i="3"/>
  <c r="E217" i="3"/>
  <c r="G217" i="3"/>
  <c r="J217" i="3"/>
  <c r="L217" i="3"/>
  <c r="D218" i="3"/>
  <c r="H218" i="3"/>
  <c r="E218" i="3"/>
  <c r="F218" i="3"/>
  <c r="I218" i="3"/>
  <c r="D219" i="3"/>
  <c r="F219" i="3"/>
  <c r="E219" i="3"/>
  <c r="K219" i="3"/>
  <c r="G219" i="3"/>
  <c r="D220" i="3"/>
  <c r="E220" i="3"/>
  <c r="G220" i="3"/>
  <c r="F220" i="3"/>
  <c r="H220" i="3"/>
  <c r="I220" i="3"/>
  <c r="J220" i="3"/>
  <c r="D221" i="3"/>
  <c r="K221" i="3"/>
  <c r="E221" i="3"/>
  <c r="F221" i="3"/>
  <c r="G221" i="3"/>
  <c r="H221" i="3"/>
  <c r="I221" i="3"/>
  <c r="J221" i="3"/>
  <c r="L221" i="3"/>
  <c r="D222" i="3"/>
  <c r="F222" i="3"/>
  <c r="E222" i="3"/>
  <c r="L222" i="3"/>
  <c r="G222" i="3"/>
  <c r="H222" i="3"/>
  <c r="I222" i="3"/>
  <c r="J222" i="3"/>
  <c r="K222" i="3"/>
  <c r="D223" i="3"/>
  <c r="F223" i="3"/>
  <c r="E223" i="3"/>
  <c r="G223" i="3"/>
  <c r="H223" i="3"/>
  <c r="J223" i="3"/>
  <c r="K223" i="3"/>
  <c r="L223" i="3"/>
  <c r="D224" i="3"/>
  <c r="I224" i="3"/>
  <c r="E224" i="3"/>
  <c r="G224" i="3"/>
  <c r="K224" i="3"/>
  <c r="D225" i="3"/>
  <c r="E225" i="3"/>
  <c r="J225" i="3"/>
  <c r="D226" i="3"/>
  <c r="H226" i="3"/>
  <c r="E226" i="3"/>
  <c r="F226" i="3"/>
  <c r="I226" i="3"/>
  <c r="D227" i="3"/>
  <c r="E227" i="3"/>
  <c r="F227" i="3"/>
  <c r="G227" i="3"/>
  <c r="D228" i="3"/>
  <c r="E228" i="3"/>
  <c r="F228" i="3"/>
  <c r="G228" i="3"/>
  <c r="H228" i="3"/>
  <c r="I228" i="3"/>
  <c r="J228" i="3"/>
  <c r="D229" i="3"/>
  <c r="K229" i="3"/>
  <c r="E229" i="3"/>
  <c r="F229" i="3"/>
  <c r="G229" i="3"/>
  <c r="H229" i="3"/>
  <c r="I229" i="3"/>
  <c r="J229" i="3"/>
  <c r="L229" i="3"/>
  <c r="D230" i="3"/>
  <c r="F230" i="3"/>
  <c r="E230" i="3"/>
  <c r="L230" i="3"/>
  <c r="G230" i="3"/>
  <c r="H230" i="3"/>
  <c r="I230" i="3"/>
  <c r="J230" i="3"/>
  <c r="K230" i="3"/>
  <c r="D231" i="3"/>
  <c r="F231" i="3"/>
  <c r="E231" i="3"/>
  <c r="G231" i="3"/>
  <c r="H231" i="3"/>
  <c r="J231" i="3"/>
  <c r="K231" i="3"/>
  <c r="L231" i="3"/>
  <c r="D232" i="3"/>
  <c r="E232" i="3"/>
  <c r="G232" i="3"/>
  <c r="I232" i="3"/>
  <c r="K232" i="3"/>
  <c r="L232" i="3"/>
  <c r="D233" i="3"/>
  <c r="E233" i="3"/>
  <c r="L233" i="3"/>
  <c r="J233" i="3"/>
  <c r="D234" i="3"/>
  <c r="H234" i="3"/>
  <c r="E234" i="3"/>
  <c r="F234" i="3"/>
  <c r="I234" i="3"/>
  <c r="D235" i="3"/>
  <c r="E235" i="3"/>
  <c r="K235" i="3"/>
  <c r="F235" i="3"/>
  <c r="G235" i="3"/>
  <c r="L235" i="3"/>
  <c r="D236" i="3"/>
  <c r="E236" i="3"/>
  <c r="F236" i="3"/>
  <c r="G236" i="3"/>
  <c r="H236" i="3"/>
  <c r="I236" i="3"/>
  <c r="J236" i="3"/>
  <c r="D237" i="3"/>
  <c r="K237" i="3"/>
  <c r="E237" i="3"/>
  <c r="F237" i="3"/>
  <c r="G237" i="3"/>
  <c r="H237" i="3"/>
  <c r="I237" i="3"/>
  <c r="J237" i="3"/>
  <c r="L237" i="3"/>
  <c r="D238" i="3"/>
  <c r="F238" i="3"/>
  <c r="E238" i="3"/>
  <c r="L238" i="3"/>
  <c r="G238" i="3"/>
  <c r="H238" i="3"/>
  <c r="I238" i="3"/>
  <c r="J238" i="3"/>
  <c r="K238" i="3"/>
  <c r="D239" i="3"/>
  <c r="F239" i="3"/>
  <c r="E239" i="3"/>
  <c r="G239" i="3"/>
  <c r="H239" i="3"/>
  <c r="J239" i="3"/>
  <c r="K239" i="3"/>
  <c r="L239" i="3"/>
  <c r="D240" i="3"/>
  <c r="I240" i="3"/>
  <c r="E240" i="3"/>
  <c r="G240" i="3"/>
  <c r="K240" i="3"/>
  <c r="D241" i="3"/>
  <c r="J241" i="3"/>
  <c r="E241" i="3"/>
  <c r="L241" i="3"/>
  <c r="D242" i="3"/>
  <c r="H242" i="3"/>
  <c r="E242" i="3"/>
  <c r="F242" i="3"/>
  <c r="I242" i="3"/>
  <c r="K242" i="3"/>
  <c r="D243" i="3"/>
  <c r="E243" i="3"/>
  <c r="G243" i="3"/>
  <c r="D244" i="3"/>
  <c r="E244" i="3"/>
  <c r="F244" i="3"/>
  <c r="G244" i="3"/>
  <c r="H244" i="3"/>
  <c r="I244" i="3"/>
  <c r="J244" i="3"/>
  <c r="D245" i="3"/>
  <c r="K245" i="3"/>
  <c r="E245" i="3"/>
  <c r="F245" i="3"/>
  <c r="G245" i="3"/>
  <c r="H245" i="3"/>
  <c r="I245" i="3"/>
  <c r="J245" i="3"/>
  <c r="L245" i="3"/>
  <c r="D246" i="3"/>
  <c r="F246" i="3"/>
  <c r="E246" i="3"/>
  <c r="L246" i="3"/>
  <c r="G246" i="3"/>
  <c r="H246" i="3"/>
  <c r="I246" i="3"/>
  <c r="J246" i="3"/>
  <c r="K246" i="3"/>
  <c r="D247" i="3"/>
  <c r="E247" i="3"/>
  <c r="G247" i="3"/>
  <c r="H247" i="3"/>
  <c r="K247" i="3"/>
  <c r="L247" i="3"/>
  <c r="D248" i="3"/>
  <c r="E248" i="3"/>
  <c r="I248" i="3"/>
  <c r="L248" i="3"/>
  <c r="D249" i="3"/>
  <c r="E249" i="3"/>
  <c r="D250" i="3"/>
  <c r="H250" i="3"/>
  <c r="E250" i="3"/>
  <c r="F250" i="3"/>
  <c r="G250" i="3"/>
  <c r="I250" i="3"/>
  <c r="K250" i="3"/>
  <c r="D251" i="3"/>
  <c r="I251" i="3"/>
  <c r="E251" i="3"/>
  <c r="K251" i="3"/>
  <c r="F251" i="3"/>
  <c r="G251" i="3"/>
  <c r="H251" i="3"/>
  <c r="J251" i="3"/>
  <c r="L251" i="3"/>
  <c r="D252" i="3"/>
  <c r="E252" i="3"/>
  <c r="F252" i="3"/>
  <c r="G252" i="3"/>
  <c r="H252" i="3"/>
  <c r="I252" i="3"/>
  <c r="J252" i="3"/>
  <c r="D253" i="3"/>
  <c r="K253" i="3"/>
  <c r="E253" i="3"/>
  <c r="F253" i="3"/>
  <c r="G253" i="3"/>
  <c r="H253" i="3"/>
  <c r="I253" i="3"/>
  <c r="L253" i="3"/>
  <c r="D254" i="3"/>
  <c r="F254" i="3"/>
  <c r="E254" i="3"/>
  <c r="L254" i="3"/>
  <c r="H254" i="3"/>
  <c r="I254" i="3"/>
  <c r="J254" i="3"/>
  <c r="K254" i="3"/>
  <c r="D255" i="3"/>
  <c r="E255" i="3"/>
  <c r="G255" i="3"/>
  <c r="D256" i="3"/>
  <c r="I256" i="3"/>
  <c r="E256" i="3"/>
  <c r="G256" i="3"/>
  <c r="K256" i="3"/>
  <c r="D257" i="3"/>
  <c r="I257" i="3"/>
  <c r="E257" i="3"/>
  <c r="G257" i="3"/>
  <c r="F257" i="3"/>
  <c r="K257" i="3"/>
  <c r="D258" i="3"/>
  <c r="E258" i="3"/>
  <c r="F258" i="3"/>
  <c r="G258" i="3"/>
  <c r="I258" i="3"/>
  <c r="K258" i="3"/>
  <c r="D259" i="3"/>
  <c r="I259" i="3"/>
  <c r="E259" i="3"/>
  <c r="K259" i="3"/>
  <c r="F259" i="3"/>
  <c r="H259" i="3"/>
  <c r="J259" i="3"/>
  <c r="D260" i="3"/>
  <c r="E260" i="3"/>
  <c r="F260" i="3"/>
  <c r="G260" i="3"/>
  <c r="H260" i="3"/>
  <c r="I260" i="3"/>
  <c r="J260" i="3"/>
  <c r="D261" i="3"/>
  <c r="K261" i="3"/>
  <c r="E261" i="3"/>
  <c r="G261" i="3"/>
  <c r="J261" i="3"/>
  <c r="D262" i="3"/>
  <c r="F262" i="3"/>
  <c r="E262" i="3"/>
  <c r="G262" i="3"/>
  <c r="H262" i="3"/>
  <c r="I262" i="3"/>
  <c r="J262" i="3"/>
  <c r="K262" i="3"/>
  <c r="D263" i="3"/>
  <c r="H263" i="3"/>
  <c r="E263" i="3"/>
  <c r="F263" i="3"/>
  <c r="I263" i="3"/>
  <c r="D264" i="3"/>
  <c r="H264" i="3"/>
  <c r="E264" i="3"/>
  <c r="K264" i="3"/>
  <c r="F264" i="3"/>
  <c r="I264" i="3"/>
  <c r="J264" i="3"/>
  <c r="L264" i="3"/>
  <c r="D265" i="3"/>
  <c r="I265" i="3"/>
  <c r="E265" i="3"/>
  <c r="F265" i="3"/>
  <c r="G265" i="3"/>
  <c r="H265" i="3"/>
  <c r="J265" i="3"/>
  <c r="L265" i="3"/>
  <c r="D266" i="3"/>
  <c r="J266" i="3"/>
  <c r="E266" i="3"/>
  <c r="F266" i="3"/>
  <c r="G266" i="3"/>
  <c r="I266" i="3"/>
  <c r="D267" i="3"/>
  <c r="F267" i="3"/>
  <c r="E267" i="3"/>
  <c r="G267" i="3"/>
  <c r="I267" i="3"/>
  <c r="D268" i="3"/>
  <c r="E268" i="3"/>
  <c r="L268" i="3"/>
  <c r="F268" i="3"/>
  <c r="G268" i="3"/>
  <c r="H268" i="3"/>
  <c r="I268" i="3"/>
  <c r="J268" i="3"/>
  <c r="K268" i="3"/>
  <c r="D269" i="3"/>
  <c r="I269" i="3"/>
  <c r="E269" i="3"/>
  <c r="F269" i="3"/>
  <c r="G269" i="3"/>
  <c r="H269" i="3"/>
  <c r="J269" i="3"/>
  <c r="K269" i="3"/>
  <c r="L269" i="3"/>
  <c r="D270" i="3"/>
  <c r="F270" i="3"/>
  <c r="E270" i="3"/>
  <c r="L270" i="3"/>
  <c r="H270" i="3"/>
  <c r="K270" i="3"/>
  <c r="D271" i="3"/>
  <c r="E271" i="3"/>
  <c r="G271" i="3"/>
  <c r="F271" i="3"/>
  <c r="H271" i="3"/>
  <c r="I271" i="3"/>
  <c r="J271" i="3"/>
  <c r="K271" i="3"/>
  <c r="D272" i="3"/>
  <c r="H272" i="3"/>
  <c r="E272" i="3"/>
  <c r="F272" i="3"/>
  <c r="I272" i="3"/>
  <c r="D273" i="3"/>
  <c r="I273" i="3"/>
  <c r="E273" i="3"/>
  <c r="K273" i="3"/>
  <c r="F273" i="3"/>
  <c r="H273" i="3"/>
  <c r="J273" i="3"/>
  <c r="L273" i="3"/>
  <c r="D274" i="3"/>
  <c r="J274" i="3"/>
  <c r="E274" i="3"/>
  <c r="F274" i="3"/>
  <c r="G274" i="3"/>
  <c r="H274" i="3"/>
  <c r="I274" i="3"/>
  <c r="L274" i="3"/>
  <c r="D275" i="3"/>
  <c r="H275" i="3"/>
  <c r="E275" i="3"/>
  <c r="F275" i="3"/>
  <c r="G275" i="3"/>
  <c r="I275" i="3"/>
  <c r="D276" i="3"/>
  <c r="E276" i="3"/>
  <c r="L276" i="3"/>
  <c r="F276" i="3"/>
  <c r="H276" i="3"/>
  <c r="I276" i="3"/>
  <c r="J276" i="3"/>
  <c r="K276" i="3"/>
  <c r="D277" i="3"/>
  <c r="E277" i="3"/>
  <c r="F277" i="3"/>
  <c r="G277" i="3"/>
  <c r="H277" i="3"/>
  <c r="I277" i="3"/>
  <c r="J277" i="3"/>
  <c r="K277" i="3"/>
  <c r="L277" i="3"/>
  <c r="D278" i="3"/>
  <c r="E278" i="3"/>
  <c r="G278" i="3"/>
  <c r="D279" i="3"/>
  <c r="J279" i="3"/>
  <c r="E279" i="3"/>
  <c r="G279" i="3"/>
  <c r="H279" i="3"/>
  <c r="K279" i="3"/>
  <c r="D280" i="3"/>
  <c r="H280" i="3"/>
  <c r="E280" i="3"/>
  <c r="G280" i="3"/>
  <c r="F280" i="3"/>
  <c r="I280" i="3"/>
  <c r="J280" i="3"/>
  <c r="K280" i="3"/>
  <c r="D281" i="3"/>
  <c r="I281" i="3"/>
  <c r="E281" i="3"/>
  <c r="F281" i="3"/>
  <c r="H281" i="3"/>
  <c r="D282" i="3"/>
  <c r="J282" i="3"/>
  <c r="E282" i="3"/>
  <c r="G282" i="3"/>
  <c r="F282" i="3"/>
  <c r="H282" i="3"/>
  <c r="I282" i="3"/>
  <c r="L282" i="3"/>
  <c r="D283" i="3"/>
  <c r="J283" i="3"/>
  <c r="E283" i="3"/>
  <c r="F283" i="3"/>
  <c r="G283" i="3"/>
  <c r="H283" i="3"/>
  <c r="I283" i="3"/>
  <c r="L283" i="3"/>
  <c r="D284" i="3"/>
  <c r="E284" i="3"/>
  <c r="F284" i="3"/>
  <c r="H284" i="3"/>
  <c r="I284" i="3"/>
  <c r="J284" i="3"/>
  <c r="D285" i="3"/>
  <c r="H285" i="3"/>
  <c r="E285" i="3"/>
  <c r="F285" i="3"/>
  <c r="G285" i="3"/>
  <c r="I285" i="3"/>
  <c r="L285" i="3"/>
  <c r="D286" i="3"/>
  <c r="I286" i="3"/>
  <c r="E286" i="3"/>
  <c r="K286" i="3"/>
  <c r="G286" i="3"/>
  <c r="J286" i="3"/>
  <c r="D287" i="3"/>
  <c r="J287" i="3"/>
  <c r="E287" i="3"/>
  <c r="F287" i="3"/>
  <c r="H287" i="3"/>
  <c r="I287" i="3"/>
  <c r="K287" i="3"/>
  <c r="D288" i="3"/>
  <c r="F288" i="3"/>
  <c r="E288" i="3"/>
  <c r="K288" i="3"/>
  <c r="G288" i="3"/>
  <c r="I288" i="3"/>
  <c r="L288" i="3"/>
  <c r="D289" i="3"/>
  <c r="E289" i="3"/>
  <c r="L289" i="3"/>
  <c r="F289" i="3"/>
  <c r="H289" i="3"/>
  <c r="I289" i="3"/>
  <c r="J289" i="3"/>
  <c r="D290" i="3"/>
  <c r="J290" i="3"/>
  <c r="E290" i="3"/>
  <c r="F290" i="3"/>
  <c r="G290" i="3"/>
  <c r="H290" i="3"/>
  <c r="I290" i="3"/>
  <c r="K290" i="3"/>
  <c r="L290" i="3"/>
  <c r="D291" i="3"/>
  <c r="E291" i="3"/>
  <c r="G291" i="3"/>
  <c r="D292" i="3"/>
  <c r="I292" i="3"/>
  <c r="E292" i="3"/>
  <c r="F292" i="3"/>
  <c r="H292" i="3"/>
  <c r="J292" i="3"/>
  <c r="D293" i="3"/>
  <c r="H293" i="3"/>
  <c r="E293" i="3"/>
  <c r="F293" i="3"/>
  <c r="G293" i="3"/>
  <c r="I293" i="3"/>
  <c r="L293" i="3"/>
  <c r="D294" i="3"/>
  <c r="I294" i="3"/>
  <c r="E294" i="3"/>
  <c r="K294" i="3"/>
  <c r="G294" i="3"/>
  <c r="J294" i="3"/>
  <c r="D295" i="3"/>
  <c r="J295" i="3"/>
  <c r="E295" i="3"/>
  <c r="F295" i="3"/>
  <c r="H295" i="3"/>
  <c r="I295" i="3"/>
  <c r="K295" i="3"/>
  <c r="D296" i="3"/>
  <c r="F296" i="3"/>
  <c r="E296" i="3"/>
  <c r="K296" i="3"/>
  <c r="G296" i="3"/>
  <c r="I296" i="3"/>
  <c r="L296" i="3"/>
  <c r="D297" i="3"/>
  <c r="E297" i="3"/>
  <c r="L297" i="3"/>
  <c r="F297" i="3"/>
  <c r="H297" i="3"/>
  <c r="I297" i="3"/>
  <c r="J297" i="3"/>
  <c r="D298" i="3"/>
  <c r="J298" i="3"/>
  <c r="E298" i="3"/>
  <c r="F298" i="3"/>
  <c r="G298" i="3"/>
  <c r="H298" i="3"/>
  <c r="I298" i="3"/>
  <c r="K298" i="3"/>
  <c r="L298" i="3"/>
  <c r="D299" i="3"/>
  <c r="L299" i="3"/>
  <c r="E299" i="3"/>
  <c r="G299" i="3"/>
  <c r="D300" i="3"/>
  <c r="I300" i="3"/>
  <c r="E300" i="3"/>
  <c r="F300" i="3"/>
  <c r="H300" i="3"/>
  <c r="J300" i="3"/>
  <c r="D301" i="3"/>
  <c r="H301" i="3"/>
  <c r="E301" i="3"/>
  <c r="F301" i="3"/>
  <c r="G301" i="3"/>
  <c r="I301" i="3"/>
  <c r="L301" i="3"/>
  <c r="D302" i="3"/>
  <c r="I302" i="3"/>
  <c r="E302" i="3"/>
  <c r="K302" i="3"/>
  <c r="G302" i="3"/>
  <c r="J302" i="3"/>
  <c r="D303" i="3"/>
  <c r="J303" i="3"/>
  <c r="E303" i="3"/>
  <c r="F303" i="3"/>
  <c r="H303" i="3"/>
  <c r="I303" i="3"/>
  <c r="K303" i="3"/>
  <c r="D304" i="3"/>
  <c r="F304" i="3"/>
  <c r="E304" i="3"/>
  <c r="K304" i="3"/>
  <c r="G304" i="3"/>
  <c r="I304" i="3"/>
  <c r="L304" i="3"/>
  <c r="D305" i="3"/>
  <c r="E305" i="3"/>
  <c r="L305" i="3"/>
  <c r="F305" i="3"/>
  <c r="H305" i="3"/>
  <c r="I305" i="3"/>
  <c r="J305" i="3"/>
  <c r="D306" i="3"/>
  <c r="J306" i="3"/>
  <c r="E306" i="3"/>
  <c r="F306" i="3"/>
  <c r="G306" i="3"/>
  <c r="H306" i="3"/>
  <c r="I306" i="3"/>
  <c r="K306" i="3"/>
  <c r="L306" i="3"/>
  <c r="D307" i="3"/>
  <c r="L307" i="3"/>
  <c r="E307" i="3"/>
  <c r="K307" i="3"/>
  <c r="G307" i="3"/>
  <c r="D308" i="3"/>
  <c r="I308" i="3"/>
  <c r="E308" i="3"/>
  <c r="F308" i="3"/>
  <c r="H308" i="3"/>
  <c r="J308" i="3"/>
  <c r="D309" i="3"/>
  <c r="H309" i="3"/>
  <c r="E309" i="3"/>
  <c r="F309" i="3"/>
  <c r="G309" i="3"/>
  <c r="I309" i="3"/>
  <c r="L309" i="3"/>
  <c r="D310" i="3"/>
  <c r="I310" i="3"/>
  <c r="E310" i="3"/>
  <c r="K310" i="3"/>
  <c r="G310" i="3"/>
  <c r="J310" i="3"/>
  <c r="D311" i="3"/>
  <c r="J311" i="3"/>
  <c r="E311" i="3"/>
  <c r="F311" i="3"/>
  <c r="H311" i="3"/>
  <c r="I311" i="3"/>
  <c r="K311" i="3"/>
  <c r="D312" i="3"/>
  <c r="F312" i="3"/>
  <c r="E312" i="3"/>
  <c r="K312" i="3"/>
  <c r="G312" i="3"/>
  <c r="I312" i="3"/>
  <c r="L312" i="3"/>
  <c r="D313" i="3"/>
  <c r="E313" i="3"/>
  <c r="L313" i="3"/>
  <c r="F313" i="3"/>
  <c r="H313" i="3"/>
  <c r="I313" i="3"/>
  <c r="J313" i="3"/>
  <c r="D314" i="3"/>
  <c r="J314" i="3"/>
  <c r="E314" i="3"/>
  <c r="F314" i="3"/>
  <c r="G314" i="3"/>
  <c r="H314" i="3"/>
  <c r="I314" i="3"/>
  <c r="K314" i="3"/>
  <c r="L314" i="3"/>
  <c r="D315" i="3"/>
  <c r="L315" i="3"/>
  <c r="E315" i="3"/>
  <c r="G315" i="3"/>
  <c r="D316" i="3"/>
  <c r="I316" i="3"/>
  <c r="E316" i="3"/>
  <c r="F316" i="3"/>
  <c r="H316" i="3"/>
  <c r="J316" i="3"/>
  <c r="D317" i="3"/>
  <c r="H317" i="3"/>
  <c r="E317" i="3"/>
  <c r="F317" i="3"/>
  <c r="G317" i="3"/>
  <c r="I317" i="3"/>
  <c r="L317" i="3"/>
  <c r="D318" i="3"/>
  <c r="I318" i="3"/>
  <c r="E318" i="3"/>
  <c r="K318" i="3"/>
  <c r="G318" i="3"/>
  <c r="J318" i="3"/>
  <c r="D319" i="3"/>
  <c r="J319" i="3"/>
  <c r="E319" i="3"/>
  <c r="F319" i="3"/>
  <c r="H319" i="3"/>
  <c r="I319" i="3"/>
  <c r="K319" i="3"/>
  <c r="D320" i="3"/>
  <c r="F320" i="3"/>
  <c r="E320" i="3"/>
  <c r="K320" i="3"/>
  <c r="G320" i="3"/>
  <c r="I320" i="3"/>
  <c r="L320" i="3"/>
  <c r="D321" i="3"/>
  <c r="E321" i="3"/>
  <c r="L321" i="3"/>
  <c r="F321" i="3"/>
  <c r="H321" i="3"/>
  <c r="I321" i="3"/>
  <c r="J321" i="3"/>
  <c r="G4" i="7"/>
  <c r="G5" i="7"/>
  <c r="G6" i="7"/>
  <c r="G7" i="7"/>
  <c r="A9" i="7"/>
  <c r="C9" i="7" s="1"/>
  <c r="N13" i="7" s="1"/>
  <c r="B10" i="7"/>
  <c r="B15" i="7"/>
  <c r="C15" i="7"/>
  <c r="K15" i="7"/>
  <c r="C16" i="7"/>
  <c r="D16" i="7"/>
  <c r="D15" i="7"/>
  <c r="E16" i="7"/>
  <c r="E15" i="7"/>
  <c r="F16" i="7"/>
  <c r="F15" i="7"/>
  <c r="G16" i="7"/>
  <c r="G15" i="7"/>
  <c r="H16" i="7"/>
  <c r="H15" i="7"/>
  <c r="I16" i="7"/>
  <c r="I15" i="7"/>
  <c r="J16" i="7"/>
  <c r="J15" i="7"/>
  <c r="J12" i="7"/>
  <c r="K16" i="7"/>
  <c r="L16" i="7"/>
  <c r="L15" i="7"/>
  <c r="M16" i="7"/>
  <c r="M15" i="7"/>
  <c r="M12" i="7"/>
  <c r="N16" i="7"/>
  <c r="N15" i="7"/>
  <c r="O16" i="7"/>
  <c r="O15" i="7"/>
  <c r="P16" i="7"/>
  <c r="P15" i="7"/>
  <c r="Q16" i="7"/>
  <c r="Q15" i="7"/>
  <c r="D21" i="7"/>
  <c r="I21" i="7" s="1"/>
  <c r="E21" i="7"/>
  <c r="G21" i="7"/>
  <c r="D22" i="7"/>
  <c r="J22" i="7" s="1"/>
  <c r="E22" i="7"/>
  <c r="G22" i="7"/>
  <c r="D23" i="7"/>
  <c r="E23" i="7"/>
  <c r="G23" i="7"/>
  <c r="D24" i="7"/>
  <c r="H24" i="7" s="1"/>
  <c r="E24" i="7"/>
  <c r="G24" i="7"/>
  <c r="D25" i="7"/>
  <c r="I25" i="7" s="1"/>
  <c r="E25" i="7"/>
  <c r="G25" i="7"/>
  <c r="D26" i="7"/>
  <c r="F26" i="7" s="1"/>
  <c r="E26" i="7"/>
  <c r="G26" i="7"/>
  <c r="D27" i="7"/>
  <c r="E27" i="7"/>
  <c r="G27" i="7"/>
  <c r="D28" i="7"/>
  <c r="H28" i="7" s="1"/>
  <c r="E28" i="7"/>
  <c r="G28" i="7"/>
  <c r="D29" i="7"/>
  <c r="E29" i="7"/>
  <c r="G29" i="7"/>
  <c r="D30" i="7"/>
  <c r="J30" i="7" s="1"/>
  <c r="E30" i="7"/>
  <c r="G30" i="7"/>
  <c r="D31" i="7"/>
  <c r="J31" i="7" s="1"/>
  <c r="E31" i="7"/>
  <c r="G31" i="7"/>
  <c r="D32" i="7"/>
  <c r="E32" i="7"/>
  <c r="D33" i="7"/>
  <c r="K33" i="7" s="1"/>
  <c r="E33" i="7"/>
  <c r="D34" i="7"/>
  <c r="I34" i="7" s="1"/>
  <c r="E34" i="7"/>
  <c r="G34" i="7"/>
  <c r="D35" i="7"/>
  <c r="F35" i="7" s="1"/>
  <c r="E35" i="7"/>
  <c r="D36" i="7"/>
  <c r="J36" i="7" s="1"/>
  <c r="E36" i="7"/>
  <c r="G36" i="7"/>
  <c r="D37" i="7"/>
  <c r="E37" i="7"/>
  <c r="G37" i="7"/>
  <c r="D38" i="7"/>
  <c r="I38" i="7" s="1"/>
  <c r="E38" i="7"/>
  <c r="D39" i="7"/>
  <c r="L39" i="7" s="1"/>
  <c r="E39" i="7"/>
  <c r="G39" i="7"/>
  <c r="D40" i="7"/>
  <c r="E40" i="7"/>
  <c r="D41" i="7"/>
  <c r="L41" i="7" s="1"/>
  <c r="E41" i="7"/>
  <c r="D42" i="7"/>
  <c r="I42" i="7" s="1"/>
  <c r="E42" i="7"/>
  <c r="G42" i="7"/>
  <c r="D43" i="7"/>
  <c r="E43" i="7"/>
  <c r="D44" i="7"/>
  <c r="H44" i="7" s="1"/>
  <c r="E44" i="7"/>
  <c r="G44" i="7"/>
  <c r="D45" i="7"/>
  <c r="F45" i="7" s="1"/>
  <c r="E45" i="7"/>
  <c r="G45" i="7"/>
  <c r="D46" i="7"/>
  <c r="E46" i="7"/>
  <c r="D47" i="7"/>
  <c r="I47" i="7" s="1"/>
  <c r="E47" i="7"/>
  <c r="G47" i="7"/>
  <c r="D48" i="7"/>
  <c r="I48" i="7" s="1"/>
  <c r="E48" i="7"/>
  <c r="D49" i="7"/>
  <c r="E49" i="7"/>
  <c r="D50" i="7"/>
  <c r="I50" i="7" s="1"/>
  <c r="E50" i="7"/>
  <c r="G50" i="7"/>
  <c r="D51" i="7"/>
  <c r="E51" i="7"/>
  <c r="D52" i="7"/>
  <c r="I52" i="7" s="1"/>
  <c r="E52" i="7"/>
  <c r="G52" i="7"/>
  <c r="D53" i="7"/>
  <c r="E53" i="7"/>
  <c r="G53" i="7"/>
  <c r="D54" i="7"/>
  <c r="I54" i="7" s="1"/>
  <c r="E54" i="7"/>
  <c r="D55" i="7"/>
  <c r="L55" i="7" s="1"/>
  <c r="E55" i="7"/>
  <c r="G55" i="7"/>
  <c r="D56" i="7"/>
  <c r="J56" i="7" s="1"/>
  <c r="E56" i="7"/>
  <c r="G56" i="7"/>
  <c r="D57" i="7"/>
  <c r="J57" i="7" s="1"/>
  <c r="E57" i="7"/>
  <c r="D58" i="7"/>
  <c r="E58" i="7"/>
  <c r="G58" i="7"/>
  <c r="D59" i="7"/>
  <c r="I59" i="7" s="1"/>
  <c r="E59" i="7"/>
  <c r="G59" i="7"/>
  <c r="H59" i="7"/>
  <c r="D60" i="7"/>
  <c r="J60" i="7" s="1"/>
  <c r="E60" i="7"/>
  <c r="G60" i="7"/>
  <c r="D61" i="7"/>
  <c r="J61" i="7" s="1"/>
  <c r="E61" i="7"/>
  <c r="G61" i="7"/>
  <c r="D62" i="7"/>
  <c r="E62" i="7"/>
  <c r="D63" i="7"/>
  <c r="K63" i="7" s="1"/>
  <c r="E63" i="7"/>
  <c r="G63" i="7"/>
  <c r="D64" i="7"/>
  <c r="K64" i="7" s="1"/>
  <c r="E64" i="7"/>
  <c r="G64" i="7"/>
  <c r="D65" i="7"/>
  <c r="K65" i="7" s="1"/>
  <c r="E65" i="7"/>
  <c r="D66" i="7"/>
  <c r="E66" i="7"/>
  <c r="G66" i="7"/>
  <c r="D67" i="7"/>
  <c r="I67" i="7" s="1"/>
  <c r="E67" i="7"/>
  <c r="G67" i="7"/>
  <c r="D68" i="7"/>
  <c r="F68" i="7" s="1"/>
  <c r="J68" i="7"/>
  <c r="E68" i="7"/>
  <c r="G68" i="7"/>
  <c r="D69" i="7"/>
  <c r="H69" i="7" s="1"/>
  <c r="E69" i="7"/>
  <c r="D70" i="7"/>
  <c r="F70" i="7" s="1"/>
  <c r="E70" i="7"/>
  <c r="D71" i="7"/>
  <c r="F71" i="7" s="1"/>
  <c r="E71" i="7"/>
  <c r="G71" i="7"/>
  <c r="D72" i="7"/>
  <c r="E72" i="7"/>
  <c r="D73" i="7"/>
  <c r="E73" i="7"/>
  <c r="D74" i="7"/>
  <c r="H74" i="7" s="1"/>
  <c r="E74" i="7"/>
  <c r="G74" i="7"/>
  <c r="D75" i="7"/>
  <c r="L75" i="7" s="1"/>
  <c r="E75" i="7"/>
  <c r="G75" i="7"/>
  <c r="D76" i="7"/>
  <c r="K76" i="7" s="1"/>
  <c r="E76" i="7"/>
  <c r="G76" i="7"/>
  <c r="D77" i="7"/>
  <c r="E77" i="7"/>
  <c r="D78" i="7"/>
  <c r="F78" i="7" s="1"/>
  <c r="E78" i="7"/>
  <c r="D79" i="7"/>
  <c r="F79" i="7" s="1"/>
  <c r="E79" i="7"/>
  <c r="G79" i="7"/>
  <c r="D80" i="7"/>
  <c r="F80" i="7" s="1"/>
  <c r="E80" i="7"/>
  <c r="G80" i="7"/>
  <c r="D81" i="7"/>
  <c r="I81" i="7" s="1"/>
  <c r="E81" i="7"/>
  <c r="D82" i="7"/>
  <c r="K82" i="7" s="1"/>
  <c r="E82" i="7"/>
  <c r="G82" i="7"/>
  <c r="D83" i="7"/>
  <c r="F83" i="7" s="1"/>
  <c r="H83" i="7"/>
  <c r="E83" i="7"/>
  <c r="G83" i="7"/>
  <c r="D84" i="7"/>
  <c r="F84" i="7" s="1"/>
  <c r="E84" i="7"/>
  <c r="G84" i="7"/>
  <c r="D85" i="7"/>
  <c r="E85" i="7"/>
  <c r="K85" i="7"/>
  <c r="J85" i="7"/>
  <c r="L85" i="7"/>
  <c r="D86" i="7"/>
  <c r="I86" i="7"/>
  <c r="E86" i="7"/>
  <c r="F86" i="7"/>
  <c r="H86" i="7"/>
  <c r="J86" i="7"/>
  <c r="K86" i="7"/>
  <c r="D87" i="7"/>
  <c r="F87" i="7"/>
  <c r="E87" i="7"/>
  <c r="G87" i="7"/>
  <c r="D88" i="7"/>
  <c r="E88" i="7"/>
  <c r="H88" i="7"/>
  <c r="J88" i="7"/>
  <c r="D89" i="7"/>
  <c r="J89" i="7"/>
  <c r="E89" i="7"/>
  <c r="F89" i="7"/>
  <c r="H89" i="7"/>
  <c r="I89" i="7"/>
  <c r="K89" i="7"/>
  <c r="D90" i="7"/>
  <c r="H90" i="7"/>
  <c r="E90" i="7"/>
  <c r="F90" i="7"/>
  <c r="G90" i="7"/>
  <c r="J90" i="7"/>
  <c r="D91" i="7"/>
  <c r="E91" i="7"/>
  <c r="L91" i="7"/>
  <c r="F91" i="7"/>
  <c r="G91" i="7"/>
  <c r="H91" i="7"/>
  <c r="I91" i="7"/>
  <c r="J91" i="7"/>
  <c r="K91" i="7"/>
  <c r="D92" i="7"/>
  <c r="J92" i="7"/>
  <c r="E92" i="7"/>
  <c r="G92" i="7"/>
  <c r="H92" i="7"/>
  <c r="K92" i="7"/>
  <c r="D93" i="7"/>
  <c r="J93" i="7"/>
  <c r="E93" i="7"/>
  <c r="K93" i="7"/>
  <c r="I93" i="7"/>
  <c r="D94" i="7"/>
  <c r="I94" i="7"/>
  <c r="E94" i="7"/>
  <c r="F94" i="7"/>
  <c r="H94" i="7"/>
  <c r="J94" i="7"/>
  <c r="D95" i="7"/>
  <c r="E95" i="7"/>
  <c r="F95" i="7"/>
  <c r="G95" i="7"/>
  <c r="I95" i="7"/>
  <c r="K95" i="7"/>
  <c r="D96" i="7"/>
  <c r="J96" i="7"/>
  <c r="E96" i="7"/>
  <c r="G96" i="7"/>
  <c r="H96" i="7"/>
  <c r="L96" i="7"/>
  <c r="D97" i="7"/>
  <c r="J97" i="7"/>
  <c r="E97" i="7"/>
  <c r="F97" i="7"/>
  <c r="H97" i="7"/>
  <c r="I97" i="7"/>
  <c r="D98" i="7"/>
  <c r="H98" i="7"/>
  <c r="E98" i="7"/>
  <c r="K98" i="7"/>
  <c r="F98" i="7"/>
  <c r="G98" i="7"/>
  <c r="I98" i="7"/>
  <c r="L98" i="7"/>
  <c r="D99" i="7"/>
  <c r="E99" i="7"/>
  <c r="L99" i="7"/>
  <c r="F99" i="7"/>
  <c r="G99" i="7"/>
  <c r="H99" i="7"/>
  <c r="I99" i="7"/>
  <c r="J99" i="7"/>
  <c r="D100" i="7"/>
  <c r="J100" i="7"/>
  <c r="E100" i="7"/>
  <c r="F100" i="7"/>
  <c r="G100" i="7"/>
  <c r="D101" i="7"/>
  <c r="E101" i="7"/>
  <c r="K101" i="7"/>
  <c r="J101" i="7"/>
  <c r="L101" i="7"/>
  <c r="D102" i="7"/>
  <c r="I102" i="7"/>
  <c r="E102" i="7"/>
  <c r="F102" i="7"/>
  <c r="H102" i="7"/>
  <c r="J102" i="7"/>
  <c r="K102" i="7"/>
  <c r="D103" i="7"/>
  <c r="F103" i="7"/>
  <c r="E103" i="7"/>
  <c r="G103" i="7"/>
  <c r="D104" i="7"/>
  <c r="E104" i="7"/>
  <c r="H104" i="7"/>
  <c r="J104" i="7"/>
  <c r="D105" i="7"/>
  <c r="J105" i="7"/>
  <c r="E105" i="7"/>
  <c r="F105" i="7"/>
  <c r="G105" i="7"/>
  <c r="H105" i="7"/>
  <c r="I105" i="7"/>
  <c r="K105" i="7"/>
  <c r="D106" i="7"/>
  <c r="H106" i="7"/>
  <c r="E106" i="7"/>
  <c r="F106" i="7"/>
  <c r="G106" i="7"/>
  <c r="D107" i="7"/>
  <c r="E107" i="7"/>
  <c r="L107" i="7"/>
  <c r="F107" i="7"/>
  <c r="G107" i="7"/>
  <c r="H107" i="7"/>
  <c r="I107" i="7"/>
  <c r="J107" i="7"/>
  <c r="K107" i="7"/>
  <c r="D108" i="7"/>
  <c r="L108" i="7"/>
  <c r="E108" i="7"/>
  <c r="G108" i="7"/>
  <c r="D109" i="7"/>
  <c r="F109" i="7"/>
  <c r="E109" i="7"/>
  <c r="K109" i="7"/>
  <c r="G109" i="7"/>
  <c r="D110" i="7"/>
  <c r="I110" i="7"/>
  <c r="E110" i="7"/>
  <c r="G110" i="7"/>
  <c r="F110" i="7"/>
  <c r="H110" i="7"/>
  <c r="J110" i="7"/>
  <c r="L110" i="7"/>
  <c r="D111" i="7"/>
  <c r="E111" i="7"/>
  <c r="G111" i="7"/>
  <c r="D112" i="7"/>
  <c r="I112" i="7"/>
  <c r="E112" i="7"/>
  <c r="K112" i="7"/>
  <c r="G112" i="7"/>
  <c r="J112" i="7"/>
  <c r="D113" i="7"/>
  <c r="J113" i="7"/>
  <c r="E113" i="7"/>
  <c r="L113" i="7"/>
  <c r="G113" i="7"/>
  <c r="H113" i="7"/>
  <c r="K113" i="7"/>
  <c r="D114" i="7"/>
  <c r="I114" i="7"/>
  <c r="E114" i="7"/>
  <c r="F114" i="7"/>
  <c r="H114" i="7"/>
  <c r="J114" i="7"/>
  <c r="D115" i="7"/>
  <c r="E115" i="7"/>
  <c r="L115" i="7"/>
  <c r="F115" i="7"/>
  <c r="G115" i="7"/>
  <c r="H115" i="7"/>
  <c r="I115" i="7"/>
  <c r="J115" i="7"/>
  <c r="D116" i="7"/>
  <c r="H116" i="7"/>
  <c r="E116" i="7"/>
  <c r="F116" i="7"/>
  <c r="G116" i="7"/>
  <c r="I116" i="7"/>
  <c r="K116" i="7"/>
  <c r="L116" i="7"/>
  <c r="D117" i="7"/>
  <c r="F117" i="7"/>
  <c r="E117" i="7"/>
  <c r="G117" i="7"/>
  <c r="I117" i="7"/>
  <c r="J117" i="7"/>
  <c r="L117" i="7"/>
  <c r="D118" i="7"/>
  <c r="I118" i="7"/>
  <c r="E118" i="7"/>
  <c r="G118" i="7"/>
  <c r="F118" i="7"/>
  <c r="D119" i="7"/>
  <c r="H119" i="7"/>
  <c r="E119" i="7"/>
  <c r="F119" i="7"/>
  <c r="G119" i="7"/>
  <c r="J119" i="7"/>
  <c r="L119" i="7"/>
  <c r="D120" i="7"/>
  <c r="E120" i="7"/>
  <c r="G120" i="7"/>
  <c r="D121" i="7"/>
  <c r="J121" i="7"/>
  <c r="E121" i="7"/>
  <c r="G121" i="7"/>
  <c r="I121" i="7"/>
  <c r="D122" i="7"/>
  <c r="F122" i="7"/>
  <c r="E122" i="7"/>
  <c r="K122" i="7"/>
  <c r="G122" i="7"/>
  <c r="H122" i="7"/>
  <c r="J122" i="7"/>
  <c r="D123" i="7"/>
  <c r="E123" i="7"/>
  <c r="L123" i="7"/>
  <c r="F123" i="7"/>
  <c r="G123" i="7"/>
  <c r="H123" i="7"/>
  <c r="I123" i="7"/>
  <c r="J123" i="7"/>
  <c r="D124" i="7"/>
  <c r="H124" i="7"/>
  <c r="E124" i="7"/>
  <c r="F124" i="7"/>
  <c r="G124" i="7"/>
  <c r="L124" i="7"/>
  <c r="D125" i="7"/>
  <c r="E125" i="7"/>
  <c r="F125" i="7"/>
  <c r="H125" i="7"/>
  <c r="I125" i="7"/>
  <c r="J125" i="7"/>
  <c r="K125" i="7"/>
  <c r="D126" i="7"/>
  <c r="K126" i="7"/>
  <c r="E126" i="7"/>
  <c r="G126" i="7"/>
  <c r="I126" i="7"/>
  <c r="L126" i="7"/>
  <c r="D127" i="7"/>
  <c r="F127" i="7"/>
  <c r="E127" i="7"/>
  <c r="L127" i="7"/>
  <c r="H127" i="7"/>
  <c r="J127" i="7"/>
  <c r="D128" i="7"/>
  <c r="J128" i="7"/>
  <c r="E128" i="7"/>
  <c r="G128" i="7"/>
  <c r="F128" i="7"/>
  <c r="H128" i="7"/>
  <c r="I128" i="7"/>
  <c r="K128" i="7"/>
  <c r="D129" i="7"/>
  <c r="E129" i="7"/>
  <c r="K129" i="7"/>
  <c r="G129" i="7"/>
  <c r="D130" i="7"/>
  <c r="I130" i="7"/>
  <c r="E130" i="7"/>
  <c r="F130" i="7"/>
  <c r="H130" i="7"/>
  <c r="J130" i="7"/>
  <c r="D131" i="7"/>
  <c r="E131" i="7"/>
  <c r="F131" i="7"/>
  <c r="G131" i="7"/>
  <c r="D132" i="7"/>
  <c r="I132" i="7"/>
  <c r="E132" i="7"/>
  <c r="G132" i="7"/>
  <c r="J132" i="7"/>
  <c r="D133" i="7"/>
  <c r="E133" i="7"/>
  <c r="F133" i="7"/>
  <c r="H133" i="7"/>
  <c r="I133" i="7"/>
  <c r="J133" i="7"/>
  <c r="K133" i="7"/>
  <c r="D134" i="7"/>
  <c r="K134" i="7"/>
  <c r="E134" i="7"/>
  <c r="G134" i="7"/>
  <c r="I134" i="7"/>
  <c r="L134" i="7"/>
  <c r="D135" i="7"/>
  <c r="F135" i="7"/>
  <c r="E135" i="7"/>
  <c r="L135" i="7"/>
  <c r="H135" i="7"/>
  <c r="J135" i="7"/>
  <c r="D136" i="7"/>
  <c r="J136" i="7"/>
  <c r="E136" i="7"/>
  <c r="G136" i="7"/>
  <c r="F136" i="7"/>
  <c r="H136" i="7"/>
  <c r="I136" i="7"/>
  <c r="K136" i="7"/>
  <c r="D137" i="7"/>
  <c r="E137" i="7"/>
  <c r="K137" i="7"/>
  <c r="G137" i="7"/>
  <c r="J137" i="7"/>
  <c r="L137" i="7"/>
  <c r="D138" i="7"/>
  <c r="I138" i="7"/>
  <c r="E138" i="7"/>
  <c r="F138" i="7"/>
  <c r="H138" i="7"/>
  <c r="J138" i="7"/>
  <c r="D139" i="7"/>
  <c r="E139" i="7"/>
  <c r="F139" i="7"/>
  <c r="G139" i="7"/>
  <c r="L139" i="7"/>
  <c r="D140" i="7"/>
  <c r="I140" i="7"/>
  <c r="E140" i="7"/>
  <c r="G140" i="7"/>
  <c r="J140" i="7"/>
  <c r="D141" i="7"/>
  <c r="E141" i="7"/>
  <c r="F141" i="7"/>
  <c r="H141" i="7"/>
  <c r="I141" i="7"/>
  <c r="J141" i="7"/>
  <c r="K141" i="7"/>
  <c r="D142" i="7"/>
  <c r="K142" i="7"/>
  <c r="E142" i="7"/>
  <c r="G142" i="7"/>
  <c r="I142" i="7"/>
  <c r="L142" i="7"/>
  <c r="D143" i="7"/>
  <c r="F143" i="7"/>
  <c r="E143" i="7"/>
  <c r="L143" i="7"/>
  <c r="H143" i="7"/>
  <c r="J143" i="7"/>
  <c r="D144" i="7"/>
  <c r="J144" i="7"/>
  <c r="E144" i="7"/>
  <c r="G144" i="7"/>
  <c r="F144" i="7"/>
  <c r="H144" i="7"/>
  <c r="I144" i="7"/>
  <c r="K144" i="7"/>
  <c r="D145" i="7"/>
  <c r="E145" i="7"/>
  <c r="K145" i="7"/>
  <c r="G145" i="7"/>
  <c r="J145" i="7"/>
  <c r="L145" i="7"/>
  <c r="D146" i="7"/>
  <c r="I146" i="7"/>
  <c r="E146" i="7"/>
  <c r="F146" i="7"/>
  <c r="H146" i="7"/>
  <c r="J146" i="7"/>
  <c r="K146" i="7"/>
  <c r="D147" i="7"/>
  <c r="F147" i="7"/>
  <c r="E147" i="7"/>
  <c r="G147" i="7"/>
  <c r="L147" i="7"/>
  <c r="D148" i="7"/>
  <c r="I148" i="7"/>
  <c r="E148" i="7"/>
  <c r="G148" i="7"/>
  <c r="J148" i="7"/>
  <c r="D149" i="7"/>
  <c r="E149" i="7"/>
  <c r="F149" i="7"/>
  <c r="H149" i="7"/>
  <c r="I149" i="7"/>
  <c r="J149" i="7"/>
  <c r="K149" i="7"/>
  <c r="D150" i="7"/>
  <c r="K150" i="7"/>
  <c r="E150" i="7"/>
  <c r="G150" i="7"/>
  <c r="I150" i="7"/>
  <c r="L150" i="7"/>
  <c r="D151" i="7"/>
  <c r="F151" i="7"/>
  <c r="E151" i="7"/>
  <c r="L151" i="7"/>
  <c r="H151" i="7"/>
  <c r="J151" i="7"/>
  <c r="D152" i="7"/>
  <c r="J152" i="7"/>
  <c r="E152" i="7"/>
  <c r="G152" i="7"/>
  <c r="F152" i="7"/>
  <c r="H152" i="7"/>
  <c r="I152" i="7"/>
  <c r="K152" i="7"/>
  <c r="D153" i="7"/>
  <c r="L153" i="7"/>
  <c r="E153" i="7"/>
  <c r="K153" i="7"/>
  <c r="G153" i="7"/>
  <c r="J153" i="7"/>
  <c r="D154" i="7"/>
  <c r="I154" i="7"/>
  <c r="E154" i="7"/>
  <c r="F154" i="7"/>
  <c r="H154" i="7"/>
  <c r="J154" i="7"/>
  <c r="K154" i="7"/>
  <c r="D155" i="7"/>
  <c r="E155" i="7"/>
  <c r="G155" i="7"/>
  <c r="D156" i="7"/>
  <c r="I156" i="7"/>
  <c r="E156" i="7"/>
  <c r="G156" i="7"/>
  <c r="J156" i="7"/>
  <c r="D157" i="7"/>
  <c r="E157" i="7"/>
  <c r="F157" i="7"/>
  <c r="H157" i="7"/>
  <c r="I157" i="7"/>
  <c r="J157" i="7"/>
  <c r="K157" i="7"/>
  <c r="D158" i="7"/>
  <c r="K158" i="7"/>
  <c r="E158" i="7"/>
  <c r="G158" i="7"/>
  <c r="I158" i="7"/>
  <c r="L158" i="7"/>
  <c r="D159" i="7"/>
  <c r="F159" i="7"/>
  <c r="E159" i="7"/>
  <c r="L159" i="7"/>
  <c r="H159" i="7"/>
  <c r="J159" i="7"/>
  <c r="D160" i="7"/>
  <c r="J160" i="7"/>
  <c r="E160" i="7"/>
  <c r="G160" i="7"/>
  <c r="F160" i="7"/>
  <c r="H160" i="7"/>
  <c r="I160" i="7"/>
  <c r="K160" i="7"/>
  <c r="D161" i="7"/>
  <c r="E161" i="7"/>
  <c r="G161" i="7"/>
  <c r="D162" i="7"/>
  <c r="I162" i="7"/>
  <c r="E162" i="7"/>
  <c r="F162" i="7"/>
  <c r="H162" i="7"/>
  <c r="J162" i="7"/>
  <c r="D163" i="7"/>
  <c r="E163" i="7"/>
  <c r="F163" i="7"/>
  <c r="G163" i="7"/>
  <c r="D164" i="7"/>
  <c r="I164" i="7"/>
  <c r="E164" i="7"/>
  <c r="G164" i="7"/>
  <c r="J164" i="7"/>
  <c r="D165" i="7"/>
  <c r="E165" i="7"/>
  <c r="F165" i="7"/>
  <c r="H165" i="7"/>
  <c r="I165" i="7"/>
  <c r="J165" i="7"/>
  <c r="K165" i="7"/>
  <c r="D166" i="7"/>
  <c r="K166" i="7"/>
  <c r="E166" i="7"/>
  <c r="G166" i="7"/>
  <c r="I166" i="7"/>
  <c r="L166" i="7"/>
  <c r="D167" i="7"/>
  <c r="F167" i="7"/>
  <c r="E167" i="7"/>
  <c r="L167" i="7"/>
  <c r="H167" i="7"/>
  <c r="J167" i="7"/>
  <c r="D168" i="7"/>
  <c r="J168" i="7"/>
  <c r="E168" i="7"/>
  <c r="G168" i="7"/>
  <c r="F168" i="7"/>
  <c r="H168" i="7"/>
  <c r="I168" i="7"/>
  <c r="K168" i="7"/>
  <c r="D169" i="7"/>
  <c r="E169" i="7"/>
  <c r="K169" i="7"/>
  <c r="G169" i="7"/>
  <c r="J169" i="7"/>
  <c r="L169" i="7"/>
  <c r="D170" i="7"/>
  <c r="I170" i="7"/>
  <c r="E170" i="7"/>
  <c r="F170" i="7"/>
  <c r="H170" i="7"/>
  <c r="J170" i="7"/>
  <c r="D171" i="7"/>
  <c r="E171" i="7"/>
  <c r="F171" i="7"/>
  <c r="G171" i="7"/>
  <c r="L171" i="7"/>
  <c r="D172" i="7"/>
  <c r="I172" i="7"/>
  <c r="E172" i="7"/>
  <c r="G172" i="7"/>
  <c r="J172" i="7"/>
  <c r="D173" i="7"/>
  <c r="E173" i="7"/>
  <c r="F173" i="7"/>
  <c r="H173" i="7"/>
  <c r="I173" i="7"/>
  <c r="J173" i="7"/>
  <c r="K173" i="7"/>
  <c r="D174" i="7"/>
  <c r="K174" i="7"/>
  <c r="E174" i="7"/>
  <c r="G174" i="7"/>
  <c r="I174" i="7"/>
  <c r="L174" i="7"/>
  <c r="D175" i="7"/>
  <c r="F175" i="7"/>
  <c r="E175" i="7"/>
  <c r="L175" i="7"/>
  <c r="H175" i="7"/>
  <c r="J175" i="7"/>
  <c r="D176" i="7"/>
  <c r="J176" i="7"/>
  <c r="E176" i="7"/>
  <c r="G176" i="7"/>
  <c r="F176" i="7"/>
  <c r="H176" i="7"/>
  <c r="I176" i="7"/>
  <c r="K176" i="7"/>
  <c r="L176" i="7"/>
  <c r="D177" i="7"/>
  <c r="J177" i="7"/>
  <c r="E177" i="7"/>
  <c r="G177" i="7"/>
  <c r="D178" i="7"/>
  <c r="I178" i="7"/>
  <c r="E178" i="7"/>
  <c r="F178" i="7"/>
  <c r="H178" i="7"/>
  <c r="J178" i="7"/>
  <c r="K178" i="7"/>
  <c r="D179" i="7"/>
  <c r="F179" i="7"/>
  <c r="E179" i="7"/>
  <c r="G179" i="7"/>
  <c r="D180" i="7"/>
  <c r="I180" i="7"/>
  <c r="E180" i="7"/>
  <c r="G180" i="7"/>
  <c r="J180" i="7"/>
  <c r="D181" i="7"/>
  <c r="E181" i="7"/>
  <c r="F181" i="7"/>
  <c r="H181" i="7"/>
  <c r="I181" i="7"/>
  <c r="J181" i="7"/>
  <c r="K181" i="7"/>
  <c r="D182" i="7"/>
  <c r="K182" i="7"/>
  <c r="E182" i="7"/>
  <c r="G182" i="7"/>
  <c r="I182" i="7"/>
  <c r="L182" i="7"/>
  <c r="D183" i="7"/>
  <c r="F183" i="7"/>
  <c r="E183" i="7"/>
  <c r="L183" i="7"/>
  <c r="H183" i="7"/>
  <c r="J183" i="7"/>
  <c r="D184" i="7"/>
  <c r="H184" i="7"/>
  <c r="E184" i="7"/>
  <c r="G184" i="7"/>
  <c r="F184" i="7"/>
  <c r="I184" i="7"/>
  <c r="K184" i="7"/>
  <c r="L184" i="7"/>
  <c r="D185" i="7"/>
  <c r="J185" i="7"/>
  <c r="E185" i="7"/>
  <c r="G185" i="7"/>
  <c r="L185" i="7"/>
  <c r="D186" i="7"/>
  <c r="I186" i="7"/>
  <c r="E186" i="7"/>
  <c r="K186" i="7"/>
  <c r="F186" i="7"/>
  <c r="H186" i="7"/>
  <c r="J186" i="7"/>
  <c r="D187" i="7"/>
  <c r="E187" i="7"/>
  <c r="G187" i="7"/>
  <c r="D188" i="7"/>
  <c r="I188" i="7"/>
  <c r="E188" i="7"/>
  <c r="G188" i="7"/>
  <c r="H188" i="7"/>
  <c r="J188" i="7"/>
  <c r="D189" i="7"/>
  <c r="E189" i="7"/>
  <c r="F189" i="7"/>
  <c r="H189" i="7"/>
  <c r="I189" i="7"/>
  <c r="J189" i="7"/>
  <c r="K189" i="7"/>
  <c r="D190" i="7"/>
  <c r="K190" i="7"/>
  <c r="E190" i="7"/>
  <c r="G190" i="7"/>
  <c r="I190" i="7"/>
  <c r="L190" i="7"/>
  <c r="D191" i="7"/>
  <c r="F191" i="7"/>
  <c r="E191" i="7"/>
  <c r="L191" i="7"/>
  <c r="H191" i="7"/>
  <c r="J191" i="7"/>
  <c r="D192" i="7"/>
  <c r="H192" i="7"/>
  <c r="E192" i="7"/>
  <c r="G192" i="7"/>
  <c r="F192" i="7"/>
  <c r="I192" i="7"/>
  <c r="K192" i="7"/>
  <c r="L192" i="7"/>
  <c r="D193" i="7"/>
  <c r="L193" i="7"/>
  <c r="E193" i="7"/>
  <c r="K193" i="7"/>
  <c r="G193" i="7"/>
  <c r="J193" i="7"/>
  <c r="D194" i="7"/>
  <c r="I194" i="7"/>
  <c r="E194" i="7"/>
  <c r="F194" i="7"/>
  <c r="H194" i="7"/>
  <c r="J194" i="7"/>
  <c r="K194" i="7"/>
  <c r="D195" i="7"/>
  <c r="E195" i="7"/>
  <c r="G195" i="7"/>
  <c r="D196" i="7"/>
  <c r="I196" i="7"/>
  <c r="E196" i="7"/>
  <c r="G196" i="7"/>
  <c r="H196" i="7"/>
  <c r="J196" i="7"/>
  <c r="D197" i="7"/>
  <c r="E197" i="7"/>
  <c r="F197" i="7"/>
  <c r="H197" i="7"/>
  <c r="I197" i="7"/>
  <c r="J197" i="7"/>
  <c r="K197" i="7"/>
  <c r="D198" i="7"/>
  <c r="K198" i="7"/>
  <c r="E198" i="7"/>
  <c r="G198" i="7"/>
  <c r="I198" i="7"/>
  <c r="L198" i="7"/>
  <c r="D199" i="7"/>
  <c r="F199" i="7"/>
  <c r="E199" i="7"/>
  <c r="L199" i="7"/>
  <c r="H199" i="7"/>
  <c r="J199" i="7"/>
  <c r="D200" i="7"/>
  <c r="H200" i="7"/>
  <c r="E200" i="7"/>
  <c r="G200" i="7"/>
  <c r="F200" i="7"/>
  <c r="I200" i="7"/>
  <c r="K200" i="7"/>
  <c r="L200" i="7"/>
  <c r="D201" i="7"/>
  <c r="J201" i="7"/>
  <c r="E201" i="7"/>
  <c r="G201" i="7"/>
  <c r="L201" i="7"/>
  <c r="D202" i="7"/>
  <c r="I202" i="7"/>
  <c r="E202" i="7"/>
  <c r="F202" i="7"/>
  <c r="H202" i="7"/>
  <c r="J202" i="7"/>
  <c r="D203" i="7"/>
  <c r="E203" i="7"/>
  <c r="F203" i="7"/>
  <c r="G203" i="7"/>
  <c r="L203" i="7"/>
  <c r="D204" i="7"/>
  <c r="I204" i="7"/>
  <c r="E204" i="7"/>
  <c r="G204" i="7"/>
  <c r="H204" i="7"/>
  <c r="J204" i="7"/>
  <c r="D205" i="7"/>
  <c r="E205" i="7"/>
  <c r="F205" i="7"/>
  <c r="H205" i="7"/>
  <c r="I205" i="7"/>
  <c r="J205" i="7"/>
  <c r="K205" i="7"/>
  <c r="D206" i="7"/>
  <c r="E206" i="7"/>
  <c r="G206" i="7"/>
  <c r="I206" i="7"/>
  <c r="L206" i="7"/>
  <c r="D207" i="7"/>
  <c r="F207" i="7"/>
  <c r="E207" i="7"/>
  <c r="H207" i="7"/>
  <c r="J207" i="7"/>
  <c r="D208" i="7"/>
  <c r="H208" i="7"/>
  <c r="E208" i="7"/>
  <c r="G208" i="7"/>
  <c r="F208" i="7"/>
  <c r="I208" i="7"/>
  <c r="K208" i="7"/>
  <c r="L208" i="7"/>
  <c r="D209" i="7"/>
  <c r="E209" i="7"/>
  <c r="K209" i="7"/>
  <c r="G209" i="7"/>
  <c r="J209" i="7"/>
  <c r="L209" i="7"/>
  <c r="D210" i="7"/>
  <c r="I210" i="7"/>
  <c r="E210" i="7"/>
  <c r="F210" i="7"/>
  <c r="H210" i="7"/>
  <c r="J210" i="7"/>
  <c r="K210" i="7"/>
  <c r="D211" i="7"/>
  <c r="E211" i="7"/>
  <c r="F211" i="7"/>
  <c r="G211" i="7"/>
  <c r="I211" i="7"/>
  <c r="L211" i="7"/>
  <c r="D212" i="7"/>
  <c r="I212" i="7"/>
  <c r="E212" i="7"/>
  <c r="G212" i="7"/>
  <c r="H212" i="7"/>
  <c r="J212" i="7"/>
  <c r="D213" i="7"/>
  <c r="E213" i="7"/>
  <c r="F213" i="7"/>
  <c r="H213" i="7"/>
  <c r="I213" i="7"/>
  <c r="J213" i="7"/>
  <c r="K213" i="7"/>
  <c r="D214" i="7"/>
  <c r="E214" i="7"/>
  <c r="G214" i="7"/>
  <c r="I214" i="7"/>
  <c r="L214" i="7"/>
  <c r="D215" i="7"/>
  <c r="F215" i="7"/>
  <c r="E215" i="7"/>
  <c r="H215" i="7"/>
  <c r="J215" i="7"/>
  <c r="D216" i="7"/>
  <c r="H216" i="7"/>
  <c r="E216" i="7"/>
  <c r="G216" i="7"/>
  <c r="F216" i="7"/>
  <c r="I216" i="7"/>
  <c r="K216" i="7"/>
  <c r="L216" i="7"/>
  <c r="D217" i="7"/>
  <c r="L217" i="7"/>
  <c r="E217" i="7"/>
  <c r="K217" i="7"/>
  <c r="G217" i="7"/>
  <c r="J217" i="7"/>
  <c r="D218" i="7"/>
  <c r="I218" i="7"/>
  <c r="E218" i="7"/>
  <c r="K218" i="7"/>
  <c r="F218" i="7"/>
  <c r="H218" i="7"/>
  <c r="J218" i="7"/>
  <c r="D219" i="7"/>
  <c r="F219" i="7"/>
  <c r="E219" i="7"/>
  <c r="G219" i="7"/>
  <c r="I219" i="7"/>
  <c r="D220" i="7"/>
  <c r="I220" i="7"/>
  <c r="E220" i="7"/>
  <c r="G220" i="7"/>
  <c r="H220" i="7"/>
  <c r="J220" i="7"/>
  <c r="D221" i="7"/>
  <c r="E221" i="7"/>
  <c r="F221" i="7"/>
  <c r="H221" i="7"/>
  <c r="I221" i="7"/>
  <c r="J221" i="7"/>
  <c r="K221" i="7"/>
  <c r="D222" i="7"/>
  <c r="I222" i="7"/>
  <c r="E222" i="7"/>
  <c r="G222" i="7"/>
  <c r="D223" i="7"/>
  <c r="F223" i="7"/>
  <c r="E223" i="7"/>
  <c r="H223" i="7"/>
  <c r="J223" i="7"/>
  <c r="D224" i="7"/>
  <c r="E224" i="7"/>
  <c r="G224" i="7"/>
  <c r="F224" i="7"/>
  <c r="I224" i="7"/>
  <c r="K224" i="7"/>
  <c r="L224" i="7"/>
  <c r="D225" i="7"/>
  <c r="E225" i="7"/>
  <c r="K225" i="7"/>
  <c r="J225" i="7"/>
  <c r="D226" i="7"/>
  <c r="I226" i="7"/>
  <c r="E226" i="7"/>
  <c r="F226" i="7"/>
  <c r="H226" i="7"/>
  <c r="J226" i="7"/>
  <c r="D227" i="7"/>
  <c r="E227" i="7"/>
  <c r="G227" i="7"/>
  <c r="D228" i="7"/>
  <c r="I228" i="7"/>
  <c r="E228" i="7"/>
  <c r="G228" i="7"/>
  <c r="H228" i="7"/>
  <c r="J228" i="7"/>
  <c r="D229" i="7"/>
  <c r="E229" i="7"/>
  <c r="F229" i="7"/>
  <c r="H229" i="7"/>
  <c r="I229" i="7"/>
  <c r="J229" i="7"/>
  <c r="K229" i="7"/>
  <c r="D230" i="7"/>
  <c r="I230" i="7"/>
  <c r="E230" i="7"/>
  <c r="G230" i="7"/>
  <c r="J230" i="7"/>
  <c r="L230" i="7"/>
  <c r="D231" i="7"/>
  <c r="F231" i="7"/>
  <c r="E231" i="7"/>
  <c r="L231" i="7"/>
  <c r="H231" i="7"/>
  <c r="J231" i="7"/>
  <c r="D232" i="7"/>
  <c r="J232" i="7"/>
  <c r="E232" i="7"/>
  <c r="G232" i="7"/>
  <c r="F232" i="7"/>
  <c r="H232" i="7"/>
  <c r="K232" i="7"/>
  <c r="D233" i="7"/>
  <c r="E233" i="7"/>
  <c r="G233" i="7"/>
  <c r="L233" i="7"/>
  <c r="D234" i="7"/>
  <c r="I234" i="7"/>
  <c r="E234" i="7"/>
  <c r="L234" i="7"/>
  <c r="F234" i="7"/>
  <c r="G234" i="7"/>
  <c r="H234" i="7"/>
  <c r="J234" i="7"/>
  <c r="K234" i="7"/>
  <c r="D235" i="7"/>
  <c r="J235" i="7"/>
  <c r="E235" i="7"/>
  <c r="F235" i="7"/>
  <c r="G235" i="7"/>
  <c r="I235" i="7"/>
  <c r="L235" i="7"/>
  <c r="D236" i="7"/>
  <c r="F236" i="7"/>
  <c r="E236" i="7"/>
  <c r="K236" i="7"/>
  <c r="H236" i="7"/>
  <c r="I236" i="7"/>
  <c r="J236" i="7"/>
  <c r="L236" i="7"/>
  <c r="D237" i="7"/>
  <c r="E237" i="7"/>
  <c r="F237" i="7"/>
  <c r="H237" i="7"/>
  <c r="I237" i="7"/>
  <c r="J237" i="7"/>
  <c r="D238" i="7"/>
  <c r="H238" i="7"/>
  <c r="E238" i="7"/>
  <c r="G238" i="7"/>
  <c r="I238" i="7"/>
  <c r="J238" i="7"/>
  <c r="K238" i="7"/>
  <c r="L238" i="7"/>
  <c r="D239" i="7"/>
  <c r="E239" i="7"/>
  <c r="K239" i="7"/>
  <c r="H239" i="7"/>
  <c r="D240" i="7"/>
  <c r="J240" i="7"/>
  <c r="E240" i="7"/>
  <c r="I240" i="7"/>
  <c r="L240" i="7"/>
  <c r="D241" i="7"/>
  <c r="H241" i="7"/>
  <c r="E241" i="7"/>
  <c r="K241" i="7"/>
  <c r="F241" i="7"/>
  <c r="G241" i="7"/>
  <c r="I241" i="7"/>
  <c r="J241" i="7"/>
  <c r="D242" i="7"/>
  <c r="I242" i="7"/>
  <c r="E242" i="7"/>
  <c r="L242" i="7"/>
  <c r="F242" i="7"/>
  <c r="H242" i="7"/>
  <c r="J242" i="7"/>
  <c r="D243" i="7"/>
  <c r="J243" i="7"/>
  <c r="E243" i="7"/>
  <c r="F243" i="7"/>
  <c r="G243" i="7"/>
  <c r="H243" i="7"/>
  <c r="I243" i="7"/>
  <c r="K243" i="7"/>
  <c r="L243" i="7"/>
  <c r="D244" i="7"/>
  <c r="F244" i="7"/>
  <c r="E244" i="7"/>
  <c r="G244" i="7"/>
  <c r="J244" i="7"/>
  <c r="D245" i="7"/>
  <c r="E245" i="7"/>
  <c r="F245" i="7"/>
  <c r="H245" i="7"/>
  <c r="I245" i="7"/>
  <c r="J245" i="7"/>
  <c r="D246" i="7"/>
  <c r="H246" i="7"/>
  <c r="E246" i="7"/>
  <c r="G246" i="7"/>
  <c r="J246" i="7"/>
  <c r="L246" i="7"/>
  <c r="D247" i="7"/>
  <c r="E247" i="7"/>
  <c r="K247" i="7"/>
  <c r="H247" i="7"/>
  <c r="J247" i="7"/>
  <c r="D248" i="7"/>
  <c r="J248" i="7"/>
  <c r="E248" i="7"/>
  <c r="D249" i="7"/>
  <c r="H249" i="7"/>
  <c r="E249" i="7"/>
  <c r="K249" i="7"/>
  <c r="G249" i="7"/>
  <c r="I249" i="7"/>
  <c r="J249" i="7"/>
  <c r="L249" i="7"/>
  <c r="D250" i="7"/>
  <c r="I250" i="7"/>
  <c r="E250" i="7"/>
  <c r="L250" i="7"/>
  <c r="F250" i="7"/>
  <c r="H250" i="7"/>
  <c r="J250" i="7"/>
  <c r="D251" i="7"/>
  <c r="J251" i="7"/>
  <c r="E251" i="7"/>
  <c r="G251" i="7"/>
  <c r="H251" i="7"/>
  <c r="I251" i="7"/>
  <c r="K251" i="7"/>
  <c r="L251" i="7"/>
  <c r="D252" i="7"/>
  <c r="F252" i="7"/>
  <c r="E252" i="7"/>
  <c r="K252" i="7"/>
  <c r="H252" i="7"/>
  <c r="J252" i="7"/>
  <c r="D253" i="7"/>
  <c r="E253" i="7"/>
  <c r="F253" i="7"/>
  <c r="H253" i="7"/>
  <c r="I253" i="7"/>
  <c r="J253" i="7"/>
  <c r="K253" i="7"/>
  <c r="D254" i="7"/>
  <c r="H254" i="7"/>
  <c r="E254" i="7"/>
  <c r="F254" i="7"/>
  <c r="G254" i="7"/>
  <c r="J254" i="7"/>
  <c r="L254" i="7"/>
  <c r="D255" i="7"/>
  <c r="E255" i="7"/>
  <c r="G255" i="7"/>
  <c r="H255" i="7"/>
  <c r="J255" i="7"/>
  <c r="K255" i="7"/>
  <c r="L255" i="7"/>
  <c r="D256" i="7"/>
  <c r="J256" i="7"/>
  <c r="E256" i="7"/>
  <c r="F256" i="7"/>
  <c r="D257" i="7"/>
  <c r="H257" i="7"/>
  <c r="E257" i="7"/>
  <c r="L257" i="7"/>
  <c r="G257" i="7"/>
  <c r="J257" i="7"/>
  <c r="D258" i="7"/>
  <c r="I258" i="7"/>
  <c r="E258" i="7"/>
  <c r="L258" i="7"/>
  <c r="F258" i="7"/>
  <c r="G258" i="7"/>
  <c r="H258" i="7"/>
  <c r="J258" i="7"/>
  <c r="D259" i="7"/>
  <c r="J259" i="7"/>
  <c r="E259" i="7"/>
  <c r="G259" i="7"/>
  <c r="I259" i="7"/>
  <c r="L259" i="7"/>
  <c r="D260" i="7"/>
  <c r="H260" i="7"/>
  <c r="E260" i="7"/>
  <c r="F260" i="7"/>
  <c r="G260" i="7"/>
  <c r="D261" i="7"/>
  <c r="E261" i="7"/>
  <c r="L261" i="7"/>
  <c r="F261" i="7"/>
  <c r="G261" i="7"/>
  <c r="H261" i="7"/>
  <c r="I261" i="7"/>
  <c r="J261" i="7"/>
  <c r="K261" i="7"/>
  <c r="D262" i="7"/>
  <c r="F262" i="7"/>
  <c r="E262" i="7"/>
  <c r="G262" i="7"/>
  <c r="H262" i="7"/>
  <c r="J262" i="7"/>
  <c r="K262" i="7"/>
  <c r="L262" i="7"/>
  <c r="D263" i="7"/>
  <c r="F263" i="7"/>
  <c r="E263" i="7"/>
  <c r="G263" i="7"/>
  <c r="D264" i="7"/>
  <c r="E264" i="7"/>
  <c r="G264" i="7"/>
  <c r="F264" i="7"/>
  <c r="H264" i="7"/>
  <c r="I264" i="7"/>
  <c r="J264" i="7"/>
  <c r="D265" i="7"/>
  <c r="H265" i="7"/>
  <c r="E265" i="7"/>
  <c r="G265" i="7"/>
  <c r="I265" i="7"/>
  <c r="K265" i="7"/>
  <c r="L265" i="7"/>
  <c r="D266" i="7"/>
  <c r="I266" i="7"/>
  <c r="E266" i="7"/>
  <c r="G266" i="7"/>
  <c r="F266" i="7"/>
  <c r="J266" i="7"/>
  <c r="D267" i="7"/>
  <c r="J267" i="7"/>
  <c r="E267" i="7"/>
  <c r="F267" i="7"/>
  <c r="G267" i="7"/>
  <c r="H267" i="7"/>
  <c r="I267" i="7"/>
  <c r="K267" i="7"/>
  <c r="D268" i="7"/>
  <c r="F268" i="7"/>
  <c r="E268" i="7"/>
  <c r="G268" i="7"/>
  <c r="H268" i="7"/>
  <c r="J268" i="7"/>
  <c r="K268" i="7"/>
  <c r="L268" i="7"/>
  <c r="D269" i="7"/>
  <c r="F269" i="7"/>
  <c r="E269" i="7"/>
  <c r="G269" i="7"/>
  <c r="I269" i="7"/>
  <c r="K269" i="7"/>
  <c r="L269" i="7"/>
  <c r="D270" i="7"/>
  <c r="F270" i="7"/>
  <c r="E270" i="7"/>
  <c r="G270" i="7"/>
  <c r="L270" i="7"/>
  <c r="D271" i="7"/>
  <c r="H271" i="7"/>
  <c r="E271" i="7"/>
  <c r="G271" i="7"/>
  <c r="F271" i="7"/>
  <c r="I271" i="7"/>
  <c r="D272" i="7"/>
  <c r="H272" i="7"/>
  <c r="E272" i="7"/>
  <c r="K272" i="7"/>
  <c r="F272" i="7"/>
  <c r="G272" i="7"/>
  <c r="L272" i="7"/>
  <c r="D273" i="7"/>
  <c r="E273" i="7"/>
  <c r="F273" i="7"/>
  <c r="G273" i="7"/>
  <c r="H273" i="7"/>
  <c r="I273" i="7"/>
  <c r="J273" i="7"/>
  <c r="D274" i="7"/>
  <c r="K274" i="7"/>
  <c r="E274" i="7"/>
  <c r="F274" i="7"/>
  <c r="G274" i="7"/>
  <c r="H274" i="7"/>
  <c r="I274" i="7"/>
  <c r="J274" i="7"/>
  <c r="L274" i="7"/>
  <c r="D275" i="7"/>
  <c r="F275" i="7"/>
  <c r="E275" i="7"/>
  <c r="L275" i="7"/>
  <c r="G275" i="7"/>
  <c r="H275" i="7"/>
  <c r="I275" i="7"/>
  <c r="J275" i="7"/>
  <c r="K275" i="7"/>
  <c r="D276" i="7"/>
  <c r="F276" i="7"/>
  <c r="E276" i="7"/>
  <c r="G276" i="7"/>
  <c r="H276" i="7"/>
  <c r="J276" i="7"/>
  <c r="K276" i="7"/>
  <c r="L276" i="7"/>
  <c r="D277" i="7"/>
  <c r="F277" i="7"/>
  <c r="E277" i="7"/>
  <c r="G277" i="7"/>
  <c r="I277" i="7"/>
  <c r="K277" i="7"/>
  <c r="L277" i="7"/>
  <c r="D278" i="7"/>
  <c r="F278" i="7"/>
  <c r="E278" i="7"/>
  <c r="G278" i="7"/>
  <c r="L278" i="7"/>
  <c r="D279" i="7"/>
  <c r="H279" i="7"/>
  <c r="E279" i="7"/>
  <c r="G279" i="7"/>
  <c r="F279" i="7"/>
  <c r="I279" i="7"/>
  <c r="D280" i="7"/>
  <c r="H280" i="7"/>
  <c r="E280" i="7"/>
  <c r="K280" i="7"/>
  <c r="F280" i="7"/>
  <c r="G280" i="7"/>
  <c r="L280" i="7"/>
  <c r="D281" i="7"/>
  <c r="E281" i="7"/>
  <c r="F281" i="7"/>
  <c r="G281" i="7"/>
  <c r="H281" i="7"/>
  <c r="I281" i="7"/>
  <c r="J281" i="7"/>
  <c r="D282" i="7"/>
  <c r="K282" i="7"/>
  <c r="E282" i="7"/>
  <c r="F282" i="7"/>
  <c r="G282" i="7"/>
  <c r="H282" i="7"/>
  <c r="I282" i="7"/>
  <c r="J282" i="7"/>
  <c r="L282" i="7"/>
  <c r="D283" i="7"/>
  <c r="F283" i="7"/>
  <c r="E283" i="7"/>
  <c r="L283" i="7"/>
  <c r="G283" i="7"/>
  <c r="H283" i="7"/>
  <c r="I283" i="7"/>
  <c r="J283" i="7"/>
  <c r="K283" i="7"/>
  <c r="D284" i="7"/>
  <c r="F284" i="7"/>
  <c r="E284" i="7"/>
  <c r="G284" i="7"/>
  <c r="H284" i="7"/>
  <c r="J284" i="7"/>
  <c r="K284" i="7"/>
  <c r="L284" i="7"/>
  <c r="D285" i="7"/>
  <c r="F285" i="7"/>
  <c r="E285" i="7"/>
  <c r="G285" i="7"/>
  <c r="I285" i="7"/>
  <c r="K285" i="7"/>
  <c r="L285" i="7"/>
  <c r="D286" i="7"/>
  <c r="F286" i="7"/>
  <c r="E286" i="7"/>
  <c r="G286" i="7"/>
  <c r="L286" i="7"/>
  <c r="D287" i="7"/>
  <c r="H287" i="7"/>
  <c r="E287" i="7"/>
  <c r="G287" i="7"/>
  <c r="F287" i="7"/>
  <c r="I287" i="7"/>
  <c r="D288" i="7"/>
  <c r="H288" i="7"/>
  <c r="E288" i="7"/>
  <c r="K288" i="7"/>
  <c r="F288" i="7"/>
  <c r="G288" i="7"/>
  <c r="L288" i="7"/>
  <c r="D289" i="7"/>
  <c r="E289" i="7"/>
  <c r="F289" i="7"/>
  <c r="G289" i="7"/>
  <c r="H289" i="7"/>
  <c r="I289" i="7"/>
  <c r="J289" i="7"/>
  <c r="D290" i="7"/>
  <c r="K290" i="7"/>
  <c r="E290" i="7"/>
  <c r="F290" i="7"/>
  <c r="G290" i="7"/>
  <c r="H290" i="7"/>
  <c r="I290" i="7"/>
  <c r="J290" i="7"/>
  <c r="L290" i="7"/>
  <c r="D291" i="7"/>
  <c r="F291" i="7"/>
  <c r="E291" i="7"/>
  <c r="L291" i="7"/>
  <c r="G291" i="7"/>
  <c r="H291" i="7"/>
  <c r="I291" i="7"/>
  <c r="J291" i="7"/>
  <c r="K291" i="7"/>
  <c r="D292" i="7"/>
  <c r="F292" i="7"/>
  <c r="E292" i="7"/>
  <c r="G292" i="7"/>
  <c r="H292" i="7"/>
  <c r="J292" i="7"/>
  <c r="K292" i="7"/>
  <c r="L292" i="7"/>
  <c r="D293" i="7"/>
  <c r="F293" i="7"/>
  <c r="E293" i="7"/>
  <c r="G293" i="7"/>
  <c r="I293" i="7"/>
  <c r="K293" i="7"/>
  <c r="L293" i="7"/>
  <c r="D294" i="7"/>
  <c r="F294" i="7"/>
  <c r="E294" i="7"/>
  <c r="G294" i="7"/>
  <c r="L294" i="7"/>
  <c r="D295" i="7"/>
  <c r="H295" i="7"/>
  <c r="E295" i="7"/>
  <c r="G295" i="7"/>
  <c r="F295" i="7"/>
  <c r="I295" i="7"/>
  <c r="D296" i="7"/>
  <c r="H296" i="7"/>
  <c r="E296" i="7"/>
  <c r="K296" i="7"/>
  <c r="F296" i="7"/>
  <c r="G296" i="7"/>
  <c r="L296" i="7"/>
  <c r="D297" i="7"/>
  <c r="E297" i="7"/>
  <c r="F297" i="7"/>
  <c r="G297" i="7"/>
  <c r="H297" i="7"/>
  <c r="I297" i="7"/>
  <c r="J297" i="7"/>
  <c r="D298" i="7"/>
  <c r="K298" i="7"/>
  <c r="E298" i="7"/>
  <c r="F298" i="7"/>
  <c r="G298" i="7"/>
  <c r="H298" i="7"/>
  <c r="I298" i="7"/>
  <c r="J298" i="7"/>
  <c r="L298" i="7"/>
  <c r="D299" i="7"/>
  <c r="F299" i="7"/>
  <c r="E299" i="7"/>
  <c r="L299" i="7"/>
  <c r="G299" i="7"/>
  <c r="H299" i="7"/>
  <c r="I299" i="7"/>
  <c r="J299" i="7"/>
  <c r="K299" i="7"/>
  <c r="D300" i="7"/>
  <c r="F300" i="7"/>
  <c r="E300" i="7"/>
  <c r="G300" i="7"/>
  <c r="H300" i="7"/>
  <c r="J300" i="7"/>
  <c r="K300" i="7"/>
  <c r="L300" i="7"/>
  <c r="D301" i="7"/>
  <c r="F301" i="7"/>
  <c r="E301" i="7"/>
  <c r="G301" i="7"/>
  <c r="I301" i="7"/>
  <c r="K301" i="7"/>
  <c r="L301" i="7"/>
  <c r="D302" i="7"/>
  <c r="F302" i="7"/>
  <c r="E302" i="7"/>
  <c r="G302" i="7"/>
  <c r="L302" i="7"/>
  <c r="D303" i="7"/>
  <c r="H303" i="7"/>
  <c r="E303" i="7"/>
  <c r="G303" i="7"/>
  <c r="F303" i="7"/>
  <c r="I303" i="7"/>
  <c r="D304" i="7"/>
  <c r="H304" i="7"/>
  <c r="E304" i="7"/>
  <c r="K304" i="7"/>
  <c r="F304" i="7"/>
  <c r="G304" i="7"/>
  <c r="L304" i="7"/>
  <c r="D305" i="7"/>
  <c r="E305" i="7"/>
  <c r="F305" i="7"/>
  <c r="G305" i="7"/>
  <c r="H305" i="7"/>
  <c r="I305" i="7"/>
  <c r="J305" i="7"/>
  <c r="D306" i="7"/>
  <c r="K306" i="7"/>
  <c r="E306" i="7"/>
  <c r="F306" i="7"/>
  <c r="G306" i="7"/>
  <c r="H306" i="7"/>
  <c r="I306" i="7"/>
  <c r="J306" i="7"/>
  <c r="L306" i="7"/>
  <c r="D307" i="7"/>
  <c r="F307" i="7"/>
  <c r="E307" i="7"/>
  <c r="L307" i="7"/>
  <c r="G307" i="7"/>
  <c r="H307" i="7"/>
  <c r="I307" i="7"/>
  <c r="J307" i="7"/>
  <c r="K307" i="7"/>
  <c r="D308" i="7"/>
  <c r="F308" i="7"/>
  <c r="E308" i="7"/>
  <c r="G308" i="7"/>
  <c r="H308" i="7"/>
  <c r="J308" i="7"/>
  <c r="K308" i="7"/>
  <c r="L308" i="7"/>
  <c r="D309" i="7"/>
  <c r="F309" i="7"/>
  <c r="E309" i="7"/>
  <c r="G309" i="7"/>
  <c r="I309" i="7"/>
  <c r="K309" i="7"/>
  <c r="L309" i="7"/>
  <c r="D310" i="7"/>
  <c r="L310" i="7"/>
  <c r="E310" i="7"/>
  <c r="G310" i="7"/>
  <c r="D311" i="7"/>
  <c r="H311" i="7"/>
  <c r="E311" i="7"/>
  <c r="F311" i="7"/>
  <c r="I311" i="7"/>
  <c r="D312" i="7"/>
  <c r="H312" i="7"/>
  <c r="E312" i="7"/>
  <c r="K312" i="7"/>
  <c r="F312" i="7"/>
  <c r="G312" i="7"/>
  <c r="L312" i="7"/>
  <c r="D313" i="7"/>
  <c r="E313" i="7"/>
  <c r="F313" i="7"/>
  <c r="G313" i="7"/>
  <c r="H313" i="7"/>
  <c r="I313" i="7"/>
  <c r="J313" i="7"/>
  <c r="D314" i="7"/>
  <c r="K314" i="7"/>
  <c r="E314" i="7"/>
  <c r="F314" i="7"/>
  <c r="G314" i="7"/>
  <c r="H314" i="7"/>
  <c r="I314" i="7"/>
  <c r="J314" i="7"/>
  <c r="L314" i="7"/>
  <c r="D315" i="7"/>
  <c r="F315" i="7"/>
  <c r="E315" i="7"/>
  <c r="L315" i="7"/>
  <c r="G315" i="7"/>
  <c r="H315" i="7"/>
  <c r="I315" i="7"/>
  <c r="J315" i="7"/>
  <c r="K315" i="7"/>
  <c r="D316" i="7"/>
  <c r="F316" i="7"/>
  <c r="E316" i="7"/>
  <c r="G316" i="7"/>
  <c r="H316" i="7"/>
  <c r="J316" i="7"/>
  <c r="K316" i="7"/>
  <c r="L316" i="7"/>
  <c r="D317" i="7"/>
  <c r="F317" i="7"/>
  <c r="E317" i="7"/>
  <c r="G317" i="7"/>
  <c r="I317" i="7"/>
  <c r="K317" i="7"/>
  <c r="L317" i="7"/>
  <c r="D318" i="7"/>
  <c r="E318" i="7"/>
  <c r="G318" i="7"/>
  <c r="L318" i="7"/>
  <c r="D319" i="7"/>
  <c r="H319" i="7"/>
  <c r="E319" i="7"/>
  <c r="F319" i="7"/>
  <c r="I319" i="7"/>
  <c r="D320" i="7"/>
  <c r="H320" i="7"/>
  <c r="E320" i="7"/>
  <c r="K320" i="7"/>
  <c r="F320" i="7"/>
  <c r="G320" i="7"/>
  <c r="L320" i="7"/>
  <c r="D321" i="7"/>
  <c r="E321" i="7"/>
  <c r="F321" i="7"/>
  <c r="G321" i="7"/>
  <c r="H321" i="7"/>
  <c r="I321" i="7"/>
  <c r="J321" i="7"/>
  <c r="C10" i="9"/>
  <c r="E21" i="9"/>
  <c r="F21" i="9"/>
  <c r="G21" i="9"/>
  <c r="E22" i="9"/>
  <c r="F22" i="9"/>
  <c r="G22" i="9"/>
  <c r="E23" i="9"/>
  <c r="F23" i="9"/>
  <c r="G23" i="9"/>
  <c r="E24" i="9"/>
  <c r="F24" i="9"/>
  <c r="G24" i="9"/>
  <c r="E25" i="9"/>
  <c r="F25" i="9"/>
  <c r="G25" i="9"/>
  <c r="E26" i="9"/>
  <c r="F26" i="9"/>
  <c r="G26" i="9"/>
  <c r="E27" i="9"/>
  <c r="F27" i="9"/>
  <c r="G27" i="9"/>
  <c r="E28" i="9"/>
  <c r="F28" i="9"/>
  <c r="G28" i="9"/>
  <c r="E29" i="9"/>
  <c r="F29" i="9"/>
  <c r="G29" i="9"/>
  <c r="E30" i="9"/>
  <c r="F30" i="9"/>
  <c r="G30" i="9"/>
  <c r="E31" i="9"/>
  <c r="F31" i="9"/>
  <c r="G31" i="9"/>
  <c r="E32" i="9"/>
  <c r="F32" i="9"/>
  <c r="G32" i="9"/>
  <c r="E33" i="9"/>
  <c r="F33" i="9"/>
  <c r="G33" i="9"/>
  <c r="E34" i="9"/>
  <c r="F34" i="9"/>
  <c r="G34" i="9"/>
  <c r="E35" i="9"/>
  <c r="F35" i="9"/>
  <c r="G35" i="9"/>
  <c r="E36" i="9"/>
  <c r="F36" i="9"/>
  <c r="G36" i="9"/>
  <c r="E37" i="9"/>
  <c r="F37" i="9"/>
  <c r="G37" i="9"/>
  <c r="E38" i="9"/>
  <c r="F38" i="9"/>
  <c r="G38" i="9"/>
  <c r="E39" i="9"/>
  <c r="F39" i="9"/>
  <c r="G39" i="9"/>
  <c r="G319" i="7"/>
  <c r="K319" i="7"/>
  <c r="L319" i="7"/>
  <c r="G311" i="7"/>
  <c r="K311" i="7"/>
  <c r="L311" i="7"/>
  <c r="F318" i="7"/>
  <c r="H318" i="7"/>
  <c r="I318" i="7"/>
  <c r="J318" i="7"/>
  <c r="F310" i="7"/>
  <c r="H310" i="7"/>
  <c r="I310" i="7"/>
  <c r="J310" i="7"/>
  <c r="H256" i="7"/>
  <c r="G252" i="7"/>
  <c r="G248" i="7"/>
  <c r="G239" i="7"/>
  <c r="F233" i="7"/>
  <c r="H233" i="7"/>
  <c r="G225" i="7"/>
  <c r="G202" i="7"/>
  <c r="L202" i="7"/>
  <c r="H187" i="7"/>
  <c r="I187" i="7"/>
  <c r="J187" i="7"/>
  <c r="K187" i="7"/>
  <c r="F161" i="7"/>
  <c r="H161" i="7"/>
  <c r="I161" i="7"/>
  <c r="K148" i="7"/>
  <c r="L148" i="7"/>
  <c r="F129" i="7"/>
  <c r="H129" i="7"/>
  <c r="I129" i="7"/>
  <c r="G48" i="7"/>
  <c r="P12" i="7"/>
  <c r="H12" i="7"/>
  <c r="L237" i="7"/>
  <c r="G237" i="7"/>
  <c r="H227" i="7"/>
  <c r="J227" i="7"/>
  <c r="K227" i="7"/>
  <c r="G226" i="7"/>
  <c r="L226" i="7"/>
  <c r="L223" i="7"/>
  <c r="G223" i="7"/>
  <c r="H195" i="7"/>
  <c r="I195" i="7"/>
  <c r="J195" i="7"/>
  <c r="K195" i="7"/>
  <c r="K188" i="7"/>
  <c r="L188" i="7"/>
  <c r="G162" i="7"/>
  <c r="L162" i="7"/>
  <c r="H155" i="7"/>
  <c r="I155" i="7"/>
  <c r="J155" i="7"/>
  <c r="K155" i="7"/>
  <c r="G130" i="7"/>
  <c r="L130" i="7"/>
  <c r="H111" i="7"/>
  <c r="F111" i="7"/>
  <c r="I111" i="7"/>
  <c r="J111" i="7"/>
  <c r="K111" i="7"/>
  <c r="K88" i="7"/>
  <c r="L88" i="7"/>
  <c r="G88" i="7"/>
  <c r="G78" i="7"/>
  <c r="L78" i="7"/>
  <c r="K78" i="7"/>
  <c r="O12" i="7"/>
  <c r="G12" i="7"/>
  <c r="G226" i="3"/>
  <c r="L226" i="3"/>
  <c r="K226" i="3"/>
  <c r="K318" i="7"/>
  <c r="J317" i="7"/>
  <c r="I316" i="7"/>
  <c r="K310" i="7"/>
  <c r="J309" i="7"/>
  <c r="I308" i="7"/>
  <c r="L303" i="7"/>
  <c r="K302" i="7"/>
  <c r="J301" i="7"/>
  <c r="I300" i="7"/>
  <c r="L295" i="7"/>
  <c r="K294" i="7"/>
  <c r="J293" i="7"/>
  <c r="I292" i="7"/>
  <c r="L287" i="7"/>
  <c r="K286" i="7"/>
  <c r="J285" i="7"/>
  <c r="I284" i="7"/>
  <c r="L279" i="7"/>
  <c r="K278" i="7"/>
  <c r="J277" i="7"/>
  <c r="I276" i="7"/>
  <c r="L271" i="7"/>
  <c r="K270" i="7"/>
  <c r="J269" i="7"/>
  <c r="I268" i="7"/>
  <c r="J265" i="7"/>
  <c r="L263" i="7"/>
  <c r="I262" i="7"/>
  <c r="K260" i="7"/>
  <c r="K259" i="7"/>
  <c r="G256" i="7"/>
  <c r="G247" i="7"/>
  <c r="K246" i="7"/>
  <c r="L244" i="7"/>
  <c r="K242" i="7"/>
  <c r="K240" i="7"/>
  <c r="F239" i="7"/>
  <c r="I239" i="7"/>
  <c r="G231" i="7"/>
  <c r="F225" i="7"/>
  <c r="H225" i="7"/>
  <c r="I225" i="7"/>
  <c r="H224" i="7"/>
  <c r="J224" i="7"/>
  <c r="L219" i="7"/>
  <c r="L207" i="7"/>
  <c r="G207" i="7"/>
  <c r="K207" i="7"/>
  <c r="K206" i="7"/>
  <c r="F206" i="7"/>
  <c r="H206" i="7"/>
  <c r="J206" i="7"/>
  <c r="K204" i="7"/>
  <c r="L204" i="7"/>
  <c r="H203" i="7"/>
  <c r="I203" i="7"/>
  <c r="J203" i="7"/>
  <c r="K203" i="7"/>
  <c r="K196" i="7"/>
  <c r="L196" i="7"/>
  <c r="L179" i="7"/>
  <c r="K177" i="7"/>
  <c r="F169" i="7"/>
  <c r="H169" i="7"/>
  <c r="I169" i="7"/>
  <c r="K156" i="7"/>
  <c r="L156" i="7"/>
  <c r="F137" i="7"/>
  <c r="H137" i="7"/>
  <c r="I137" i="7"/>
  <c r="K114" i="7"/>
  <c r="G114" i="7"/>
  <c r="L114" i="7"/>
  <c r="G46" i="7"/>
  <c r="G38" i="7"/>
  <c r="K38" i="7"/>
  <c r="K303" i="7"/>
  <c r="J302" i="7"/>
  <c r="K295" i="7"/>
  <c r="J294" i="7"/>
  <c r="K287" i="7"/>
  <c r="J286" i="7"/>
  <c r="K279" i="7"/>
  <c r="J278" i="7"/>
  <c r="K271" i="7"/>
  <c r="J270" i="7"/>
  <c r="L266" i="7"/>
  <c r="K263" i="7"/>
  <c r="L248" i="7"/>
  <c r="L245" i="7"/>
  <c r="G245" i="7"/>
  <c r="K222" i="7"/>
  <c r="F222" i="7"/>
  <c r="H222" i="7"/>
  <c r="F177" i="7"/>
  <c r="H177" i="7"/>
  <c r="I177" i="7"/>
  <c r="G170" i="7"/>
  <c r="L170" i="7"/>
  <c r="H163" i="7"/>
  <c r="I163" i="7"/>
  <c r="J163" i="7"/>
  <c r="K163" i="7"/>
  <c r="G138" i="7"/>
  <c r="L138" i="7"/>
  <c r="H131" i="7"/>
  <c r="I131" i="7"/>
  <c r="J131" i="7"/>
  <c r="K131" i="7"/>
  <c r="G72" i="7"/>
  <c r="L321" i="7"/>
  <c r="J319" i="7"/>
  <c r="H317" i="7"/>
  <c r="L313" i="7"/>
  <c r="J311" i="7"/>
  <c r="H309" i="7"/>
  <c r="L305" i="7"/>
  <c r="J303" i="7"/>
  <c r="I302" i="7"/>
  <c r="H301" i="7"/>
  <c r="L297" i="7"/>
  <c r="J295" i="7"/>
  <c r="I294" i="7"/>
  <c r="H293" i="7"/>
  <c r="L289" i="7"/>
  <c r="J287" i="7"/>
  <c r="I286" i="7"/>
  <c r="H285" i="7"/>
  <c r="L281" i="7"/>
  <c r="J279" i="7"/>
  <c r="I278" i="7"/>
  <c r="H277" i="7"/>
  <c r="L273" i="7"/>
  <c r="J271" i="7"/>
  <c r="I270" i="7"/>
  <c r="H269" i="7"/>
  <c r="K266" i="7"/>
  <c r="J263" i="7"/>
  <c r="L260" i="7"/>
  <c r="H259" i="7"/>
  <c r="I257" i="7"/>
  <c r="K254" i="7"/>
  <c r="L252" i="7"/>
  <c r="F251" i="7"/>
  <c r="K250" i="7"/>
  <c r="F249" i="7"/>
  <c r="K248" i="7"/>
  <c r="F247" i="7"/>
  <c r="I247" i="7"/>
  <c r="I246" i="7"/>
  <c r="I244" i="7"/>
  <c r="H240" i="7"/>
  <c r="L239" i="7"/>
  <c r="F238" i="7"/>
  <c r="K237" i="7"/>
  <c r="G236" i="7"/>
  <c r="K235" i="7"/>
  <c r="J233" i="7"/>
  <c r="L232" i="7"/>
  <c r="L227" i="7"/>
  <c r="L215" i="7"/>
  <c r="G215" i="7"/>
  <c r="K215" i="7"/>
  <c r="K214" i="7"/>
  <c r="F214" i="7"/>
  <c r="H214" i="7"/>
  <c r="J214" i="7"/>
  <c r="K212" i="7"/>
  <c r="L212" i="7"/>
  <c r="G210" i="7"/>
  <c r="L210" i="7"/>
  <c r="F209" i="7"/>
  <c r="H209" i="7"/>
  <c r="I209" i="7"/>
  <c r="K202" i="7"/>
  <c r="L187" i="7"/>
  <c r="K185" i="7"/>
  <c r="G178" i="7"/>
  <c r="L178" i="7"/>
  <c r="K164" i="7"/>
  <c r="L164" i="7"/>
  <c r="L161" i="7"/>
  <c r="F145" i="7"/>
  <c r="H145" i="7"/>
  <c r="I145" i="7"/>
  <c r="K132" i="7"/>
  <c r="L132" i="7"/>
  <c r="L129" i="7"/>
  <c r="F278" i="3"/>
  <c r="H278" i="3"/>
  <c r="I278" i="3"/>
  <c r="J278" i="3"/>
  <c r="K278" i="3"/>
  <c r="K321" i="7"/>
  <c r="J320" i="7"/>
  <c r="K313" i="7"/>
  <c r="J312" i="7"/>
  <c r="K305" i="7"/>
  <c r="J304" i="7"/>
  <c r="H302" i="7"/>
  <c r="K297" i="7"/>
  <c r="J296" i="7"/>
  <c r="H294" i="7"/>
  <c r="K289" i="7"/>
  <c r="J288" i="7"/>
  <c r="H286" i="7"/>
  <c r="K281" i="7"/>
  <c r="J280" i="7"/>
  <c r="H278" i="7"/>
  <c r="K273" i="7"/>
  <c r="J272" i="7"/>
  <c r="H270" i="7"/>
  <c r="F265" i="7"/>
  <c r="L264" i="7"/>
  <c r="I263" i="7"/>
  <c r="J260" i="7"/>
  <c r="L256" i="7"/>
  <c r="L253" i="7"/>
  <c r="G253" i="7"/>
  <c r="I248" i="7"/>
  <c r="H244" i="7"/>
  <c r="G242" i="7"/>
  <c r="F240" i="7"/>
  <c r="I233" i="7"/>
  <c r="K230" i="7"/>
  <c r="F230" i="7"/>
  <c r="H230" i="7"/>
  <c r="I227" i="7"/>
  <c r="K226" i="7"/>
  <c r="K220" i="7"/>
  <c r="L220" i="7"/>
  <c r="H211" i="7"/>
  <c r="J211" i="7"/>
  <c r="K211" i="7"/>
  <c r="L195" i="7"/>
  <c r="F185" i="7"/>
  <c r="H185" i="7"/>
  <c r="I185" i="7"/>
  <c r="H171" i="7"/>
  <c r="I171" i="7"/>
  <c r="J171" i="7"/>
  <c r="K171" i="7"/>
  <c r="K162" i="7"/>
  <c r="J161" i="7"/>
  <c r="L155" i="7"/>
  <c r="G146" i="7"/>
  <c r="L146" i="7"/>
  <c r="H139" i="7"/>
  <c r="I139" i="7"/>
  <c r="J139" i="7"/>
  <c r="K139" i="7"/>
  <c r="K130" i="7"/>
  <c r="J129" i="7"/>
  <c r="F291" i="3"/>
  <c r="H291" i="3"/>
  <c r="I291" i="3"/>
  <c r="J291" i="3"/>
  <c r="L291" i="3"/>
  <c r="I320" i="7"/>
  <c r="I312" i="7"/>
  <c r="I304" i="7"/>
  <c r="I296" i="7"/>
  <c r="I288" i="7"/>
  <c r="I280" i="7"/>
  <c r="I272" i="7"/>
  <c r="L267" i="7"/>
  <c r="H266" i="7"/>
  <c r="K264" i="7"/>
  <c r="H263" i="7"/>
  <c r="I260" i="7"/>
  <c r="F259" i="7"/>
  <c r="K258" i="7"/>
  <c r="F257" i="7"/>
  <c r="K256" i="7"/>
  <c r="F255" i="7"/>
  <c r="I255" i="7"/>
  <c r="I254" i="7"/>
  <c r="I252" i="7"/>
  <c r="H248" i="7"/>
  <c r="L247" i="7"/>
  <c r="F246" i="7"/>
  <c r="K245" i="7"/>
  <c r="L241" i="7"/>
  <c r="G240" i="7"/>
  <c r="J239" i="7"/>
  <c r="H235" i="7"/>
  <c r="I232" i="7"/>
  <c r="L225" i="7"/>
  <c r="K223" i="7"/>
  <c r="L222" i="7"/>
  <c r="G218" i="7"/>
  <c r="L218" i="7"/>
  <c r="F217" i="7"/>
  <c r="H217" i="7"/>
  <c r="I217" i="7"/>
  <c r="K201" i="7"/>
  <c r="F193" i="7"/>
  <c r="H193" i="7"/>
  <c r="I193" i="7"/>
  <c r="F187" i="7"/>
  <c r="G186" i="7"/>
  <c r="L186" i="7"/>
  <c r="H179" i="7"/>
  <c r="I179" i="7"/>
  <c r="J179" i="7"/>
  <c r="K179" i="7"/>
  <c r="K172" i="7"/>
  <c r="L172" i="7"/>
  <c r="F153" i="7"/>
  <c r="H153" i="7"/>
  <c r="I153" i="7"/>
  <c r="K140" i="7"/>
  <c r="L140" i="7"/>
  <c r="I120" i="7"/>
  <c r="F120" i="7"/>
  <c r="H120" i="7"/>
  <c r="J120" i="7"/>
  <c r="K120" i="7"/>
  <c r="L45" i="7"/>
  <c r="F37" i="7"/>
  <c r="H37" i="7"/>
  <c r="I37" i="7"/>
  <c r="J37" i="7"/>
  <c r="L37" i="7"/>
  <c r="I255" i="3"/>
  <c r="F255" i="3"/>
  <c r="H255" i="3"/>
  <c r="J255" i="3"/>
  <c r="K255" i="3"/>
  <c r="L255" i="3"/>
  <c r="K257" i="7"/>
  <c r="I256" i="7"/>
  <c r="G250" i="7"/>
  <c r="F248" i="7"/>
  <c r="K244" i="7"/>
  <c r="K233" i="7"/>
  <c r="K231" i="7"/>
  <c r="K228" i="7"/>
  <c r="L228" i="7"/>
  <c r="F227" i="7"/>
  <c r="J222" i="7"/>
  <c r="H219" i="7"/>
  <c r="J219" i="7"/>
  <c r="K219" i="7"/>
  <c r="F201" i="7"/>
  <c r="H201" i="7"/>
  <c r="I201" i="7"/>
  <c r="F195" i="7"/>
  <c r="G194" i="7"/>
  <c r="L194" i="7"/>
  <c r="K180" i="7"/>
  <c r="L180" i="7"/>
  <c r="L177" i="7"/>
  <c r="K170" i="7"/>
  <c r="L163" i="7"/>
  <c r="K161" i="7"/>
  <c r="F155" i="7"/>
  <c r="G154" i="7"/>
  <c r="L154" i="7"/>
  <c r="H147" i="7"/>
  <c r="I147" i="7"/>
  <c r="J147" i="7"/>
  <c r="K147" i="7"/>
  <c r="K138" i="7"/>
  <c r="L131" i="7"/>
  <c r="F108" i="7"/>
  <c r="H108" i="7"/>
  <c r="I108" i="7"/>
  <c r="J108" i="7"/>
  <c r="K108" i="7"/>
  <c r="K104" i="7"/>
  <c r="L104" i="7"/>
  <c r="G104" i="7"/>
  <c r="G94" i="7"/>
  <c r="L94" i="7"/>
  <c r="K94" i="7"/>
  <c r="F53" i="7"/>
  <c r="H53" i="7"/>
  <c r="I53" i="7"/>
  <c r="J53" i="7"/>
  <c r="L53" i="7"/>
  <c r="L40" i="7"/>
  <c r="G40" i="7"/>
  <c r="G32" i="7"/>
  <c r="C12" i="7"/>
  <c r="K199" i="7"/>
  <c r="J198" i="7"/>
  <c r="K191" i="7"/>
  <c r="J190" i="7"/>
  <c r="K183" i="7"/>
  <c r="J182" i="7"/>
  <c r="H180" i="7"/>
  <c r="K175" i="7"/>
  <c r="J174" i="7"/>
  <c r="H172" i="7"/>
  <c r="L168" i="7"/>
  <c r="K167" i="7"/>
  <c r="J166" i="7"/>
  <c r="H164" i="7"/>
  <c r="L160" i="7"/>
  <c r="K159" i="7"/>
  <c r="J158" i="7"/>
  <c r="H156" i="7"/>
  <c r="L152" i="7"/>
  <c r="K151" i="7"/>
  <c r="J150" i="7"/>
  <c r="H148" i="7"/>
  <c r="L144" i="7"/>
  <c r="K143" i="7"/>
  <c r="J142" i="7"/>
  <c r="H140" i="7"/>
  <c r="L136" i="7"/>
  <c r="K135" i="7"/>
  <c r="J134" i="7"/>
  <c r="H132" i="7"/>
  <c r="L128" i="7"/>
  <c r="K127" i="7"/>
  <c r="J126" i="7"/>
  <c r="L122" i="7"/>
  <c r="H121" i="7"/>
  <c r="K119" i="7"/>
  <c r="H118" i="7"/>
  <c r="J116" i="7"/>
  <c r="H112" i="7"/>
  <c r="K110" i="7"/>
  <c r="H109" i="7"/>
  <c r="I103" i="7"/>
  <c r="F101" i="7"/>
  <c r="H101" i="7"/>
  <c r="K99" i="7"/>
  <c r="H95" i="7"/>
  <c r="J95" i="7"/>
  <c r="L92" i="7"/>
  <c r="L90" i="7"/>
  <c r="I87" i="7"/>
  <c r="F85" i="7"/>
  <c r="H85" i="7"/>
  <c r="K83" i="7"/>
  <c r="L76" i="7"/>
  <c r="I63" i="7"/>
  <c r="K53" i="7"/>
  <c r="K37" i="7"/>
  <c r="K31" i="7"/>
  <c r="L31" i="7"/>
  <c r="G308" i="3"/>
  <c r="K308" i="3"/>
  <c r="L308" i="3"/>
  <c r="K291" i="3"/>
  <c r="I231" i="7"/>
  <c r="G229" i="7"/>
  <c r="F228" i="7"/>
  <c r="I223" i="7"/>
  <c r="G221" i="7"/>
  <c r="F220" i="7"/>
  <c r="J216" i="7"/>
  <c r="I215" i="7"/>
  <c r="G213" i="7"/>
  <c r="F212" i="7"/>
  <c r="J208" i="7"/>
  <c r="I207" i="7"/>
  <c r="G205" i="7"/>
  <c r="F204" i="7"/>
  <c r="J200" i="7"/>
  <c r="I199" i="7"/>
  <c r="H198" i="7"/>
  <c r="G197" i="7"/>
  <c r="F196" i="7"/>
  <c r="J192" i="7"/>
  <c r="I191" i="7"/>
  <c r="H190" i="7"/>
  <c r="G189" i="7"/>
  <c r="F188" i="7"/>
  <c r="J184" i="7"/>
  <c r="I183" i="7"/>
  <c r="H182" i="7"/>
  <c r="G181" i="7"/>
  <c r="F180" i="7"/>
  <c r="I175" i="7"/>
  <c r="H174" i="7"/>
  <c r="G173" i="7"/>
  <c r="F172" i="7"/>
  <c r="I167" i="7"/>
  <c r="H166" i="7"/>
  <c r="G165" i="7"/>
  <c r="F164" i="7"/>
  <c r="I159" i="7"/>
  <c r="H158" i="7"/>
  <c r="G157" i="7"/>
  <c r="F156" i="7"/>
  <c r="I151" i="7"/>
  <c r="H150" i="7"/>
  <c r="G149" i="7"/>
  <c r="F148" i="7"/>
  <c r="I143" i="7"/>
  <c r="H142" i="7"/>
  <c r="G141" i="7"/>
  <c r="F140" i="7"/>
  <c r="I135" i="7"/>
  <c r="H134" i="7"/>
  <c r="G133" i="7"/>
  <c r="F132" i="7"/>
  <c r="I127" i="7"/>
  <c r="H126" i="7"/>
  <c r="G125" i="7"/>
  <c r="K123" i="7"/>
  <c r="I122" i="7"/>
  <c r="F121" i="7"/>
  <c r="L120" i="7"/>
  <c r="I119" i="7"/>
  <c r="K117" i="7"/>
  <c r="I113" i="7"/>
  <c r="F112" i="7"/>
  <c r="L111" i="7"/>
  <c r="K106" i="7"/>
  <c r="I104" i="7"/>
  <c r="F104" i="7"/>
  <c r="L95" i="7"/>
  <c r="G93" i="7"/>
  <c r="I92" i="7"/>
  <c r="I90" i="7"/>
  <c r="I88" i="7"/>
  <c r="F88" i="7"/>
  <c r="G77" i="7"/>
  <c r="I76" i="7"/>
  <c r="L65" i="7"/>
  <c r="G65" i="7"/>
  <c r="K50" i="7"/>
  <c r="H47" i="7"/>
  <c r="J47" i="7"/>
  <c r="K47" i="7"/>
  <c r="K42" i="7"/>
  <c r="N12" i="7"/>
  <c r="F12" i="7"/>
  <c r="K315" i="3"/>
  <c r="G300" i="3"/>
  <c r="K300" i="3"/>
  <c r="L300" i="3"/>
  <c r="G281" i="3"/>
  <c r="K281" i="3"/>
  <c r="L281" i="3"/>
  <c r="G272" i="3"/>
  <c r="K272" i="3"/>
  <c r="L272" i="3"/>
  <c r="F172" i="3"/>
  <c r="H172" i="3"/>
  <c r="I172" i="3"/>
  <c r="J172" i="3"/>
  <c r="H106" i="3"/>
  <c r="I106" i="3"/>
  <c r="J106" i="3"/>
  <c r="F106" i="3"/>
  <c r="L106" i="3"/>
  <c r="L97" i="7"/>
  <c r="G97" i="7"/>
  <c r="L81" i="7"/>
  <c r="G81" i="7"/>
  <c r="L59" i="7"/>
  <c r="G51" i="7"/>
  <c r="F50" i="7"/>
  <c r="H50" i="7"/>
  <c r="J50" i="7"/>
  <c r="G43" i="7"/>
  <c r="G35" i="7"/>
  <c r="E12" i="7"/>
  <c r="F315" i="3"/>
  <c r="H315" i="3"/>
  <c r="I315" i="3"/>
  <c r="J315" i="3"/>
  <c r="H243" i="3"/>
  <c r="I243" i="3"/>
  <c r="J243" i="3"/>
  <c r="F243" i="3"/>
  <c r="L243" i="3"/>
  <c r="G199" i="7"/>
  <c r="F198" i="7"/>
  <c r="G191" i="7"/>
  <c r="F190" i="7"/>
  <c r="G183" i="7"/>
  <c r="F182" i="7"/>
  <c r="G175" i="7"/>
  <c r="F174" i="7"/>
  <c r="G167" i="7"/>
  <c r="F166" i="7"/>
  <c r="G159" i="7"/>
  <c r="F158" i="7"/>
  <c r="G151" i="7"/>
  <c r="F150" i="7"/>
  <c r="G143" i="7"/>
  <c r="F142" i="7"/>
  <c r="G135" i="7"/>
  <c r="F134" i="7"/>
  <c r="G127" i="7"/>
  <c r="F126" i="7"/>
  <c r="K124" i="7"/>
  <c r="L118" i="7"/>
  <c r="L109" i="7"/>
  <c r="L106" i="7"/>
  <c r="H103" i="7"/>
  <c r="J103" i="7"/>
  <c r="L100" i="7"/>
  <c r="F93" i="7"/>
  <c r="H93" i="7"/>
  <c r="H87" i="7"/>
  <c r="J87" i="7"/>
  <c r="L68" i="7"/>
  <c r="H63" i="7"/>
  <c r="J63" i="7"/>
  <c r="G62" i="7"/>
  <c r="L12" i="7"/>
  <c r="D12" i="7"/>
  <c r="G292" i="3"/>
  <c r="K292" i="3"/>
  <c r="L292" i="3"/>
  <c r="G218" i="3"/>
  <c r="L218" i="3"/>
  <c r="K218" i="3"/>
  <c r="L229" i="7"/>
  <c r="L221" i="7"/>
  <c r="L213" i="7"/>
  <c r="L205" i="7"/>
  <c r="L197" i="7"/>
  <c r="L189" i="7"/>
  <c r="L181" i="7"/>
  <c r="L173" i="7"/>
  <c r="L165" i="7"/>
  <c r="L157" i="7"/>
  <c r="L149" i="7"/>
  <c r="L141" i="7"/>
  <c r="L133" i="7"/>
  <c r="L125" i="7"/>
  <c r="J124" i="7"/>
  <c r="L121" i="7"/>
  <c r="K118" i="7"/>
  <c r="H117" i="7"/>
  <c r="K115" i="7"/>
  <c r="F113" i="7"/>
  <c r="L112" i="7"/>
  <c r="J106" i="7"/>
  <c r="G102" i="7"/>
  <c r="L102" i="7"/>
  <c r="I101" i="7"/>
  <c r="K100" i="7"/>
  <c r="J98" i="7"/>
  <c r="K96" i="7"/>
  <c r="F92" i="7"/>
  <c r="K90" i="7"/>
  <c r="G86" i="7"/>
  <c r="L86" i="7"/>
  <c r="I85" i="7"/>
  <c r="F76" i="7"/>
  <c r="G70" i="7"/>
  <c r="K68" i="7"/>
  <c r="K61" i="7"/>
  <c r="G57" i="7"/>
  <c r="K56" i="7"/>
  <c r="L47" i="7"/>
  <c r="F307" i="3"/>
  <c r="H307" i="3"/>
  <c r="I307" i="3"/>
  <c r="J307" i="3"/>
  <c r="G263" i="3"/>
  <c r="K263" i="3"/>
  <c r="L263" i="3"/>
  <c r="I124" i="7"/>
  <c r="K121" i="7"/>
  <c r="J118" i="7"/>
  <c r="J109" i="7"/>
  <c r="I106" i="7"/>
  <c r="L105" i="7"/>
  <c r="L103" i="7"/>
  <c r="G101" i="7"/>
  <c r="I100" i="7"/>
  <c r="I96" i="7"/>
  <c r="F96" i="7"/>
  <c r="L87" i="7"/>
  <c r="G85" i="7"/>
  <c r="L71" i="7"/>
  <c r="G69" i="7"/>
  <c r="I68" i="7"/>
  <c r="L63" i="7"/>
  <c r="F61" i="7"/>
  <c r="H61" i="7"/>
  <c r="I56" i="7"/>
  <c r="F56" i="7"/>
  <c r="H56" i="7"/>
  <c r="K29" i="7"/>
  <c r="G316" i="3"/>
  <c r="K316" i="3"/>
  <c r="L316" i="3"/>
  <c r="K299" i="3"/>
  <c r="H249" i="3"/>
  <c r="I249" i="3"/>
  <c r="F249" i="3"/>
  <c r="J249" i="3"/>
  <c r="I109" i="7"/>
  <c r="K103" i="7"/>
  <c r="H100" i="7"/>
  <c r="K97" i="7"/>
  <c r="L93" i="7"/>
  <c r="L89" i="7"/>
  <c r="G89" i="7"/>
  <c r="K87" i="7"/>
  <c r="K81" i="7"/>
  <c r="G73" i="7"/>
  <c r="H68" i="7"/>
  <c r="G54" i="7"/>
  <c r="L50" i="7"/>
  <c r="Q12" i="7"/>
  <c r="I12" i="7"/>
  <c r="K12" i="7"/>
  <c r="F299" i="3"/>
  <c r="H299" i="3"/>
  <c r="I299" i="3"/>
  <c r="J299" i="3"/>
  <c r="G284" i="3"/>
  <c r="K284" i="3"/>
  <c r="L284" i="3"/>
  <c r="H40" i="7"/>
  <c r="H31" i="7"/>
  <c r="H27" i="7"/>
  <c r="K321" i="3"/>
  <c r="J320" i="3"/>
  <c r="H318" i="3"/>
  <c r="K313" i="3"/>
  <c r="J312" i="3"/>
  <c r="H310" i="3"/>
  <c r="K305" i="3"/>
  <c r="J304" i="3"/>
  <c r="H302" i="3"/>
  <c r="K297" i="3"/>
  <c r="J296" i="3"/>
  <c r="H294" i="3"/>
  <c r="K289" i="3"/>
  <c r="J288" i="3"/>
  <c r="H286" i="3"/>
  <c r="L280" i="3"/>
  <c r="I279" i="3"/>
  <c r="L271" i="3"/>
  <c r="I270" i="3"/>
  <c r="J267" i="3"/>
  <c r="L262" i="3"/>
  <c r="H261" i="3"/>
  <c r="L260" i="3"/>
  <c r="H258" i="3"/>
  <c r="J258" i="3"/>
  <c r="H257" i="3"/>
  <c r="L256" i="3"/>
  <c r="L250" i="3"/>
  <c r="G249" i="3"/>
  <c r="K249" i="3"/>
  <c r="F248" i="3"/>
  <c r="H248" i="3"/>
  <c r="J248" i="3"/>
  <c r="F247" i="3"/>
  <c r="I247" i="3"/>
  <c r="K244" i="3"/>
  <c r="L244" i="3"/>
  <c r="K243" i="3"/>
  <c r="L240" i="3"/>
  <c r="G234" i="3"/>
  <c r="L234" i="3"/>
  <c r="F225" i="3"/>
  <c r="H225" i="3"/>
  <c r="I225" i="3"/>
  <c r="L219" i="3"/>
  <c r="K212" i="3"/>
  <c r="L212" i="3"/>
  <c r="G87" i="3"/>
  <c r="L87" i="3"/>
  <c r="K87" i="3"/>
  <c r="G49" i="7"/>
  <c r="G41" i="7"/>
  <c r="G33" i="7"/>
  <c r="F31" i="7"/>
  <c r="F29" i="7"/>
  <c r="H320" i="3"/>
  <c r="G319" i="3"/>
  <c r="F318" i="3"/>
  <c r="H312" i="3"/>
  <c r="G311" i="3"/>
  <c r="F310" i="3"/>
  <c r="H304" i="3"/>
  <c r="G303" i="3"/>
  <c r="F302" i="3"/>
  <c r="H296" i="3"/>
  <c r="G295" i="3"/>
  <c r="F294" i="3"/>
  <c r="H288" i="3"/>
  <c r="G287" i="3"/>
  <c r="F286" i="3"/>
  <c r="F279" i="3"/>
  <c r="L278" i="3"/>
  <c r="G276" i="3"/>
  <c r="K275" i="3"/>
  <c r="K274" i="3"/>
  <c r="G273" i="3"/>
  <c r="G270" i="3"/>
  <c r="H267" i="3"/>
  <c r="K265" i="3"/>
  <c r="G264" i="3"/>
  <c r="F261" i="3"/>
  <c r="K260" i="3"/>
  <c r="G259" i="3"/>
  <c r="L258" i="3"/>
  <c r="J256" i="3"/>
  <c r="G254" i="3"/>
  <c r="J253" i="3"/>
  <c r="K236" i="3"/>
  <c r="L236" i="3"/>
  <c r="H235" i="3"/>
  <c r="I235" i="3"/>
  <c r="J235" i="3"/>
  <c r="K227" i="3"/>
  <c r="L224" i="3"/>
  <c r="F209" i="3"/>
  <c r="H209" i="3"/>
  <c r="I209" i="3"/>
  <c r="H203" i="3"/>
  <c r="I203" i="3"/>
  <c r="J203" i="3"/>
  <c r="G155" i="3"/>
  <c r="K155" i="3"/>
  <c r="L155" i="3"/>
  <c r="H85" i="3"/>
  <c r="I85" i="3"/>
  <c r="J85" i="3"/>
  <c r="K85" i="3"/>
  <c r="F85" i="3"/>
  <c r="L85" i="3"/>
  <c r="H39" i="3"/>
  <c r="L252" i="3"/>
  <c r="K228" i="3"/>
  <c r="L228" i="3"/>
  <c r="H227" i="3"/>
  <c r="I227" i="3"/>
  <c r="J227" i="3"/>
  <c r="K204" i="3"/>
  <c r="L204" i="3"/>
  <c r="F193" i="3"/>
  <c r="H193" i="3"/>
  <c r="I193" i="3"/>
  <c r="J193" i="3"/>
  <c r="G29" i="3"/>
  <c r="L26" i="7"/>
  <c r="G321" i="3"/>
  <c r="L318" i="3"/>
  <c r="K317" i="3"/>
  <c r="G313" i="3"/>
  <c r="L310" i="3"/>
  <c r="K309" i="3"/>
  <c r="G305" i="3"/>
  <c r="L302" i="3"/>
  <c r="K301" i="3"/>
  <c r="G297" i="3"/>
  <c r="L294" i="3"/>
  <c r="K293" i="3"/>
  <c r="G289" i="3"/>
  <c r="L286" i="3"/>
  <c r="K285" i="3"/>
  <c r="L275" i="3"/>
  <c r="L266" i="3"/>
  <c r="F240" i="3"/>
  <c r="H240" i="3"/>
  <c r="J240" i="3"/>
  <c r="K220" i="3"/>
  <c r="L220" i="3"/>
  <c r="H219" i="3"/>
  <c r="I219" i="3"/>
  <c r="J219" i="3"/>
  <c r="G210" i="3"/>
  <c r="L210" i="3"/>
  <c r="K167" i="3"/>
  <c r="L167" i="3"/>
  <c r="G167" i="3"/>
  <c r="L49" i="7"/>
  <c r="L319" i="3"/>
  <c r="J317" i="3"/>
  <c r="L311" i="3"/>
  <c r="J309" i="3"/>
  <c r="L303" i="3"/>
  <c r="J301" i="3"/>
  <c r="L295" i="3"/>
  <c r="J293" i="3"/>
  <c r="L287" i="3"/>
  <c r="J285" i="3"/>
  <c r="J281" i="3"/>
  <c r="L279" i="3"/>
  <c r="J275" i="3"/>
  <c r="J272" i="3"/>
  <c r="K267" i="3"/>
  <c r="K266" i="3"/>
  <c r="J263" i="3"/>
  <c r="L261" i="3"/>
  <c r="L257" i="3"/>
  <c r="K252" i="3"/>
  <c r="L249" i="3"/>
  <c r="K248" i="3"/>
  <c r="J247" i="3"/>
  <c r="G241" i="3"/>
  <c r="K241" i="3"/>
  <c r="K234" i="3"/>
  <c r="F232" i="3"/>
  <c r="H232" i="3"/>
  <c r="J232" i="3"/>
  <c r="L225" i="3"/>
  <c r="F201" i="3"/>
  <c r="H201" i="3"/>
  <c r="I201" i="3"/>
  <c r="G185" i="3"/>
  <c r="K185" i="3"/>
  <c r="L185" i="3"/>
  <c r="G144" i="3"/>
  <c r="K144" i="3"/>
  <c r="L144" i="3"/>
  <c r="F35" i="3"/>
  <c r="J35" i="3"/>
  <c r="H35" i="3"/>
  <c r="I35" i="3"/>
  <c r="L35" i="3"/>
  <c r="F256" i="3"/>
  <c r="H256" i="3"/>
  <c r="F241" i="3"/>
  <c r="H241" i="3"/>
  <c r="I241" i="3"/>
  <c r="G233" i="3"/>
  <c r="K233" i="3"/>
  <c r="F224" i="3"/>
  <c r="H224" i="3"/>
  <c r="J224" i="3"/>
  <c r="G176" i="3"/>
  <c r="K176" i="3"/>
  <c r="L176" i="3"/>
  <c r="K283" i="3"/>
  <c r="K282" i="3"/>
  <c r="J270" i="3"/>
  <c r="L267" i="3"/>
  <c r="H266" i="3"/>
  <c r="I261" i="3"/>
  <c r="L259" i="3"/>
  <c r="J257" i="3"/>
  <c r="G248" i="3"/>
  <c r="G242" i="3"/>
  <c r="L242" i="3"/>
  <c r="F233" i="3"/>
  <c r="H233" i="3"/>
  <c r="I233" i="3"/>
  <c r="L227" i="3"/>
  <c r="G225" i="3"/>
  <c r="K225" i="3"/>
  <c r="F217" i="3"/>
  <c r="H217" i="3"/>
  <c r="I217" i="3"/>
  <c r="H211" i="3"/>
  <c r="I211" i="3"/>
  <c r="J211" i="3"/>
  <c r="L209" i="3"/>
  <c r="G202" i="3"/>
  <c r="L202" i="3"/>
  <c r="G194" i="3"/>
  <c r="K194" i="3"/>
  <c r="L194" i="3"/>
  <c r="J163" i="3"/>
  <c r="F163" i="3"/>
  <c r="H163" i="3"/>
  <c r="I163" i="3"/>
  <c r="K163" i="3"/>
  <c r="H99" i="3"/>
  <c r="I99" i="3"/>
  <c r="J99" i="3"/>
  <c r="F99" i="3"/>
  <c r="L99" i="3"/>
  <c r="K172" i="3"/>
  <c r="F152" i="3"/>
  <c r="H152" i="3"/>
  <c r="L128" i="3"/>
  <c r="K127" i="3"/>
  <c r="L119" i="3"/>
  <c r="H114" i="3"/>
  <c r="I114" i="3"/>
  <c r="J114" i="3"/>
  <c r="K106" i="3"/>
  <c r="L103" i="3"/>
  <c r="K97" i="3"/>
  <c r="L97" i="3"/>
  <c r="G97" i="3"/>
  <c r="K64" i="3"/>
  <c r="L64" i="3"/>
  <c r="H62" i="3"/>
  <c r="L62" i="3"/>
  <c r="G31" i="3"/>
  <c r="I69" i="2"/>
  <c r="J69" i="2"/>
  <c r="F69" i="2"/>
  <c r="H69" i="2"/>
  <c r="K69" i="2"/>
  <c r="L69" i="2"/>
  <c r="I239" i="3"/>
  <c r="I231" i="3"/>
  <c r="I223" i="3"/>
  <c r="K217" i="3"/>
  <c r="J216" i="3"/>
  <c r="I215" i="3"/>
  <c r="K209" i="3"/>
  <c r="J208" i="3"/>
  <c r="I207" i="3"/>
  <c r="K201" i="3"/>
  <c r="J200" i="3"/>
  <c r="I199" i="3"/>
  <c r="K193" i="3"/>
  <c r="J192" i="3"/>
  <c r="I191" i="3"/>
  <c r="K188" i="3"/>
  <c r="K187" i="3"/>
  <c r="J184" i="3"/>
  <c r="G183" i="3"/>
  <c r="K178" i="3"/>
  <c r="J175" i="3"/>
  <c r="L172" i="3"/>
  <c r="K169" i="3"/>
  <c r="H168" i="3"/>
  <c r="J166" i="3"/>
  <c r="L163" i="3"/>
  <c r="H162" i="3"/>
  <c r="K160" i="3"/>
  <c r="H159" i="3"/>
  <c r="K157" i="3"/>
  <c r="I156" i="3"/>
  <c r="I155" i="3"/>
  <c r="J155" i="3"/>
  <c r="L153" i="3"/>
  <c r="F151" i="3"/>
  <c r="H151" i="3"/>
  <c r="G145" i="3"/>
  <c r="F144" i="3"/>
  <c r="H144" i="3"/>
  <c r="I144" i="3"/>
  <c r="L112" i="3"/>
  <c r="K107" i="3"/>
  <c r="L107" i="3"/>
  <c r="G107" i="3"/>
  <c r="L100" i="3"/>
  <c r="K100" i="3"/>
  <c r="G100" i="3"/>
  <c r="L43" i="3"/>
  <c r="G22" i="3"/>
  <c r="J12" i="3"/>
  <c r="K147" i="3"/>
  <c r="L147" i="3"/>
  <c r="K146" i="3"/>
  <c r="H145" i="3"/>
  <c r="I145" i="3"/>
  <c r="J145" i="3"/>
  <c r="F143" i="3"/>
  <c r="H143" i="3"/>
  <c r="G137" i="3"/>
  <c r="F136" i="3"/>
  <c r="H136" i="3"/>
  <c r="I136" i="3"/>
  <c r="G73" i="3"/>
  <c r="G68" i="3"/>
  <c r="I55" i="3"/>
  <c r="J55" i="3"/>
  <c r="F55" i="3"/>
  <c r="I51" i="3"/>
  <c r="J250" i="3"/>
  <c r="J242" i="3"/>
  <c r="J234" i="3"/>
  <c r="J226" i="3"/>
  <c r="J218" i="3"/>
  <c r="H216" i="3"/>
  <c r="J210" i="3"/>
  <c r="H208" i="3"/>
  <c r="J202" i="3"/>
  <c r="H200" i="3"/>
  <c r="L196" i="3"/>
  <c r="J194" i="3"/>
  <c r="H192" i="3"/>
  <c r="L188" i="3"/>
  <c r="H187" i="3"/>
  <c r="H184" i="3"/>
  <c r="J182" i="3"/>
  <c r="L179" i="3"/>
  <c r="H178" i="3"/>
  <c r="H175" i="3"/>
  <c r="K173" i="3"/>
  <c r="F171" i="3"/>
  <c r="I169" i="3"/>
  <c r="H166" i="3"/>
  <c r="F162" i="3"/>
  <c r="I160" i="3"/>
  <c r="K158" i="3"/>
  <c r="J153" i="3"/>
  <c r="K152" i="3"/>
  <c r="L151" i="3"/>
  <c r="H146" i="3"/>
  <c r="I146" i="3"/>
  <c r="J146" i="3"/>
  <c r="K139" i="3"/>
  <c r="L139" i="3"/>
  <c r="K138" i="3"/>
  <c r="H137" i="3"/>
  <c r="I137" i="3"/>
  <c r="J137" i="3"/>
  <c r="F135" i="3"/>
  <c r="H135" i="3"/>
  <c r="G129" i="3"/>
  <c r="F128" i="3"/>
  <c r="H128" i="3"/>
  <c r="I128" i="3"/>
  <c r="G104" i="3"/>
  <c r="L104" i="3"/>
  <c r="K94" i="3"/>
  <c r="L94" i="3"/>
  <c r="G94" i="3"/>
  <c r="K88" i="3"/>
  <c r="L88" i="3"/>
  <c r="G88" i="3"/>
  <c r="G79" i="3"/>
  <c r="I59" i="3"/>
  <c r="L59" i="3"/>
  <c r="K32" i="3"/>
  <c r="L32" i="3"/>
  <c r="G32" i="3"/>
  <c r="K196" i="3"/>
  <c r="J195" i="3"/>
  <c r="J188" i="3"/>
  <c r="L183" i="3"/>
  <c r="G181" i="3"/>
  <c r="K179" i="3"/>
  <c r="K170" i="3"/>
  <c r="L164" i="3"/>
  <c r="K161" i="3"/>
  <c r="H160" i="3"/>
  <c r="J158" i="3"/>
  <c r="H154" i="3"/>
  <c r="I154" i="3"/>
  <c r="J152" i="3"/>
  <c r="L143" i="3"/>
  <c r="H138" i="3"/>
  <c r="I138" i="3"/>
  <c r="J138" i="3"/>
  <c r="K131" i="3"/>
  <c r="L131" i="3"/>
  <c r="K130" i="3"/>
  <c r="H129" i="3"/>
  <c r="I129" i="3"/>
  <c r="J129" i="3"/>
  <c r="F127" i="3"/>
  <c r="H127" i="3"/>
  <c r="G121" i="3"/>
  <c r="F120" i="3"/>
  <c r="H120" i="3"/>
  <c r="I120" i="3"/>
  <c r="F103" i="3"/>
  <c r="H103" i="3"/>
  <c r="K103" i="3"/>
  <c r="G96" i="3"/>
  <c r="F94" i="3"/>
  <c r="I94" i="3"/>
  <c r="J94" i="3"/>
  <c r="J90" i="3"/>
  <c r="H90" i="3"/>
  <c r="I90" i="3"/>
  <c r="K40" i="3"/>
  <c r="L40" i="3"/>
  <c r="G40" i="3"/>
  <c r="F38" i="3"/>
  <c r="H38" i="3"/>
  <c r="I38" i="3"/>
  <c r="J38" i="3"/>
  <c r="K38" i="3"/>
  <c r="L38" i="3"/>
  <c r="I195" i="3"/>
  <c r="I188" i="3"/>
  <c r="F187" i="3"/>
  <c r="L186" i="3"/>
  <c r="I185" i="3"/>
  <c r="I179" i="3"/>
  <c r="F178" i="3"/>
  <c r="L177" i="3"/>
  <c r="G172" i="3"/>
  <c r="J170" i="3"/>
  <c r="F169" i="3"/>
  <c r="I167" i="3"/>
  <c r="G163" i="3"/>
  <c r="J161" i="3"/>
  <c r="L159" i="3"/>
  <c r="I158" i="3"/>
  <c r="G157" i="3"/>
  <c r="K156" i="3"/>
  <c r="H155" i="3"/>
  <c r="I152" i="3"/>
  <c r="J151" i="3"/>
  <c r="K143" i="3"/>
  <c r="H130" i="3"/>
  <c r="I130" i="3"/>
  <c r="J130" i="3"/>
  <c r="K123" i="3"/>
  <c r="L123" i="3"/>
  <c r="K122" i="3"/>
  <c r="H121" i="3"/>
  <c r="I121" i="3"/>
  <c r="J121" i="3"/>
  <c r="F119" i="3"/>
  <c r="H119" i="3"/>
  <c r="G113" i="3"/>
  <c r="F111" i="3"/>
  <c r="H111" i="3"/>
  <c r="K111" i="3"/>
  <c r="G48" i="3"/>
  <c r="K46" i="3"/>
  <c r="F12" i="3"/>
  <c r="H179" i="3"/>
  <c r="H170" i="3"/>
  <c r="I161" i="3"/>
  <c r="H153" i="3"/>
  <c r="I153" i="3"/>
  <c r="L145" i="3"/>
  <c r="J143" i="3"/>
  <c r="L136" i="3"/>
  <c r="L127" i="3"/>
  <c r="H122" i="3"/>
  <c r="I122" i="3"/>
  <c r="J122" i="3"/>
  <c r="K115" i="3"/>
  <c r="L115" i="3"/>
  <c r="K114" i="3"/>
  <c r="H113" i="3"/>
  <c r="I113" i="3"/>
  <c r="J113" i="3"/>
  <c r="H105" i="3"/>
  <c r="I105" i="3"/>
  <c r="J105" i="3"/>
  <c r="F70" i="3"/>
  <c r="H70" i="3"/>
  <c r="I70" i="3"/>
  <c r="J70" i="3"/>
  <c r="K70" i="3"/>
  <c r="G56" i="3"/>
  <c r="G21" i="3"/>
  <c r="K21" i="3"/>
  <c r="L21" i="3"/>
  <c r="K99" i="3"/>
  <c r="G76" i="3"/>
  <c r="G63" i="3"/>
  <c r="G60" i="3"/>
  <c r="G55" i="3"/>
  <c r="K55" i="3"/>
  <c r="G52" i="3"/>
  <c r="K51" i="3"/>
  <c r="G47" i="3"/>
  <c r="G44" i="3"/>
  <c r="G39" i="3"/>
  <c r="G36" i="3"/>
  <c r="K35" i="3"/>
  <c r="K30" i="3"/>
  <c r="L30" i="3"/>
  <c r="G30" i="3"/>
  <c r="C12" i="3"/>
  <c r="F100" i="2"/>
  <c r="H100" i="2"/>
  <c r="J100" i="2"/>
  <c r="K100" i="2"/>
  <c r="L100" i="2"/>
  <c r="K79" i="2"/>
  <c r="G79" i="2"/>
  <c r="Q12" i="3"/>
  <c r="M12" i="3"/>
  <c r="F101" i="2"/>
  <c r="H101" i="2"/>
  <c r="I101" i="2"/>
  <c r="L101" i="2"/>
  <c r="J97" i="2"/>
  <c r="F97" i="2"/>
  <c r="H97" i="2"/>
  <c r="I97" i="2"/>
  <c r="I87" i="2"/>
  <c r="H87" i="2"/>
  <c r="F87" i="2"/>
  <c r="L87" i="2"/>
  <c r="I61" i="2"/>
  <c r="J61" i="2"/>
  <c r="F61" i="2"/>
  <c r="H61" i="2"/>
  <c r="G46" i="2"/>
  <c r="I112" i="3"/>
  <c r="I104" i="3"/>
  <c r="J96" i="3"/>
  <c r="I93" i="3"/>
  <c r="K90" i="3"/>
  <c r="J87" i="3"/>
  <c r="G86" i="3"/>
  <c r="K81" i="3"/>
  <c r="I78" i="3"/>
  <c r="K67" i="3"/>
  <c r="G24" i="3"/>
  <c r="L24" i="3"/>
  <c r="G23" i="3"/>
  <c r="L12" i="3"/>
  <c r="L95" i="2"/>
  <c r="F92" i="2"/>
  <c r="I92" i="2"/>
  <c r="J92" i="2"/>
  <c r="K92" i="2"/>
  <c r="L88" i="2"/>
  <c r="G88" i="2"/>
  <c r="G23" i="2"/>
  <c r="K23" i="2"/>
  <c r="K12" i="2"/>
  <c r="C12" i="2"/>
  <c r="L148" i="3"/>
  <c r="L140" i="3"/>
  <c r="L132" i="3"/>
  <c r="L124" i="3"/>
  <c r="L116" i="3"/>
  <c r="H112" i="3"/>
  <c r="L108" i="3"/>
  <c r="H104" i="3"/>
  <c r="I96" i="3"/>
  <c r="H93" i="3"/>
  <c r="I87" i="3"/>
  <c r="L84" i="3"/>
  <c r="G84" i="3"/>
  <c r="I79" i="3"/>
  <c r="J26" i="3"/>
  <c r="G25" i="3"/>
  <c r="G12" i="3"/>
  <c r="G102" i="2"/>
  <c r="L102" i="2"/>
  <c r="G94" i="2"/>
  <c r="K94" i="2"/>
  <c r="L94" i="2"/>
  <c r="I85" i="2"/>
  <c r="F85" i="2"/>
  <c r="H85" i="2"/>
  <c r="K70" i="2"/>
  <c r="G70" i="2"/>
  <c r="L70" i="2"/>
  <c r="G70" i="5"/>
  <c r="I70" i="5"/>
  <c r="L149" i="3"/>
  <c r="K148" i="3"/>
  <c r="J147" i="3"/>
  <c r="L141" i="3"/>
  <c r="K140" i="3"/>
  <c r="J139" i="3"/>
  <c r="L133" i="3"/>
  <c r="K132" i="3"/>
  <c r="J131" i="3"/>
  <c r="L125" i="3"/>
  <c r="K124" i="3"/>
  <c r="J123" i="3"/>
  <c r="L117" i="3"/>
  <c r="K116" i="3"/>
  <c r="J115" i="3"/>
  <c r="L109" i="3"/>
  <c r="K108" i="3"/>
  <c r="J107" i="3"/>
  <c r="L101" i="3"/>
  <c r="L91" i="3"/>
  <c r="H87" i="3"/>
  <c r="J72" i="3"/>
  <c r="G71" i="3"/>
  <c r="G27" i="3"/>
  <c r="I100" i="2"/>
  <c r="H94" i="2"/>
  <c r="I94" i="2"/>
  <c r="F94" i="2"/>
  <c r="G54" i="2"/>
  <c r="G50" i="2"/>
  <c r="F45" i="2"/>
  <c r="G99" i="3"/>
  <c r="J97" i="3"/>
  <c r="F96" i="3"/>
  <c r="L95" i="3"/>
  <c r="G90" i="3"/>
  <c r="J88" i="3"/>
  <c r="G81" i="3"/>
  <c r="I71" i="3"/>
  <c r="L67" i="3"/>
  <c r="L55" i="3"/>
  <c r="G28" i="3"/>
  <c r="O12" i="3"/>
  <c r="K87" i="2"/>
  <c r="L79" i="2"/>
  <c r="K71" i="2"/>
  <c r="G71" i="2"/>
  <c r="F68" i="2"/>
  <c r="H68" i="2"/>
  <c r="I68" i="2"/>
  <c r="J68" i="2"/>
  <c r="G95" i="2"/>
  <c r="L34" i="2"/>
  <c r="G34" i="2"/>
  <c r="P12" i="3"/>
  <c r="I103" i="2"/>
  <c r="H103" i="2"/>
  <c r="K97" i="2"/>
  <c r="H86" i="2"/>
  <c r="J86" i="2"/>
  <c r="L80" i="2"/>
  <c r="D12" i="2"/>
  <c r="G81" i="5"/>
  <c r="I81" i="5"/>
  <c r="I61" i="3"/>
  <c r="I53" i="3"/>
  <c r="K103" i="2"/>
  <c r="L97" i="2"/>
  <c r="L90" i="2"/>
  <c r="K90" i="2"/>
  <c r="I89" i="2"/>
  <c r="J88" i="2"/>
  <c r="I88" i="2"/>
  <c r="L86" i="2"/>
  <c r="F84" i="2"/>
  <c r="H84" i="2"/>
  <c r="L82" i="2"/>
  <c r="K82" i="2"/>
  <c r="I79" i="2"/>
  <c r="H79" i="2"/>
  <c r="G78" i="2"/>
  <c r="J57" i="2"/>
  <c r="F44" i="2"/>
  <c r="J44" i="2"/>
  <c r="G62" i="5"/>
  <c r="I62" i="5"/>
  <c r="L49" i="3"/>
  <c r="L41" i="3"/>
  <c r="J103" i="2"/>
  <c r="L98" i="2"/>
  <c r="K98" i="2"/>
  <c r="J96" i="2"/>
  <c r="I96" i="2"/>
  <c r="H89" i="2"/>
  <c r="K86" i="2"/>
  <c r="L85" i="2"/>
  <c r="K80" i="2"/>
  <c r="H78" i="2"/>
  <c r="J78" i="2"/>
  <c r="L72" i="2"/>
  <c r="J64" i="3"/>
  <c r="J48" i="3"/>
  <c r="J32" i="3"/>
  <c r="J30" i="3"/>
  <c r="I12" i="3"/>
  <c r="J104" i="2"/>
  <c r="I104" i="2"/>
  <c r="I86" i="2"/>
  <c r="K85" i="2"/>
  <c r="L84" i="2"/>
  <c r="I77" i="2"/>
  <c r="F77" i="2"/>
  <c r="L73" i="2"/>
  <c r="G69" i="2"/>
  <c r="G45" i="2"/>
  <c r="O12" i="2"/>
  <c r="G12" i="2"/>
  <c r="H12" i="2"/>
  <c r="J24" i="3"/>
  <c r="L104" i="2"/>
  <c r="J102" i="2"/>
  <c r="K96" i="2"/>
  <c r="I95" i="2"/>
  <c r="H95" i="2"/>
  <c r="L93" i="2"/>
  <c r="K89" i="2"/>
  <c r="H88" i="2"/>
  <c r="J84" i="2"/>
  <c r="J79" i="2"/>
  <c r="L78" i="2"/>
  <c r="F76" i="2"/>
  <c r="H76" i="2"/>
  <c r="L74" i="2"/>
  <c r="K74" i="2"/>
  <c r="H73" i="2"/>
  <c r="H70" i="2"/>
  <c r="J70" i="2"/>
  <c r="F60" i="2"/>
  <c r="H60" i="2"/>
  <c r="I60" i="2"/>
  <c r="J60" i="2"/>
  <c r="I57" i="2"/>
  <c r="K26" i="2"/>
  <c r="G26" i="2"/>
  <c r="J12" i="2"/>
  <c r="I80" i="2"/>
  <c r="I72" i="2"/>
  <c r="H71" i="2"/>
  <c r="I64" i="2"/>
  <c r="H63" i="2"/>
  <c r="I56" i="2"/>
  <c r="H55" i="2"/>
  <c r="J41" i="2"/>
  <c r="G36" i="12"/>
  <c r="N36" i="12"/>
  <c r="P36" i="12"/>
  <c r="S36" i="12" s="1"/>
  <c r="U36" i="12" s="1"/>
  <c r="D16" i="12"/>
  <c r="D19" i="12" s="1"/>
  <c r="G65" i="5"/>
  <c r="I12" i="2"/>
  <c r="I72" i="5"/>
  <c r="G49" i="5"/>
  <c r="I49" i="5"/>
  <c r="G29" i="4"/>
  <c r="G21" i="4"/>
  <c r="H21" i="4"/>
  <c r="L55" i="2"/>
  <c r="G45" i="5"/>
  <c r="I45" i="5"/>
  <c r="G41" i="12"/>
  <c r="N41" i="12"/>
  <c r="G79" i="5"/>
  <c r="I79" i="5"/>
  <c r="G47" i="5"/>
  <c r="L47" i="5"/>
  <c r="G39" i="12"/>
  <c r="N39" i="12"/>
  <c r="P39" i="12"/>
  <c r="S39" i="12" s="1"/>
  <c r="U39" i="12" s="1"/>
  <c r="G55" i="5"/>
  <c r="M55" i="5"/>
  <c r="I76" i="11"/>
  <c r="G24" i="8"/>
  <c r="I24" i="8"/>
  <c r="E25" i="8"/>
  <c r="F25" i="8"/>
  <c r="G28" i="8"/>
  <c r="I28" i="8"/>
  <c r="E29" i="8"/>
  <c r="F29" i="8"/>
  <c r="G32" i="8"/>
  <c r="E33" i="8"/>
  <c r="F33" i="8"/>
  <c r="E36" i="8"/>
  <c r="F36" i="8"/>
  <c r="G39" i="8"/>
  <c r="L39" i="8"/>
  <c r="E22" i="8"/>
  <c r="F22" i="8"/>
  <c r="G25" i="8"/>
  <c r="I25" i="8"/>
  <c r="E26" i="8"/>
  <c r="F26" i="8"/>
  <c r="E30" i="8"/>
  <c r="F30" i="8"/>
  <c r="E34" i="8"/>
  <c r="F34" i="8"/>
  <c r="G36" i="8"/>
  <c r="I36" i="8"/>
  <c r="E37" i="8"/>
  <c r="F37" i="8"/>
  <c r="E21" i="8"/>
  <c r="F21" i="8"/>
  <c r="G22" i="8"/>
  <c r="I22" i="8"/>
  <c r="E23" i="8"/>
  <c r="F23" i="8"/>
  <c r="E27" i="8"/>
  <c r="F27" i="8"/>
  <c r="E31" i="8"/>
  <c r="F31" i="8"/>
  <c r="E35" i="8"/>
  <c r="F35" i="8"/>
  <c r="G37" i="8"/>
  <c r="I37" i="8"/>
  <c r="E38" i="8"/>
  <c r="F38" i="8"/>
  <c r="G38" i="12"/>
  <c r="N38" i="12"/>
  <c r="G87" i="5"/>
  <c r="G46" i="5"/>
  <c r="I46" i="5"/>
  <c r="G38" i="4"/>
  <c r="G82" i="5"/>
  <c r="I82" i="5"/>
  <c r="G77" i="5"/>
  <c r="I77" i="5"/>
  <c r="G73" i="5"/>
  <c r="I73" i="5"/>
  <c r="G33" i="5"/>
  <c r="I33" i="5"/>
  <c r="G40" i="12"/>
  <c r="G61" i="5"/>
  <c r="K61" i="5"/>
  <c r="I57" i="5"/>
  <c r="G38" i="5"/>
  <c r="I38" i="5"/>
  <c r="G37" i="12"/>
  <c r="N37" i="12"/>
  <c r="W10" i="6"/>
  <c r="G85" i="5"/>
  <c r="I85" i="5"/>
  <c r="G50" i="5"/>
  <c r="I50" i="5"/>
  <c r="I70" i="4"/>
  <c r="G69" i="5"/>
  <c r="K69" i="5"/>
  <c r="G67" i="5"/>
  <c r="M67" i="5"/>
  <c r="G53" i="5"/>
  <c r="L53" i="5"/>
  <c r="P34" i="12"/>
  <c r="S34" i="12" s="1"/>
  <c r="U34" i="12" s="1"/>
  <c r="P27" i="12"/>
  <c r="S27" i="12" s="1"/>
  <c r="U27" i="12" s="1"/>
  <c r="W18" i="12"/>
  <c r="K51" i="5"/>
  <c r="G73" i="4"/>
  <c r="I71" i="4"/>
  <c r="V109" i="11"/>
  <c r="I109" i="11"/>
  <c r="G59" i="4"/>
  <c r="G57" i="4"/>
  <c r="G55" i="4"/>
  <c r="G49" i="4"/>
  <c r="P48" i="5"/>
  <c r="S48" i="5" s="1"/>
  <c r="U48" i="5" s="1"/>
  <c r="G63" i="4"/>
  <c r="G61" i="4"/>
  <c r="I86" i="11"/>
  <c r="Z86" i="11"/>
  <c r="Z69" i="11"/>
  <c r="M69" i="11"/>
  <c r="G67" i="4"/>
  <c r="G65" i="4"/>
  <c r="W113" i="11"/>
  <c r="X113" i="11" s="1"/>
  <c r="G90" i="11"/>
  <c r="Z90" i="11"/>
  <c r="P90" i="11"/>
  <c r="G77" i="4"/>
  <c r="G74" i="4"/>
  <c r="I48" i="4"/>
  <c r="T48" i="4"/>
  <c r="T27" i="4"/>
  <c r="I27" i="4"/>
  <c r="T46" i="4"/>
  <c r="L46" i="4"/>
  <c r="I42" i="4"/>
  <c r="T42" i="4"/>
  <c r="S109" i="11"/>
  <c r="U109" i="11" s="1"/>
  <c r="X109" i="11"/>
  <c r="G40" i="4"/>
  <c r="T35" i="4"/>
  <c r="I34" i="4"/>
  <c r="T25" i="4"/>
  <c r="I25" i="4"/>
  <c r="I23" i="4"/>
  <c r="G111" i="11"/>
  <c r="T37" i="4"/>
  <c r="J37" i="4"/>
  <c r="S111" i="11"/>
  <c r="U111" i="11" s="1"/>
  <c r="G108" i="11"/>
  <c r="Z101" i="11"/>
  <c r="G101" i="11"/>
  <c r="E37" i="5"/>
  <c r="F37" i="5"/>
  <c r="I78" i="4"/>
  <c r="I44" i="4"/>
  <c r="G114" i="11"/>
  <c r="G66" i="11"/>
  <c r="I42" i="11"/>
  <c r="T45" i="4"/>
  <c r="L45" i="4"/>
  <c r="I41" i="4"/>
  <c r="T41" i="4"/>
  <c r="T39" i="4"/>
  <c r="I28" i="4"/>
  <c r="T28" i="4"/>
  <c r="G110" i="11"/>
  <c r="G100" i="11"/>
  <c r="Z100" i="11"/>
  <c r="I87" i="11"/>
  <c r="M58" i="11"/>
  <c r="T33" i="4"/>
  <c r="I33" i="4"/>
  <c r="G118" i="11"/>
  <c r="G93" i="11"/>
  <c r="Y65" i="11"/>
  <c r="G65" i="11"/>
  <c r="E29" i="5"/>
  <c r="F29" i="5"/>
  <c r="G28" i="5"/>
  <c r="I28" i="5"/>
  <c r="E25" i="5"/>
  <c r="F25" i="5"/>
  <c r="G24" i="5"/>
  <c r="G30" i="4"/>
  <c r="T26" i="4"/>
  <c r="G112" i="11"/>
  <c r="I96" i="11"/>
  <c r="G84" i="11"/>
  <c r="Z84" i="11"/>
  <c r="P76" i="11"/>
  <c r="Z76" i="11"/>
  <c r="K97" i="11"/>
  <c r="Z96" i="11"/>
  <c r="P96" i="11"/>
  <c r="W96" i="11" s="1"/>
  <c r="X96" i="11" s="1"/>
  <c r="M70" i="11"/>
  <c r="K64" i="11"/>
  <c r="Z64" i="11"/>
  <c r="I33" i="11"/>
  <c r="I32" i="4"/>
  <c r="I24" i="4"/>
  <c r="I121" i="11"/>
  <c r="I119" i="11"/>
  <c r="I117" i="11"/>
  <c r="I115" i="11"/>
  <c r="I113" i="11"/>
  <c r="G104" i="11"/>
  <c r="G103" i="11"/>
  <c r="G102" i="11"/>
  <c r="P102" i="11"/>
  <c r="W102" i="11" s="1"/>
  <c r="X102" i="11" s="1"/>
  <c r="G82" i="11"/>
  <c r="Y82" i="11"/>
  <c r="P82" i="11"/>
  <c r="S82" i="11" s="1"/>
  <c r="U82" i="11" s="1"/>
  <c r="G61" i="11"/>
  <c r="G59" i="11"/>
  <c r="Z59" i="11"/>
  <c r="P59" i="11"/>
  <c r="G98" i="11"/>
  <c r="G74" i="11"/>
  <c r="N52" i="11"/>
  <c r="Z52" i="11"/>
  <c r="G47" i="11"/>
  <c r="Y47" i="11"/>
  <c r="L35" i="11"/>
  <c r="Z102" i="11"/>
  <c r="P91" i="11"/>
  <c r="V91" i="11" s="1"/>
  <c r="Z91" i="11"/>
  <c r="Z88" i="11"/>
  <c r="P85" i="11"/>
  <c r="W85" i="11" s="1"/>
  <c r="X85" i="11" s="1"/>
  <c r="G85" i="11"/>
  <c r="Z85" i="11"/>
  <c r="G67" i="11"/>
  <c r="Z103" i="11"/>
  <c r="Y42" i="11"/>
  <c r="I26" i="11"/>
  <c r="Y99" i="11"/>
  <c r="I95" i="11"/>
  <c r="G92" i="11"/>
  <c r="Y83" i="11"/>
  <c r="Z80" i="11"/>
  <c r="P80" i="11"/>
  <c r="S80" i="11" s="1"/>
  <c r="U80" i="11" s="1"/>
  <c r="P60" i="11"/>
  <c r="W60" i="11" s="1"/>
  <c r="X60" i="11" s="1"/>
  <c r="G60" i="11"/>
  <c r="Y60" i="11"/>
  <c r="G51" i="11"/>
  <c r="G39" i="11"/>
  <c r="Z39" i="11"/>
  <c r="P39" i="11"/>
  <c r="W39" i="11" s="1"/>
  <c r="X39" i="11" s="1"/>
  <c r="P86" i="11"/>
  <c r="V86" i="11" s="1"/>
  <c r="P71" i="11"/>
  <c r="V71" i="11" s="1"/>
  <c r="Y62" i="11"/>
  <c r="I32" i="11"/>
  <c r="P95" i="11"/>
  <c r="S95" i="11" s="1"/>
  <c r="U95" i="11" s="1"/>
  <c r="I89" i="11"/>
  <c r="P87" i="11"/>
  <c r="V87" i="11" s="1"/>
  <c r="I81" i="11"/>
  <c r="Y58" i="11"/>
  <c r="G53" i="11"/>
  <c r="Y53" i="11"/>
  <c r="Z41" i="11"/>
  <c r="I28" i="11"/>
  <c r="I24" i="11"/>
  <c r="G121" i="1"/>
  <c r="Y87" i="11"/>
  <c r="Z73" i="11"/>
  <c r="P72" i="11"/>
  <c r="V72" i="11" s="1"/>
  <c r="Z57" i="11"/>
  <c r="L56" i="11"/>
  <c r="G48" i="11"/>
  <c r="Z48" i="11"/>
  <c r="I31" i="11"/>
  <c r="Z68" i="11"/>
  <c r="G54" i="11"/>
  <c r="P54" i="11"/>
  <c r="W54" i="11" s="1"/>
  <c r="X54" i="11" s="1"/>
  <c r="G49" i="11"/>
  <c r="Y49" i="11"/>
  <c r="P49" i="11"/>
  <c r="V49" i="11" s="1"/>
  <c r="G37" i="11"/>
  <c r="Z37" i="11"/>
  <c r="Z32" i="11"/>
  <c r="Z70" i="11"/>
  <c r="G68" i="11"/>
  <c r="Y55" i="11"/>
  <c r="I25" i="11"/>
  <c r="D16" i="11"/>
  <c r="D19" i="11" s="1"/>
  <c r="G50" i="11"/>
  <c r="Z50" i="11"/>
  <c r="P50" i="11"/>
  <c r="V50" i="11" s="1"/>
  <c r="G46" i="11"/>
  <c r="Y46" i="11"/>
  <c r="G38" i="11"/>
  <c r="Y38" i="11"/>
  <c r="G34" i="11"/>
  <c r="Y34" i="11"/>
  <c r="G29" i="11"/>
  <c r="Z29" i="11"/>
  <c r="Z27" i="11"/>
  <c r="G27" i="11"/>
  <c r="G23" i="11"/>
  <c r="P35" i="11"/>
  <c r="V35" i="11" s="1"/>
  <c r="Z35" i="11"/>
  <c r="P34" i="11"/>
  <c r="J2" i="11"/>
  <c r="G102" i="1"/>
  <c r="Z28" i="11"/>
  <c r="P27" i="11"/>
  <c r="S27" i="11" s="1"/>
  <c r="Y31" i="11"/>
  <c r="P26" i="11"/>
  <c r="V26" i="11" s="1"/>
  <c r="Y22" i="11"/>
  <c r="P45" i="11"/>
  <c r="W45" i="11" s="1"/>
  <c r="X45" i="11" s="1"/>
  <c r="P41" i="11"/>
  <c r="V41" i="11" s="1"/>
  <c r="Y26" i="11"/>
  <c r="Y25" i="11"/>
  <c r="Z24" i="11"/>
  <c r="P22" i="11"/>
  <c r="W22" i="11" s="1"/>
  <c r="P53" i="11"/>
  <c r="W53" i="11" s="1"/>
  <c r="X53" i="11" s="1"/>
  <c r="P23" i="11"/>
  <c r="S23" i="11" s="1"/>
  <c r="U23" i="11" s="1"/>
  <c r="J4" i="11"/>
  <c r="D15" i="11"/>
  <c r="C19" i="11" s="1"/>
  <c r="J3" i="11"/>
  <c r="Z33" i="11"/>
  <c r="K5" i="11"/>
  <c r="G42" i="1"/>
  <c r="K4" i="1"/>
  <c r="Z3" i="1"/>
  <c r="Z20" i="1"/>
  <c r="K3" i="1"/>
  <c r="E26" i="1"/>
  <c r="F26" i="1"/>
  <c r="Z19" i="1"/>
  <c r="Z5" i="1"/>
  <c r="K5" i="1"/>
  <c r="Z11" i="1"/>
  <c r="Z92" i="11"/>
  <c r="K98" i="11"/>
  <c r="I102" i="11"/>
  <c r="I65" i="11"/>
  <c r="G38" i="8"/>
  <c r="L38" i="8"/>
  <c r="G23" i="8"/>
  <c r="N50" i="11"/>
  <c r="I49" i="11"/>
  <c r="W95" i="11"/>
  <c r="X95" i="11" s="1"/>
  <c r="I92" i="11"/>
  <c r="I74" i="11"/>
  <c r="V59" i="11"/>
  <c r="I59" i="11"/>
  <c r="S76" i="11"/>
  <c r="U76" i="11" s="1"/>
  <c r="W76" i="11"/>
  <c r="X76" i="11" s="1"/>
  <c r="I30" i="4"/>
  <c r="T30" i="4"/>
  <c r="I118" i="11"/>
  <c r="I100" i="11"/>
  <c r="G37" i="5"/>
  <c r="J37" i="5"/>
  <c r="V111" i="11"/>
  <c r="I111" i="11"/>
  <c r="I77" i="4"/>
  <c r="I57" i="4"/>
  <c r="I38" i="4"/>
  <c r="T38" i="4"/>
  <c r="G29" i="8"/>
  <c r="I29" i="8"/>
  <c r="I32" i="8"/>
  <c r="V76" i="11"/>
  <c r="I23" i="11"/>
  <c r="V34" i="11"/>
  <c r="I34" i="11"/>
  <c r="M67" i="11"/>
  <c r="Z67" i="11"/>
  <c r="I103" i="11"/>
  <c r="I110" i="11"/>
  <c r="I59" i="4"/>
  <c r="M65" i="5"/>
  <c r="J102" i="1"/>
  <c r="Y23" i="11"/>
  <c r="N54" i="11"/>
  <c r="W72" i="11"/>
  <c r="X72" i="11" s="1"/>
  <c r="K53" i="11"/>
  <c r="I39" i="11"/>
  <c r="V95" i="11"/>
  <c r="Z74" i="11"/>
  <c r="I61" i="11"/>
  <c r="Z61" i="11"/>
  <c r="I104" i="11"/>
  <c r="S96" i="11"/>
  <c r="U96" i="11" s="1"/>
  <c r="I84" i="11"/>
  <c r="I93" i="11"/>
  <c r="K61" i="4"/>
  <c r="G34" i="8"/>
  <c r="L34" i="8"/>
  <c r="K42" i="1"/>
  <c r="U27" i="11"/>
  <c r="I27" i="11"/>
  <c r="I38" i="11"/>
  <c r="I51" i="11"/>
  <c r="V80" i="11"/>
  <c r="W80" i="11"/>
  <c r="X80" i="11" s="1"/>
  <c r="I24" i="5"/>
  <c r="I101" i="11"/>
  <c r="W90" i="11"/>
  <c r="X90" i="11" s="1"/>
  <c r="S90" i="11"/>
  <c r="U90" i="11" s="1"/>
  <c r="M65" i="4"/>
  <c r="K63" i="4"/>
  <c r="K49" i="4"/>
  <c r="T49" i="4"/>
  <c r="D16" i="8"/>
  <c r="D19" i="8" s="1"/>
  <c r="P31" i="8"/>
  <c r="S31" i="8" s="1"/>
  <c r="U31" i="8" s="1"/>
  <c r="G31" i="8"/>
  <c r="I31" i="8"/>
  <c r="E81" i="10"/>
  <c r="W35" i="11"/>
  <c r="X35" i="11" s="1"/>
  <c r="L48" i="11"/>
  <c r="L47" i="11"/>
  <c r="G25" i="5"/>
  <c r="I25" i="5"/>
  <c r="Z93" i="11"/>
  <c r="Y66" i="11"/>
  <c r="I40" i="4"/>
  <c r="T40" i="4"/>
  <c r="M67" i="4"/>
  <c r="I73" i="4"/>
  <c r="G21" i="8"/>
  <c r="G30" i="8"/>
  <c r="I30" i="8"/>
  <c r="I29" i="4"/>
  <c r="T29" i="4"/>
  <c r="S34" i="11"/>
  <c r="U34" i="11" s="1"/>
  <c r="W34" i="11"/>
  <c r="X34" i="11" s="1"/>
  <c r="I29" i="11"/>
  <c r="I46" i="11"/>
  <c r="J37" i="11"/>
  <c r="I60" i="11"/>
  <c r="I85" i="11"/>
  <c r="I82" i="11"/>
  <c r="K66" i="11"/>
  <c r="I90" i="11"/>
  <c r="V90" i="11"/>
  <c r="M55" i="4"/>
  <c r="G27" i="8"/>
  <c r="I27" i="8"/>
  <c r="S50" i="11"/>
  <c r="U50" i="11" s="1"/>
  <c r="M68" i="11"/>
  <c r="S86" i="11"/>
  <c r="U86" i="11" s="1"/>
  <c r="W86" i="11"/>
  <c r="X86" i="11" s="1"/>
  <c r="Z98" i="11"/>
  <c r="W59" i="11"/>
  <c r="X59" i="11" s="1"/>
  <c r="S59" i="11"/>
  <c r="U59" i="11" s="1"/>
  <c r="Z51" i="11"/>
  <c r="I112" i="11"/>
  <c r="G29" i="5"/>
  <c r="I29" i="5"/>
  <c r="I114" i="11"/>
  <c r="I108" i="11"/>
  <c r="I74" i="4"/>
  <c r="N40" i="12"/>
  <c r="K87" i="5"/>
  <c r="G26" i="8"/>
  <c r="I26" i="8"/>
  <c r="G33" i="8"/>
  <c r="I33" i="8"/>
  <c r="I23" i="8"/>
  <c r="K13" i="2"/>
  <c r="E13" i="2"/>
  <c r="L13" i="2"/>
  <c r="C13" i="2"/>
  <c r="F13" i="2"/>
  <c r="M13" i="2"/>
  <c r="J13" i="2"/>
  <c r="I13" i="2"/>
  <c r="P13" i="2"/>
  <c r="Q13" i="2"/>
  <c r="L79" i="7"/>
  <c r="I71" i="7"/>
  <c r="K48" i="7"/>
  <c r="F81" i="7"/>
  <c r="J80" i="7"/>
  <c r="J78" i="7"/>
  <c r="K73" i="7"/>
  <c r="H66" i="7"/>
  <c r="F63" i="7"/>
  <c r="J59" i="7"/>
  <c r="F49" i="7"/>
  <c r="F80" i="3"/>
  <c r="H67" i="3"/>
  <c r="H61" i="3"/>
  <c r="K53" i="3"/>
  <c r="L37" i="3"/>
  <c r="J34" i="3"/>
  <c r="F24" i="3"/>
  <c r="F66" i="2"/>
  <c r="G59" i="2"/>
  <c r="L41" i="2"/>
  <c r="H34" i="2"/>
  <c r="H29" i="2"/>
  <c r="H24" i="2"/>
  <c r="K22" i="2"/>
  <c r="P32" i="8"/>
  <c r="V32" i="8" s="1"/>
  <c r="W32" i="8" s="1"/>
  <c r="P44" i="11"/>
  <c r="W44" i="11" s="1"/>
  <c r="P30" i="11"/>
  <c r="V30" i="11" s="1"/>
  <c r="K2" i="11"/>
  <c r="K4" i="11"/>
  <c r="L74" i="7"/>
  <c r="K41" i="7"/>
  <c r="K37" i="3"/>
  <c r="I41" i="2"/>
  <c r="K29" i="2"/>
  <c r="J22" i="2"/>
  <c r="K2" i="1"/>
  <c r="K79" i="7"/>
  <c r="J74" i="7"/>
  <c r="J66" i="7"/>
  <c r="J38" i="7"/>
  <c r="L61" i="3"/>
  <c r="J37" i="3"/>
  <c r="K34" i="3"/>
  <c r="H41" i="2"/>
  <c r="J29" i="2"/>
  <c r="J25" i="2"/>
  <c r="J24" i="2"/>
  <c r="I22" i="2"/>
  <c r="I21" i="2"/>
  <c r="J79" i="7"/>
  <c r="I79" i="7"/>
  <c r="K71" i="7"/>
  <c r="I66" i="7"/>
  <c r="I55" i="7"/>
  <c r="H41" i="7"/>
  <c r="J29" i="7"/>
  <c r="J84" i="3"/>
  <c r="H80" i="3"/>
  <c r="F75" i="3"/>
  <c r="K61" i="3"/>
  <c r="F53" i="3"/>
  <c r="H50" i="3"/>
  <c r="I34" i="3"/>
  <c r="F32" i="3"/>
  <c r="J23" i="3"/>
  <c r="F64" i="2"/>
  <c r="F56" i="2"/>
  <c r="G41" i="2"/>
  <c r="J33" i="2"/>
  <c r="J32" i="2"/>
  <c r="I29" i="2"/>
  <c r="J28" i="2"/>
  <c r="J27" i="2"/>
  <c r="I24" i="2"/>
  <c r="F22" i="2"/>
  <c r="P32" i="11"/>
  <c r="S32" i="11" s="1"/>
  <c r="U32" i="11" s="1"/>
  <c r="Z16" i="1"/>
  <c r="H79" i="7"/>
  <c r="L80" i="7"/>
  <c r="H75" i="7"/>
  <c r="F74" i="7"/>
  <c r="F60" i="7"/>
  <c r="J35" i="7"/>
  <c r="J61" i="3"/>
  <c r="I56" i="3"/>
  <c r="F37" i="3"/>
  <c r="H34" i="3"/>
  <c r="I30" i="3"/>
  <c r="K24" i="3"/>
  <c r="I23" i="3"/>
  <c r="J58" i="2"/>
  <c r="J51" i="2"/>
  <c r="I50" i="2"/>
  <c r="K44" i="2"/>
  <c r="J34" i="2"/>
  <c r="I31" i="2"/>
  <c r="G29" i="2"/>
  <c r="G25" i="2"/>
  <c r="F23" i="2"/>
  <c r="J71" i="7"/>
  <c r="I74" i="7"/>
  <c r="F66" i="7"/>
  <c r="J46" i="7"/>
  <c r="F33" i="3"/>
  <c r="I24" i="3"/>
  <c r="I58" i="2"/>
  <c r="I34" i="2"/>
  <c r="P37" i="11"/>
  <c r="V37" i="11" s="1"/>
  <c r="P24" i="11"/>
  <c r="H71" i="7"/>
  <c r="S32" i="8"/>
  <c r="U32" i="8" s="1"/>
  <c r="C11" i="11"/>
  <c r="C11" i="12"/>
  <c r="C11" i="5"/>
  <c r="C12" i="11"/>
  <c r="E18" i="2"/>
  <c r="C11" i="4"/>
  <c r="C12" i="8"/>
  <c r="C11" i="6"/>
  <c r="C12" i="4"/>
  <c r="C12" i="12"/>
  <c r="C12" i="5"/>
  <c r="C11" i="8"/>
  <c r="C12" i="6"/>
  <c r="C18" i="2"/>
  <c r="G129" i="1" l="1"/>
  <c r="P129" i="1"/>
  <c r="D17" i="1"/>
  <c r="Z21" i="1"/>
  <c r="F38" i="7"/>
  <c r="Z25" i="1"/>
  <c r="K71" i="3"/>
  <c r="L71" i="3"/>
  <c r="P51" i="5"/>
  <c r="S51" i="5" s="1"/>
  <c r="U51" i="5" s="1"/>
  <c r="H25" i="2"/>
  <c r="V96" i="11"/>
  <c r="Z8" i="1"/>
  <c r="Z12" i="1"/>
  <c r="Z24" i="1"/>
  <c r="P102" i="1"/>
  <c r="S102" i="1" s="1"/>
  <c r="U102" i="1" s="1"/>
  <c r="P39" i="6"/>
  <c r="S39" i="6" s="1"/>
  <c r="U39" i="6" s="1"/>
  <c r="L75" i="3"/>
  <c r="I26" i="3"/>
  <c r="F78" i="3"/>
  <c r="K36" i="3"/>
  <c r="L51" i="3"/>
  <c r="P107" i="1"/>
  <c r="K25" i="2"/>
  <c r="D13" i="3"/>
  <c r="W50" i="11"/>
  <c r="X50" i="11" s="1"/>
  <c r="Z22" i="1"/>
  <c r="P26" i="1"/>
  <c r="W26" i="1" s="1"/>
  <c r="X26" i="1" s="1"/>
  <c r="Z10" i="1"/>
  <c r="P32" i="5"/>
  <c r="S32" i="5" s="1"/>
  <c r="U32" i="5" s="1"/>
  <c r="P34" i="6"/>
  <c r="S34" i="6" s="1"/>
  <c r="U34" i="6" s="1"/>
  <c r="W12" i="6"/>
  <c r="L39" i="3"/>
  <c r="H72" i="3"/>
  <c r="L36" i="3"/>
  <c r="H51" i="3"/>
  <c r="L78" i="3"/>
  <c r="L22" i="7"/>
  <c r="F39" i="3"/>
  <c r="L60" i="2"/>
  <c r="H60" i="3"/>
  <c r="K36" i="2"/>
  <c r="I42" i="2"/>
  <c r="L36" i="2"/>
  <c r="S41" i="11"/>
  <c r="U41" i="11" s="1"/>
  <c r="S39" i="11"/>
  <c r="U39" i="11" s="1"/>
  <c r="Z26" i="1"/>
  <c r="Z13" i="1"/>
  <c r="W14" i="6"/>
  <c r="L38" i="2"/>
  <c r="F53" i="2"/>
  <c r="K39" i="3"/>
  <c r="K60" i="3"/>
  <c r="L48" i="3"/>
  <c r="G31" i="2"/>
  <c r="J51" i="3"/>
  <c r="K78" i="3"/>
  <c r="J39" i="3"/>
  <c r="F22" i="7"/>
  <c r="H22" i="7"/>
  <c r="I31" i="7"/>
  <c r="P41" i="12"/>
  <c r="S41" i="12" s="1"/>
  <c r="U41" i="12" s="1"/>
  <c r="P105" i="11"/>
  <c r="S105" i="11" s="1"/>
  <c r="U105" i="11" s="1"/>
  <c r="W41" i="11"/>
  <c r="X41" i="11" s="1"/>
  <c r="V39" i="11"/>
  <c r="Z2" i="1"/>
  <c r="L39" i="2"/>
  <c r="I38" i="2"/>
  <c r="J53" i="2"/>
  <c r="K48" i="3"/>
  <c r="I55" i="2"/>
  <c r="I36" i="2"/>
  <c r="H71" i="3"/>
  <c r="I25" i="2"/>
  <c r="H42" i="2"/>
  <c r="H38" i="7"/>
  <c r="J42" i="2"/>
  <c r="V102" i="11"/>
  <c r="Z6" i="1"/>
  <c r="I39" i="2"/>
  <c r="I45" i="3"/>
  <c r="I53" i="2"/>
  <c r="L60" i="3"/>
  <c r="F81" i="3"/>
  <c r="H33" i="2"/>
  <c r="L25" i="2"/>
  <c r="P119" i="1"/>
  <c r="P42" i="1"/>
  <c r="W42" i="1" s="1"/>
  <c r="X42" i="1" s="1"/>
  <c r="Z34" i="1"/>
  <c r="L72" i="3"/>
  <c r="Z4" i="1"/>
  <c r="I43" i="2"/>
  <c r="I60" i="3"/>
  <c r="J60" i="3"/>
  <c r="L38" i="7"/>
  <c r="J3" i="1"/>
  <c r="Z9" i="1"/>
  <c r="J71" i="3"/>
  <c r="J36" i="2"/>
  <c r="P44" i="5"/>
  <c r="V44" i="5" s="1"/>
  <c r="W19" i="12"/>
  <c r="G57" i="2"/>
  <c r="W5" i="12"/>
  <c r="W13" i="12"/>
  <c r="J30" i="2"/>
  <c r="S72" i="11"/>
  <c r="U72" i="11" s="1"/>
  <c r="W11" i="12"/>
  <c r="P21" i="12"/>
  <c r="S21" i="12" s="1"/>
  <c r="U21" i="12" s="1"/>
  <c r="P28" i="12"/>
  <c r="S28" i="12" s="1"/>
  <c r="U28" i="12" s="1"/>
  <c r="P35" i="12"/>
  <c r="D15" i="12"/>
  <c r="C19" i="12" s="1"/>
  <c r="L26" i="2"/>
  <c r="J22" i="3"/>
  <c r="J29" i="3"/>
  <c r="H79" i="3"/>
  <c r="H43" i="2"/>
  <c r="K39" i="2"/>
  <c r="P89" i="11"/>
  <c r="W89" i="11" s="1"/>
  <c r="X89" i="11" s="1"/>
  <c r="P55" i="11"/>
  <c r="V55" i="11" s="1"/>
  <c r="P48" i="11"/>
  <c r="S48" i="11" s="1"/>
  <c r="U48" i="11" s="1"/>
  <c r="W105" i="11"/>
  <c r="X105" i="11" s="1"/>
  <c r="W14" i="12"/>
  <c r="P22" i="12"/>
  <c r="S22" i="12" s="1"/>
  <c r="U22" i="12" s="1"/>
  <c r="P29" i="12"/>
  <c r="S29" i="12" s="1"/>
  <c r="U29" i="12" s="1"/>
  <c r="L33" i="3"/>
  <c r="K61" i="2"/>
  <c r="L23" i="2"/>
  <c r="L29" i="3"/>
  <c r="L83" i="7"/>
  <c r="J64" i="7"/>
  <c r="J49" i="3"/>
  <c r="I26" i="2"/>
  <c r="K52" i="7"/>
  <c r="K43" i="2"/>
  <c r="W17" i="12"/>
  <c r="W8" i="12"/>
  <c r="P23" i="12"/>
  <c r="S23" i="12" s="1"/>
  <c r="U23" i="12" s="1"/>
  <c r="P30" i="12"/>
  <c r="S30" i="12" s="1"/>
  <c r="U30" i="12" s="1"/>
  <c r="P42" i="12"/>
  <c r="S42" i="12" s="1"/>
  <c r="U42" i="12" s="1"/>
  <c r="F25" i="7"/>
  <c r="L70" i="7"/>
  <c r="I78" i="7"/>
  <c r="J75" i="3"/>
  <c r="I30" i="2"/>
  <c r="I23" i="2"/>
  <c r="J23" i="2"/>
  <c r="L51" i="2"/>
  <c r="W10" i="12"/>
  <c r="I33" i="3"/>
  <c r="P24" i="12"/>
  <c r="S24" i="12" s="1"/>
  <c r="U24" i="12" s="1"/>
  <c r="P31" i="12"/>
  <c r="S31" i="12" s="1"/>
  <c r="U31" i="12" s="1"/>
  <c r="W3" i="12"/>
  <c r="K79" i="3"/>
  <c r="L22" i="3"/>
  <c r="F21" i="2"/>
  <c r="P92" i="11"/>
  <c r="P90" i="1"/>
  <c r="L57" i="2"/>
  <c r="P44" i="12"/>
  <c r="S44" i="12" s="1"/>
  <c r="U44" i="12" s="1"/>
  <c r="W16" i="12"/>
  <c r="K60" i="7"/>
  <c r="S53" i="11"/>
  <c r="U53" i="11" s="1"/>
  <c r="W2" i="12"/>
  <c r="P25" i="12"/>
  <c r="S25" i="12" s="1"/>
  <c r="U25" i="12" s="1"/>
  <c r="P32" i="12"/>
  <c r="S32" i="12" s="1"/>
  <c r="U32" i="12" s="1"/>
  <c r="W9" i="12"/>
  <c r="P38" i="12"/>
  <c r="S38" i="12" s="1"/>
  <c r="U38" i="12" s="1"/>
  <c r="K22" i="3"/>
  <c r="H25" i="7"/>
  <c r="L60" i="7"/>
  <c r="L52" i="7"/>
  <c r="K50" i="3"/>
  <c r="W4" i="12"/>
  <c r="H33" i="3"/>
  <c r="J33" i="3"/>
  <c r="H60" i="7"/>
  <c r="I60" i="7"/>
  <c r="L43" i="2"/>
  <c r="W12" i="12"/>
  <c r="P43" i="12"/>
  <c r="S43" i="12" s="1"/>
  <c r="U43" i="12" s="1"/>
  <c r="F79" i="3"/>
  <c r="J65" i="7"/>
  <c r="K25" i="7"/>
  <c r="I50" i="3"/>
  <c r="W7" i="12"/>
  <c r="J26" i="2"/>
  <c r="F51" i="2"/>
  <c r="W87" i="11"/>
  <c r="X87" i="11" s="1"/>
  <c r="W15" i="12"/>
  <c r="P26" i="12"/>
  <c r="S26" i="12" s="1"/>
  <c r="U26" i="12" s="1"/>
  <c r="P33" i="12"/>
  <c r="S33" i="12" s="1"/>
  <c r="U33" i="12" s="1"/>
  <c r="P37" i="12"/>
  <c r="S37" i="12" s="1"/>
  <c r="U37" i="12" s="1"/>
  <c r="P40" i="12"/>
  <c r="S40" i="12" s="1"/>
  <c r="U40" i="12" s="1"/>
  <c r="L25" i="7"/>
  <c r="I84" i="3"/>
  <c r="J79" i="3"/>
  <c r="L61" i="2"/>
  <c r="L37" i="2"/>
  <c r="P99" i="1"/>
  <c r="V30" i="8"/>
  <c r="W30" i="8" s="1"/>
  <c r="S30" i="8"/>
  <c r="U30" i="8" s="1"/>
  <c r="P75" i="5"/>
  <c r="F77" i="3"/>
  <c r="O13" i="3"/>
  <c r="W32" i="11"/>
  <c r="X32" i="11" s="1"/>
  <c r="P64" i="5"/>
  <c r="P43" i="5"/>
  <c r="V43" i="5" s="1"/>
  <c r="E13" i="3"/>
  <c r="P27" i="8"/>
  <c r="S27" i="8" s="1"/>
  <c r="U27" i="8" s="1"/>
  <c r="S35" i="11"/>
  <c r="U35" i="11" s="1"/>
  <c r="V31" i="8"/>
  <c r="W31" i="8" s="1"/>
  <c r="S54" i="11"/>
  <c r="U54" i="11" s="1"/>
  <c r="P23" i="8"/>
  <c r="P36" i="5"/>
  <c r="V36" i="5" s="1"/>
  <c r="P37" i="8"/>
  <c r="P45" i="5"/>
  <c r="L58" i="2"/>
  <c r="L46" i="3"/>
  <c r="F42" i="7"/>
  <c r="K34" i="7"/>
  <c r="H81" i="7"/>
  <c r="I66" i="3"/>
  <c r="I65" i="3"/>
  <c r="J21" i="3"/>
  <c r="F58" i="2"/>
  <c r="K55" i="2"/>
  <c r="I47" i="2"/>
  <c r="F31" i="2"/>
  <c r="P81" i="11"/>
  <c r="V81" i="11" s="1"/>
  <c r="P52" i="5"/>
  <c r="M13" i="3"/>
  <c r="D15" i="5"/>
  <c r="C19" i="5" s="1"/>
  <c r="P37" i="5"/>
  <c r="P54" i="5"/>
  <c r="V54" i="5" s="1"/>
  <c r="W54" i="5" s="1"/>
  <c r="J31" i="3"/>
  <c r="K52" i="2"/>
  <c r="K43" i="3"/>
  <c r="J46" i="3"/>
  <c r="I43" i="3"/>
  <c r="K74" i="7"/>
  <c r="J34" i="7"/>
  <c r="J45" i="7"/>
  <c r="P56" i="11"/>
  <c r="V56" i="11" s="1"/>
  <c r="P84" i="5"/>
  <c r="P26" i="5"/>
  <c r="V26" i="5" s="1"/>
  <c r="W26" i="5" s="1"/>
  <c r="K36" i="7"/>
  <c r="J31" i="2"/>
  <c r="P72" i="5"/>
  <c r="V72" i="5" s="1"/>
  <c r="W72" i="5" s="1"/>
  <c r="P74" i="5"/>
  <c r="S74" i="5" s="1"/>
  <c r="U74" i="5" s="1"/>
  <c r="Q13" i="3"/>
  <c r="V32" i="5"/>
  <c r="W32" i="5" s="1"/>
  <c r="P38" i="8"/>
  <c r="P71" i="5"/>
  <c r="J52" i="2"/>
  <c r="I46" i="3"/>
  <c r="H43" i="3"/>
  <c r="H34" i="7"/>
  <c r="K45" i="7"/>
  <c r="I45" i="7"/>
  <c r="L81" i="3"/>
  <c r="F64" i="3"/>
  <c r="L58" i="3"/>
  <c r="F30" i="3"/>
  <c r="J63" i="2"/>
  <c r="F30" i="2"/>
  <c r="P28" i="8"/>
  <c r="P34" i="5"/>
  <c r="P42" i="5"/>
  <c r="P76" i="5"/>
  <c r="N13" i="3"/>
  <c r="F13" i="3"/>
  <c r="W49" i="11"/>
  <c r="X49" i="11" s="1"/>
  <c r="V54" i="11"/>
  <c r="P60" i="5"/>
  <c r="S60" i="5" s="1"/>
  <c r="U60" i="5" s="1"/>
  <c r="P21" i="8"/>
  <c r="V21" i="8" s="1"/>
  <c r="I52" i="2"/>
  <c r="H46" i="3"/>
  <c r="J43" i="3"/>
  <c r="L31" i="3"/>
  <c r="H84" i="7"/>
  <c r="F34" i="7"/>
  <c r="H45" i="7"/>
  <c r="I75" i="3"/>
  <c r="J65" i="3"/>
  <c r="F63" i="2"/>
  <c r="I51" i="2"/>
  <c r="L48" i="2"/>
  <c r="F26" i="2"/>
  <c r="P46" i="1"/>
  <c r="P46" i="5"/>
  <c r="V46" i="5" s="1"/>
  <c r="W46" i="5" s="1"/>
  <c r="P53" i="5"/>
  <c r="S53" i="5" s="1"/>
  <c r="U53" i="5" s="1"/>
  <c r="K33" i="2"/>
  <c r="P86" i="5"/>
  <c r="S86" i="5" s="1"/>
  <c r="U86" i="5" s="1"/>
  <c r="P57" i="5"/>
  <c r="J77" i="3"/>
  <c r="K13" i="3"/>
  <c r="J13" i="3"/>
  <c r="S49" i="11"/>
  <c r="U49" i="11" s="1"/>
  <c r="D15" i="8"/>
  <c r="C19" i="8" s="1"/>
  <c r="P25" i="5"/>
  <c r="V48" i="5"/>
  <c r="W48" i="5" s="1"/>
  <c r="P80" i="5"/>
  <c r="V80" i="5" s="1"/>
  <c r="W80" i="5" s="1"/>
  <c r="H47" i="2"/>
  <c r="L57" i="3"/>
  <c r="H52" i="2"/>
  <c r="K31" i="3"/>
  <c r="L34" i="7"/>
  <c r="J84" i="7"/>
  <c r="H75" i="3"/>
  <c r="H65" i="3"/>
  <c r="H22" i="3"/>
  <c r="K56" i="2"/>
  <c r="J47" i="2"/>
  <c r="H32" i="2"/>
  <c r="P43" i="11"/>
  <c r="W43" i="11" s="1"/>
  <c r="P52" i="1"/>
  <c r="P29" i="5"/>
  <c r="V29" i="5" s="1"/>
  <c r="W29" i="5" s="1"/>
  <c r="V85" i="11"/>
  <c r="P33" i="5"/>
  <c r="P22" i="8"/>
  <c r="L65" i="3"/>
  <c r="K58" i="2"/>
  <c r="G13" i="3"/>
  <c r="L42" i="7"/>
  <c r="J42" i="7"/>
  <c r="K67" i="7"/>
  <c r="C13" i="7"/>
  <c r="H67" i="7"/>
  <c r="I36" i="7"/>
  <c r="L47" i="2"/>
  <c r="P48" i="1"/>
  <c r="W48" i="1" s="1"/>
  <c r="P78" i="5"/>
  <c r="P13" i="3"/>
  <c r="P39" i="8"/>
  <c r="V39" i="8" s="1"/>
  <c r="W39" i="8" s="1"/>
  <c r="P87" i="5"/>
  <c r="V87" i="5" s="1"/>
  <c r="W87" i="5" s="1"/>
  <c r="P66" i="5"/>
  <c r="F36" i="7"/>
  <c r="S85" i="11"/>
  <c r="U85" i="11" s="1"/>
  <c r="W82" i="11"/>
  <c r="X82" i="11" s="1"/>
  <c r="J3" i="8"/>
  <c r="L64" i="2"/>
  <c r="K31" i="2"/>
  <c r="H42" i="7"/>
  <c r="H49" i="3"/>
  <c r="F55" i="2"/>
  <c r="S121" i="1"/>
  <c r="U121" i="1" s="1"/>
  <c r="W121" i="1"/>
  <c r="X121" i="1" s="1"/>
  <c r="G44" i="1"/>
  <c r="J44" i="1" s="1"/>
  <c r="P44" i="1"/>
  <c r="S90" i="1"/>
  <c r="U90" i="1" s="1"/>
  <c r="W90" i="1"/>
  <c r="X90" i="1" s="1"/>
  <c r="T18" i="1"/>
  <c r="F83" i="1"/>
  <c r="P83" i="1" s="1"/>
  <c r="F40" i="1"/>
  <c r="F25" i="1"/>
  <c r="E11" i="10"/>
  <c r="F62" i="1"/>
  <c r="P62" i="1" s="1"/>
  <c r="F31" i="1"/>
  <c r="F28" i="1"/>
  <c r="E13" i="10"/>
  <c r="F87" i="1"/>
  <c r="E57" i="10"/>
  <c r="W52" i="1"/>
  <c r="X52" i="1" s="1"/>
  <c r="G52" i="1"/>
  <c r="F111" i="1"/>
  <c r="E74" i="10"/>
  <c r="W56" i="1"/>
  <c r="X56" i="1" s="1"/>
  <c r="S42" i="1"/>
  <c r="U42" i="1" s="1"/>
  <c r="E128" i="1"/>
  <c r="F128" i="1" s="1"/>
  <c r="G128" i="1" s="1"/>
  <c r="G127" i="1"/>
  <c r="K127" i="1" s="1"/>
  <c r="E21" i="1"/>
  <c r="E35" i="1"/>
  <c r="G40" i="1"/>
  <c r="J40" i="1" s="1"/>
  <c r="G56" i="1"/>
  <c r="J56" i="1" s="1"/>
  <c r="E58" i="1"/>
  <c r="E64" i="1"/>
  <c r="F64" i="1" s="1"/>
  <c r="G68" i="1"/>
  <c r="J68" i="1" s="1"/>
  <c r="E70" i="1"/>
  <c r="E76" i="1"/>
  <c r="F76" i="1" s="1"/>
  <c r="G77" i="1"/>
  <c r="J77" i="1" s="1"/>
  <c r="E82" i="1"/>
  <c r="G90" i="1"/>
  <c r="K90" i="1" s="1"/>
  <c r="E92" i="1"/>
  <c r="F92" i="1" s="1"/>
  <c r="G92" i="1" s="1"/>
  <c r="J92" i="1" s="1"/>
  <c r="E98" i="1"/>
  <c r="E101" i="1"/>
  <c r="G104" i="1"/>
  <c r="K104" i="1" s="1"/>
  <c r="E106" i="1"/>
  <c r="G109" i="1"/>
  <c r="K109" i="1" s="1"/>
  <c r="E114" i="1"/>
  <c r="F114" i="1" s="1"/>
  <c r="E116" i="1"/>
  <c r="E123" i="1"/>
  <c r="F123" i="1" s="1"/>
  <c r="G83" i="1"/>
  <c r="G119" i="1"/>
  <c r="G26" i="1"/>
  <c r="K26" i="1" s="1"/>
  <c r="E24" i="1"/>
  <c r="E30" i="1"/>
  <c r="E37" i="1"/>
  <c r="E61" i="1"/>
  <c r="E75" i="1"/>
  <c r="F75" i="1" s="1"/>
  <c r="P75" i="1" s="1"/>
  <c r="E79" i="1"/>
  <c r="E81" i="1"/>
  <c r="E86" i="1"/>
  <c r="G87" i="1"/>
  <c r="K87" i="1" s="1"/>
  <c r="G95" i="1"/>
  <c r="J95" i="1" s="1"/>
  <c r="G111" i="1"/>
  <c r="J111" i="1" s="1"/>
  <c r="E32" i="1"/>
  <c r="E34" i="1"/>
  <c r="E39" i="1"/>
  <c r="E43" i="1"/>
  <c r="E45" i="1"/>
  <c r="E47" i="1"/>
  <c r="E51" i="1"/>
  <c r="E53" i="1"/>
  <c r="F53" i="1" s="1"/>
  <c r="E55" i="1"/>
  <c r="E66" i="1"/>
  <c r="E72" i="1"/>
  <c r="E74" i="1"/>
  <c r="F74" i="1" s="1"/>
  <c r="P74" i="1" s="1"/>
  <c r="G76" i="1"/>
  <c r="J76" i="1" s="1"/>
  <c r="E84" i="1"/>
  <c r="F84" i="1" s="1"/>
  <c r="E89" i="1"/>
  <c r="E100" i="1"/>
  <c r="E103" i="1"/>
  <c r="E108" i="1"/>
  <c r="E118" i="1"/>
  <c r="F118" i="1" s="1"/>
  <c r="P118" i="1" s="1"/>
  <c r="J5" i="1"/>
  <c r="E126" i="1"/>
  <c r="F126" i="1" s="1"/>
  <c r="P126" i="1" s="1"/>
  <c r="E125" i="1"/>
  <c r="F125" i="1" s="1"/>
  <c r="E41" i="1"/>
  <c r="F41" i="1" s="1"/>
  <c r="E49" i="1"/>
  <c r="F49" i="1" s="1"/>
  <c r="E57" i="1"/>
  <c r="E60" i="1"/>
  <c r="E63" i="1"/>
  <c r="G75" i="1"/>
  <c r="E94" i="1"/>
  <c r="E110" i="1"/>
  <c r="E120" i="1"/>
  <c r="F120" i="1" s="1"/>
  <c r="E122" i="1"/>
  <c r="F122" i="1" s="1"/>
  <c r="G122" i="1" s="1"/>
  <c r="K122" i="1" s="1"/>
  <c r="G118" i="1"/>
  <c r="G107" i="1"/>
  <c r="K107" i="1" s="1"/>
  <c r="G99" i="1"/>
  <c r="G73" i="1"/>
  <c r="J73" i="1" s="1"/>
  <c r="G46" i="1"/>
  <c r="J46" i="1" s="1"/>
  <c r="E22" i="1"/>
  <c r="J4" i="1"/>
  <c r="E27" i="1"/>
  <c r="E29" i="1"/>
  <c r="E36" i="1"/>
  <c r="E65" i="1"/>
  <c r="E69" i="1"/>
  <c r="E78" i="1"/>
  <c r="E88" i="1"/>
  <c r="E91" i="1"/>
  <c r="F91" i="1" s="1"/>
  <c r="P91" i="1" s="1"/>
  <c r="E97" i="1"/>
  <c r="F97" i="1" s="1"/>
  <c r="E105" i="1"/>
  <c r="E113" i="1"/>
  <c r="F113" i="1" s="1"/>
  <c r="P113" i="1" s="1"/>
  <c r="E115" i="1"/>
  <c r="F115" i="1" s="1"/>
  <c r="P115" i="1" s="1"/>
  <c r="E124" i="1"/>
  <c r="F124" i="1" s="1"/>
  <c r="E38" i="1"/>
  <c r="E59" i="1"/>
  <c r="E71" i="1"/>
  <c r="E80" i="1"/>
  <c r="E85" i="1"/>
  <c r="F85" i="1" s="1"/>
  <c r="P85" i="1" s="1"/>
  <c r="E93" i="1"/>
  <c r="F93" i="1" s="1"/>
  <c r="G93" i="1" s="1"/>
  <c r="J93" i="1" s="1"/>
  <c r="E96" i="1"/>
  <c r="F96" i="1" s="1"/>
  <c r="E112" i="1"/>
  <c r="F112" i="1" s="1"/>
  <c r="E117" i="1"/>
  <c r="G120" i="1"/>
  <c r="K120" i="1" s="1"/>
  <c r="P54" i="1"/>
  <c r="S54" i="1" s="1"/>
  <c r="U54" i="1" s="1"/>
  <c r="K121" i="1"/>
  <c r="V121" i="1"/>
  <c r="E60" i="10"/>
  <c r="F67" i="1"/>
  <c r="P67" i="1" s="1"/>
  <c r="E45" i="10"/>
  <c r="F50" i="1"/>
  <c r="E33" i="1"/>
  <c r="Z30" i="1"/>
  <c r="L59" i="2"/>
  <c r="I44" i="3"/>
  <c r="I75" i="7"/>
  <c r="V74" i="5"/>
  <c r="W74" i="5" s="1"/>
  <c r="P43" i="6"/>
  <c r="S43" i="6" s="1"/>
  <c r="U43" i="6" s="1"/>
  <c r="H46" i="2"/>
  <c r="V53" i="11"/>
  <c r="V22" i="11"/>
  <c r="P24" i="6"/>
  <c r="S24" i="6" s="1"/>
  <c r="U24" i="6" s="1"/>
  <c r="P40" i="6"/>
  <c r="S40" i="6" s="1"/>
  <c r="U40" i="6" s="1"/>
  <c r="W13" i="6"/>
  <c r="W15" i="6"/>
  <c r="W17" i="6"/>
  <c r="P31" i="6"/>
  <c r="S31" i="6" s="1"/>
  <c r="U31" i="6" s="1"/>
  <c r="J62" i="2"/>
  <c r="K28" i="3"/>
  <c r="L46" i="2"/>
  <c r="F28" i="7"/>
  <c r="H30" i="7"/>
  <c r="J41" i="7"/>
  <c r="I30" i="7"/>
  <c r="I28" i="7"/>
  <c r="J25" i="7"/>
  <c r="H81" i="3"/>
  <c r="L50" i="3"/>
  <c r="H28" i="3"/>
  <c r="H56" i="2"/>
  <c r="K40" i="2"/>
  <c r="F32" i="2"/>
  <c r="I27" i="2"/>
  <c r="P116" i="11"/>
  <c r="V116" i="11" s="1"/>
  <c r="P114" i="11"/>
  <c r="P62" i="11"/>
  <c r="S62" i="11" s="1"/>
  <c r="U62" i="11" s="1"/>
  <c r="P68" i="1"/>
  <c r="Z31" i="1"/>
  <c r="P127" i="1"/>
  <c r="W127" i="1" s="1"/>
  <c r="X127" i="1" s="1"/>
  <c r="W102" i="1"/>
  <c r="X102" i="1" s="1"/>
  <c r="D16" i="6"/>
  <c r="D19" i="6" s="1"/>
  <c r="P38" i="6"/>
  <c r="S38" i="6" s="1"/>
  <c r="U38" i="6" s="1"/>
  <c r="W4" i="6"/>
  <c r="W2" i="6"/>
  <c r="W11" i="6"/>
  <c r="J65" i="2"/>
  <c r="F30" i="7"/>
  <c r="H21" i="7"/>
  <c r="L28" i="7"/>
  <c r="J44" i="3"/>
  <c r="W5" i="6"/>
  <c r="S73" i="1"/>
  <c r="U73" i="1" s="1"/>
  <c r="P24" i="4"/>
  <c r="P26" i="6"/>
  <c r="S26" i="6" s="1"/>
  <c r="U26" i="6" s="1"/>
  <c r="P37" i="6"/>
  <c r="S37" i="6" s="1"/>
  <c r="U37" i="6" s="1"/>
  <c r="W23" i="6"/>
  <c r="W7" i="6"/>
  <c r="J28" i="3"/>
  <c r="F65" i="2"/>
  <c r="L54" i="2"/>
  <c r="H48" i="7"/>
  <c r="L54" i="7"/>
  <c r="K28" i="7"/>
  <c r="H64" i="7"/>
  <c r="J83" i="7"/>
  <c r="I65" i="7"/>
  <c r="F47" i="7"/>
  <c r="L66" i="3"/>
  <c r="I49" i="3"/>
  <c r="J39" i="2"/>
  <c r="F36" i="2"/>
  <c r="W6" i="12"/>
  <c r="P106" i="11"/>
  <c r="S106" i="11" s="1"/>
  <c r="U106" i="11" s="1"/>
  <c r="P64" i="11"/>
  <c r="S64" i="11" s="1"/>
  <c r="U64" i="11" s="1"/>
  <c r="P95" i="1"/>
  <c r="P76" i="1"/>
  <c r="Z23" i="1"/>
  <c r="Z15" i="1"/>
  <c r="I41" i="7"/>
  <c r="W30" i="11"/>
  <c r="X30" i="11" s="1"/>
  <c r="F41" i="7"/>
  <c r="P35" i="6"/>
  <c r="S71" i="11"/>
  <c r="U71" i="11" s="1"/>
  <c r="P28" i="6"/>
  <c r="S28" i="6" s="1"/>
  <c r="U28" i="6" s="1"/>
  <c r="P36" i="6"/>
  <c r="S36" i="6" s="1"/>
  <c r="U36" i="6" s="1"/>
  <c r="P21" i="6"/>
  <c r="S21" i="6" s="1"/>
  <c r="U21" i="6" s="1"/>
  <c r="D15" i="6"/>
  <c r="C19" i="6" s="1"/>
  <c r="P23" i="6"/>
  <c r="S23" i="6" s="1"/>
  <c r="U23" i="6" s="1"/>
  <c r="K27" i="2"/>
  <c r="K54" i="2"/>
  <c r="L73" i="3"/>
  <c r="I47" i="3"/>
  <c r="F21" i="7"/>
  <c r="L84" i="7"/>
  <c r="F64" i="7"/>
  <c r="L44" i="7"/>
  <c r="K84" i="3"/>
  <c r="I81" i="3"/>
  <c r="K66" i="3"/>
  <c r="K49" i="3"/>
  <c r="K41" i="2"/>
  <c r="K34" i="2"/>
  <c r="P120" i="1"/>
  <c r="P111" i="1"/>
  <c r="P40" i="1"/>
  <c r="Z35" i="1"/>
  <c r="Z27" i="1"/>
  <c r="S45" i="11"/>
  <c r="U45" i="11" s="1"/>
  <c r="P30" i="6"/>
  <c r="S30" i="6" s="1"/>
  <c r="U30" i="6" s="1"/>
  <c r="W9" i="6"/>
  <c r="W22" i="6"/>
  <c r="K73" i="3"/>
  <c r="L64" i="7"/>
  <c r="I84" i="7"/>
  <c r="I64" i="7"/>
  <c r="I44" i="7"/>
  <c r="J28" i="7"/>
  <c r="I22" i="7"/>
  <c r="H57" i="3"/>
  <c r="J50" i="3"/>
  <c r="L42" i="3"/>
  <c r="F40" i="3"/>
  <c r="K60" i="2"/>
  <c r="L52" i="2"/>
  <c r="F38" i="2"/>
  <c r="P97" i="11"/>
  <c r="P109" i="1"/>
  <c r="P49" i="1"/>
  <c r="W49" i="1" s="1"/>
  <c r="S30" i="11"/>
  <c r="U30" i="11" s="1"/>
  <c r="W16" i="6"/>
  <c r="K21" i="7"/>
  <c r="V73" i="1"/>
  <c r="V45" i="11"/>
  <c r="V89" i="11"/>
  <c r="S89" i="11"/>
  <c r="U89" i="11" s="1"/>
  <c r="W19" i="6"/>
  <c r="W3" i="6"/>
  <c r="W8" i="6"/>
  <c r="P27" i="6"/>
  <c r="S27" i="6" s="1"/>
  <c r="U27" i="6" s="1"/>
  <c r="F48" i="7"/>
  <c r="L30" i="7"/>
  <c r="K84" i="7"/>
  <c r="K75" i="7"/>
  <c r="I28" i="3"/>
  <c r="P104" i="1"/>
  <c r="V104" i="1" s="1"/>
  <c r="P84" i="1"/>
  <c r="P77" i="1"/>
  <c r="Z7" i="1"/>
  <c r="J48" i="7"/>
  <c r="S37" i="11"/>
  <c r="U37" i="11" s="1"/>
  <c r="I35" i="7"/>
  <c r="W20" i="6"/>
  <c r="I65" i="2"/>
  <c r="J75" i="7"/>
  <c r="S117" i="11"/>
  <c r="U117" i="11" s="1"/>
  <c r="P32" i="6"/>
  <c r="S32" i="6" s="1"/>
  <c r="U32" i="6" s="1"/>
  <c r="P41" i="6"/>
  <c r="S41" i="6" s="1"/>
  <c r="U41" i="6" s="1"/>
  <c r="P22" i="6"/>
  <c r="S22" i="6" s="1"/>
  <c r="U22" i="6" s="1"/>
  <c r="W18" i="6"/>
  <c r="W21" i="6"/>
  <c r="J54" i="2"/>
  <c r="L28" i="3"/>
  <c r="L21" i="7"/>
  <c r="K30" i="7"/>
  <c r="L57" i="7"/>
  <c r="L48" i="7"/>
  <c r="F44" i="7"/>
  <c r="H84" i="3"/>
  <c r="L77" i="3"/>
  <c r="H73" i="3"/>
  <c r="I64" i="3"/>
  <c r="H31" i="3"/>
  <c r="P87" i="1"/>
  <c r="P41" i="1"/>
  <c r="W41" i="1" s="1"/>
  <c r="Z33" i="1"/>
  <c r="Z14" i="1"/>
  <c r="J2" i="1"/>
  <c r="S87" i="5"/>
  <c r="U87" i="5" s="1"/>
  <c r="J52" i="3"/>
  <c r="L52" i="3"/>
  <c r="F52" i="3"/>
  <c r="H52" i="3"/>
  <c r="H27" i="3"/>
  <c r="K27" i="3"/>
  <c r="J27" i="3"/>
  <c r="P48" i="4"/>
  <c r="R48" i="4" s="1"/>
  <c r="P27" i="4"/>
  <c r="R27" i="4" s="1"/>
  <c r="P51" i="4"/>
  <c r="P38" i="4"/>
  <c r="D16" i="4"/>
  <c r="D19" i="4" s="1"/>
  <c r="F27" i="3"/>
  <c r="K64" i="2"/>
  <c r="W48" i="11"/>
  <c r="X48" i="11" s="1"/>
  <c r="S102" i="11"/>
  <c r="U102" i="11" s="1"/>
  <c r="S60" i="11"/>
  <c r="U60" i="11" s="1"/>
  <c r="V82" i="11"/>
  <c r="S56" i="1"/>
  <c r="U56" i="1" s="1"/>
  <c r="V27" i="11"/>
  <c r="V46" i="1"/>
  <c r="S104" i="1"/>
  <c r="U104" i="1" s="1"/>
  <c r="P28" i="4"/>
  <c r="L27" i="3"/>
  <c r="H49" i="7"/>
  <c r="K49" i="7"/>
  <c r="I49" i="7"/>
  <c r="J49" i="7"/>
  <c r="K72" i="3"/>
  <c r="F72" i="3"/>
  <c r="L69" i="3"/>
  <c r="H69" i="3"/>
  <c r="K69" i="3"/>
  <c r="I69" i="3"/>
  <c r="J69" i="3"/>
  <c r="G53" i="2"/>
  <c r="L53" i="2"/>
  <c r="K53" i="2"/>
  <c r="F48" i="2"/>
  <c r="J48" i="2"/>
  <c r="I48" i="2"/>
  <c r="F46" i="2"/>
  <c r="J46" i="2"/>
  <c r="K46" i="2"/>
  <c r="K42" i="2"/>
  <c r="L42" i="2"/>
  <c r="G42" i="2"/>
  <c r="H37" i="2"/>
  <c r="J37" i="2"/>
  <c r="F37" i="2"/>
  <c r="I37" i="2"/>
  <c r="G32" i="2"/>
  <c r="K32" i="2"/>
  <c r="K24" i="2"/>
  <c r="L24" i="2"/>
  <c r="W116" i="11"/>
  <c r="X116" i="11" s="1"/>
  <c r="J40" i="2"/>
  <c r="L40" i="2"/>
  <c r="I40" i="2"/>
  <c r="S55" i="11"/>
  <c r="U55" i="11" s="1"/>
  <c r="W55" i="11"/>
  <c r="X55" i="11" s="1"/>
  <c r="V32" i="11"/>
  <c r="V48" i="11"/>
  <c r="W91" i="11"/>
  <c r="X91" i="11" s="1"/>
  <c r="P59" i="4"/>
  <c r="K52" i="3"/>
  <c r="F52" i="7"/>
  <c r="H52" i="7"/>
  <c r="J52" i="7"/>
  <c r="H46" i="7"/>
  <c r="L46" i="7"/>
  <c r="K46" i="7"/>
  <c r="I33" i="7"/>
  <c r="L33" i="7"/>
  <c r="H33" i="7"/>
  <c r="J26" i="7"/>
  <c r="I26" i="7"/>
  <c r="K26" i="7"/>
  <c r="H26" i="7"/>
  <c r="I24" i="7"/>
  <c r="J24" i="7"/>
  <c r="F24" i="7"/>
  <c r="L24" i="7"/>
  <c r="K24" i="7"/>
  <c r="H74" i="3"/>
  <c r="I74" i="3"/>
  <c r="H29" i="3"/>
  <c r="I29" i="3"/>
  <c r="G55" i="2"/>
  <c r="V117" i="11"/>
  <c r="P33" i="4"/>
  <c r="S91" i="11"/>
  <c r="U91" i="11" s="1"/>
  <c r="V23" i="11"/>
  <c r="R30" i="4"/>
  <c r="W23" i="11"/>
  <c r="X23" i="11" s="1"/>
  <c r="L66" i="7"/>
  <c r="K66" i="7"/>
  <c r="F51" i="7"/>
  <c r="K51" i="7"/>
  <c r="H51" i="7"/>
  <c r="L51" i="7"/>
  <c r="L35" i="7"/>
  <c r="K35" i="7"/>
  <c r="H35" i="7"/>
  <c r="I62" i="3"/>
  <c r="J62" i="3"/>
  <c r="K62" i="3"/>
  <c r="F62" i="3"/>
  <c r="F59" i="3"/>
  <c r="J59" i="3"/>
  <c r="H59" i="3"/>
  <c r="K59" i="3"/>
  <c r="K26" i="3"/>
  <c r="H26" i="3"/>
  <c r="F26" i="3"/>
  <c r="G44" i="2"/>
  <c r="L44" i="2"/>
  <c r="F29" i="2"/>
  <c r="L29" i="2"/>
  <c r="H50" i="2"/>
  <c r="L50" i="2"/>
  <c r="F50" i="2"/>
  <c r="K50" i="2"/>
  <c r="P46" i="4"/>
  <c r="F40" i="2"/>
  <c r="W26" i="11"/>
  <c r="X26" i="11" s="1"/>
  <c r="W27" i="11"/>
  <c r="X27" i="11" s="1"/>
  <c r="V105" i="11"/>
  <c r="P39" i="4"/>
  <c r="R39" i="4" s="1"/>
  <c r="F82" i="7"/>
  <c r="J82" i="7"/>
  <c r="L82" i="7"/>
  <c r="H82" i="7"/>
  <c r="I40" i="7"/>
  <c r="J40" i="7"/>
  <c r="F40" i="7"/>
  <c r="K40" i="7"/>
  <c r="K23" i="7"/>
  <c r="J23" i="7"/>
  <c r="H23" i="7"/>
  <c r="I23" i="7"/>
  <c r="F23" i="7"/>
  <c r="L23" i="7"/>
  <c r="J40" i="3"/>
  <c r="H40" i="3"/>
  <c r="H66" i="2"/>
  <c r="I66" i="2"/>
  <c r="F57" i="2"/>
  <c r="H57" i="2"/>
  <c r="K49" i="2"/>
  <c r="H49" i="2"/>
  <c r="L49" i="2"/>
  <c r="I49" i="2"/>
  <c r="F49" i="2"/>
  <c r="H44" i="2"/>
  <c r="I44" i="2"/>
  <c r="L28" i="2"/>
  <c r="G28" i="2"/>
  <c r="K2" i="8"/>
  <c r="J2" i="8"/>
  <c r="P26" i="8"/>
  <c r="K3" i="8"/>
  <c r="P25" i="8"/>
  <c r="P33" i="8"/>
  <c r="P35" i="8"/>
  <c r="V35" i="8" s="1"/>
  <c r="P36" i="8"/>
  <c r="P29" i="8"/>
  <c r="P34" i="8"/>
  <c r="S113" i="11"/>
  <c r="U113" i="11" s="1"/>
  <c r="V113" i="11"/>
  <c r="K3" i="11"/>
  <c r="P98" i="11"/>
  <c r="P107" i="11"/>
  <c r="P115" i="11"/>
  <c r="P118" i="11"/>
  <c r="P47" i="11"/>
  <c r="P83" i="11"/>
  <c r="P94" i="11"/>
  <c r="P70" i="11"/>
  <c r="W70" i="11" s="1"/>
  <c r="X70" i="11" s="1"/>
  <c r="P46" i="11"/>
  <c r="P52" i="11"/>
  <c r="P68" i="11"/>
  <c r="P77" i="11"/>
  <c r="P120" i="11"/>
  <c r="P110" i="11"/>
  <c r="P61" i="11"/>
  <c r="S61" i="11" s="1"/>
  <c r="U61" i="11" s="1"/>
  <c r="P74" i="11"/>
  <c r="P88" i="11"/>
  <c r="P33" i="11"/>
  <c r="P57" i="11"/>
  <c r="P66" i="11"/>
  <c r="P79" i="11"/>
  <c r="P84" i="11"/>
  <c r="P121" i="11"/>
  <c r="W121" i="11" s="1"/>
  <c r="X121" i="11" s="1"/>
  <c r="P108" i="11"/>
  <c r="P93" i="11"/>
  <c r="P103" i="11"/>
  <c r="P67" i="11"/>
  <c r="P99" i="11"/>
  <c r="P40" i="11"/>
  <c r="W40" i="11" s="1"/>
  <c r="P38" i="11"/>
  <c r="P63" i="11"/>
  <c r="P104" i="11"/>
  <c r="P119" i="11"/>
  <c r="V119" i="11" s="1"/>
  <c r="P101" i="11"/>
  <c r="P100" i="11"/>
  <c r="P65" i="11"/>
  <c r="P112" i="11"/>
  <c r="P42" i="11"/>
  <c r="P29" i="11"/>
  <c r="P31" i="11"/>
  <c r="J5" i="11"/>
  <c r="P51" i="11"/>
  <c r="P25" i="11"/>
  <c r="P28" i="11"/>
  <c r="P36" i="11"/>
  <c r="W36" i="11" s="1"/>
  <c r="P69" i="11"/>
  <c r="P75" i="11"/>
  <c r="P78" i="11"/>
  <c r="V26" i="1"/>
  <c r="I77" i="7"/>
  <c r="F77" i="7"/>
  <c r="L77" i="7"/>
  <c r="H77" i="7"/>
  <c r="W37" i="11"/>
  <c r="X37" i="11" s="1"/>
  <c r="S87" i="11"/>
  <c r="U87" i="11" s="1"/>
  <c r="V60" i="11"/>
  <c r="W44" i="1"/>
  <c r="X44" i="1" s="1"/>
  <c r="F59" i="7"/>
  <c r="K59" i="7"/>
  <c r="F56" i="3"/>
  <c r="H56" i="3"/>
  <c r="K56" i="3"/>
  <c r="L56" i="3"/>
  <c r="J56" i="3"/>
  <c r="L47" i="3"/>
  <c r="J47" i="3"/>
  <c r="F47" i="3"/>
  <c r="K47" i="3"/>
  <c r="H44" i="3"/>
  <c r="K44" i="3"/>
  <c r="G65" i="2"/>
  <c r="K65" i="2"/>
  <c r="L65" i="2"/>
  <c r="K62" i="2"/>
  <c r="L62" i="2"/>
  <c r="G62" i="2"/>
  <c r="H48" i="2"/>
  <c r="G38" i="2"/>
  <c r="K38" i="2"/>
  <c r="I28" i="2"/>
  <c r="F28" i="2"/>
  <c r="L22" i="2"/>
  <c r="G22" i="2"/>
  <c r="P24" i="8"/>
  <c r="V73" i="11"/>
  <c r="S73" i="11"/>
  <c r="U73" i="11" s="1"/>
  <c r="P58" i="11"/>
  <c r="I27" i="3"/>
  <c r="L35" i="2"/>
  <c r="S26" i="11"/>
  <c r="U26" i="11" s="1"/>
  <c r="W71" i="11"/>
  <c r="X71" i="11" s="1"/>
  <c r="V102" i="1"/>
  <c r="P61" i="4"/>
  <c r="P57" i="4"/>
  <c r="P73" i="4"/>
  <c r="R73" i="4" s="1"/>
  <c r="I73" i="7"/>
  <c r="H73" i="7"/>
  <c r="L73" i="7"/>
  <c r="I70" i="7"/>
  <c r="H70" i="7"/>
  <c r="J70" i="7"/>
  <c r="K70" i="7"/>
  <c r="I29" i="7"/>
  <c r="H29" i="7"/>
  <c r="L29" i="7"/>
  <c r="K27" i="7"/>
  <c r="J27" i="7"/>
  <c r="I27" i="7"/>
  <c r="F27" i="7"/>
  <c r="L27" i="7"/>
  <c r="J76" i="3"/>
  <c r="H76" i="3"/>
  <c r="L76" i="3"/>
  <c r="L74" i="3"/>
  <c r="J59" i="2"/>
  <c r="F59" i="2"/>
  <c r="K51" i="2"/>
  <c r="P82" i="5"/>
  <c r="P59" i="5"/>
  <c r="P27" i="5"/>
  <c r="P35" i="5"/>
  <c r="J66" i="3"/>
  <c r="J64" i="2"/>
  <c r="H62" i="2"/>
  <c r="J67" i="7"/>
  <c r="L36" i="7"/>
  <c r="K22" i="7"/>
  <c r="F31" i="3"/>
  <c r="K59" i="2"/>
  <c r="L21" i="2"/>
  <c r="H78" i="7"/>
  <c r="H65" i="7"/>
  <c r="H57" i="7"/>
  <c r="H66" i="3"/>
  <c r="J43" i="2"/>
  <c r="H39" i="2"/>
  <c r="F33" i="2"/>
  <c r="F27" i="2"/>
  <c r="F65" i="7"/>
  <c r="K54" i="7"/>
  <c r="H36" i="7"/>
  <c r="J21" i="7"/>
  <c r="H78" i="3"/>
  <c r="K65" i="3"/>
  <c r="I58" i="3"/>
  <c r="F21" i="3"/>
  <c r="K48" i="2"/>
  <c r="K47" i="2"/>
  <c r="L27" i="2"/>
  <c r="L80" i="3"/>
  <c r="I48" i="3"/>
  <c r="F62" i="2"/>
  <c r="L33" i="2"/>
  <c r="Z18" i="1"/>
  <c r="G126" i="1"/>
  <c r="O116" i="11"/>
  <c r="O111" i="11"/>
  <c r="O67" i="11"/>
  <c r="O120" i="11"/>
  <c r="O121" i="11"/>
  <c r="O52" i="11"/>
  <c r="O101" i="11"/>
  <c r="O73" i="11"/>
  <c r="O110" i="11"/>
  <c r="O96" i="11"/>
  <c r="O61" i="11"/>
  <c r="O80" i="11"/>
  <c r="O77" i="11"/>
  <c r="O94" i="11"/>
  <c r="O93" i="11"/>
  <c r="O76" i="11"/>
  <c r="O119" i="11"/>
  <c r="O72" i="11"/>
  <c r="O85" i="11"/>
  <c r="O79" i="11"/>
  <c r="O69" i="11"/>
  <c r="C15" i="11"/>
  <c r="O87" i="11"/>
  <c r="O70" i="11"/>
  <c r="O90" i="11"/>
  <c r="O95" i="11"/>
  <c r="O98" i="11"/>
  <c r="O66" i="11"/>
  <c r="O117" i="11"/>
  <c r="O74" i="11"/>
  <c r="O107" i="11"/>
  <c r="O63" i="11"/>
  <c r="O84" i="11"/>
  <c r="O59" i="11"/>
  <c r="O112" i="11"/>
  <c r="O54" i="11"/>
  <c r="O106" i="11"/>
  <c r="O114" i="11"/>
  <c r="O102" i="11"/>
  <c r="O113" i="11"/>
  <c r="O99" i="11"/>
  <c r="O64" i="11"/>
  <c r="O109" i="11"/>
  <c r="O57" i="11"/>
  <c r="O65" i="11"/>
  <c r="O68" i="11"/>
  <c r="O58" i="11"/>
  <c r="O91" i="11"/>
  <c r="O75" i="11"/>
  <c r="O55" i="11"/>
  <c r="O60" i="11"/>
  <c r="O86" i="11"/>
  <c r="O92" i="11"/>
  <c r="O104" i="11"/>
  <c r="O115" i="11"/>
  <c r="O105" i="11"/>
  <c r="O103" i="11"/>
  <c r="O118" i="11"/>
  <c r="O97" i="11"/>
  <c r="O89" i="11"/>
  <c r="O100" i="11"/>
  <c r="O88" i="11"/>
  <c r="O108" i="11"/>
  <c r="O81" i="11"/>
  <c r="O71" i="11"/>
  <c r="O56" i="11"/>
  <c r="O83" i="11"/>
  <c r="O50" i="11"/>
  <c r="O78" i="11"/>
  <c r="O62" i="11"/>
  <c r="F8" i="11"/>
  <c r="O82" i="11"/>
  <c r="C16" i="8"/>
  <c r="D18" i="8" s="1"/>
  <c r="O42" i="6"/>
  <c r="O44" i="6"/>
  <c r="O43" i="6"/>
  <c r="C15" i="6"/>
  <c r="C18" i="6" s="1"/>
  <c r="O60" i="5"/>
  <c r="O82" i="5"/>
  <c r="O73" i="5"/>
  <c r="O74" i="5"/>
  <c r="O69" i="5"/>
  <c r="O66" i="5"/>
  <c r="C15" i="5"/>
  <c r="O71" i="5"/>
  <c r="O44" i="5"/>
  <c r="O54" i="5"/>
  <c r="O80" i="5"/>
  <c r="O61" i="5"/>
  <c r="O62" i="5"/>
  <c r="O86" i="5"/>
  <c r="O58" i="5"/>
  <c r="O52" i="5"/>
  <c r="O83" i="5"/>
  <c r="O70" i="5"/>
  <c r="O77" i="5"/>
  <c r="O84" i="5"/>
  <c r="O53" i="5"/>
  <c r="O88" i="5"/>
  <c r="O72" i="5"/>
  <c r="O76" i="5"/>
  <c r="O59" i="5"/>
  <c r="O78" i="5"/>
  <c r="O56" i="5"/>
  <c r="O57" i="5"/>
  <c r="O67" i="5"/>
  <c r="O87" i="5"/>
  <c r="O63" i="5"/>
  <c r="O55" i="5"/>
  <c r="O85" i="5"/>
  <c r="O65" i="5"/>
  <c r="O64" i="5"/>
  <c r="O81" i="5"/>
  <c r="O75" i="5"/>
  <c r="O68" i="5"/>
  <c r="O79" i="5"/>
  <c r="O43" i="5"/>
  <c r="C16" i="11"/>
  <c r="D18" i="11" s="1"/>
  <c r="F9" i="11"/>
  <c r="C15" i="8"/>
  <c r="O44" i="12"/>
  <c r="O42" i="12"/>
  <c r="O43" i="12"/>
  <c r="C15" i="12"/>
  <c r="C18" i="12" s="1"/>
  <c r="C16" i="6"/>
  <c r="D18" i="6" s="1"/>
  <c r="C16" i="12"/>
  <c r="D18" i="12" s="1"/>
  <c r="C16" i="4"/>
  <c r="D18" i="4" s="1"/>
  <c r="C16" i="5"/>
  <c r="D18" i="5" s="1"/>
  <c r="O67" i="4"/>
  <c r="T67" i="4" s="1"/>
  <c r="O57" i="4"/>
  <c r="T57" i="4" s="1"/>
  <c r="O59" i="4"/>
  <c r="T59" i="4" s="1"/>
  <c r="O76" i="4"/>
  <c r="O61" i="4"/>
  <c r="T61" i="4" s="1"/>
  <c r="O64" i="4"/>
  <c r="T64" i="4" s="1"/>
  <c r="C15" i="4"/>
  <c r="C18" i="4" s="1"/>
  <c r="O78" i="4"/>
  <c r="T78" i="4" s="1"/>
  <c r="O70" i="4"/>
  <c r="T70" i="4" s="1"/>
  <c r="O74" i="4"/>
  <c r="T74" i="4" s="1"/>
  <c r="O52" i="4"/>
  <c r="O53" i="4"/>
  <c r="T53" i="4" s="1"/>
  <c r="O55" i="4"/>
  <c r="T55" i="4" s="1"/>
  <c r="O58" i="4"/>
  <c r="T58" i="4" s="1"/>
  <c r="O63" i="4"/>
  <c r="T63" i="4" s="1"/>
  <c r="O65" i="4"/>
  <c r="T65" i="4" s="1"/>
  <c r="O77" i="4"/>
  <c r="T77" i="4" s="1"/>
  <c r="O71" i="4"/>
  <c r="T71" i="4" s="1"/>
  <c r="O75" i="4"/>
  <c r="O54" i="4"/>
  <c r="T54" i="4" s="1"/>
  <c r="O68" i="4"/>
  <c r="T68" i="4" s="1"/>
  <c r="O50" i="4"/>
  <c r="T50" i="4" s="1"/>
  <c r="O51" i="4"/>
  <c r="T51" i="4" s="1"/>
  <c r="O79" i="4"/>
  <c r="T79" i="4" s="1"/>
  <c r="O73" i="4"/>
  <c r="T73" i="4" s="1"/>
  <c r="O72" i="4"/>
  <c r="T72" i="4" s="1"/>
  <c r="O66" i="4"/>
  <c r="T66" i="4" s="1"/>
  <c r="O69" i="4"/>
  <c r="T69" i="4" s="1"/>
  <c r="O62" i="4"/>
  <c r="T62" i="4" s="1"/>
  <c r="O60" i="4"/>
  <c r="T60" i="4" s="1"/>
  <c r="O56" i="4"/>
  <c r="T56" i="4" s="1"/>
  <c r="W24" i="11"/>
  <c r="X24" i="11" s="1"/>
  <c r="V24" i="11"/>
  <c r="S24" i="11"/>
  <c r="U24" i="11" s="1"/>
  <c r="S46" i="5"/>
  <c r="U46" i="5" s="1"/>
  <c r="S42" i="5"/>
  <c r="U42" i="5" s="1"/>
  <c r="V42" i="5"/>
  <c r="W42" i="5" s="1"/>
  <c r="H63" i="3"/>
  <c r="F63" i="3"/>
  <c r="I63" i="3"/>
  <c r="K63" i="3"/>
  <c r="L63" i="3"/>
  <c r="J63" i="3"/>
  <c r="R24" i="4"/>
  <c r="U24" i="4"/>
  <c r="S79" i="5"/>
  <c r="U79" i="5" s="1"/>
  <c r="V79" i="5"/>
  <c r="W79" i="5" s="1"/>
  <c r="S54" i="5"/>
  <c r="U54" i="5" s="1"/>
  <c r="V25" i="5"/>
  <c r="W25" i="5" s="1"/>
  <c r="S25" i="5"/>
  <c r="U25" i="5" s="1"/>
  <c r="V27" i="8"/>
  <c r="W27" i="8" s="1"/>
  <c r="S38" i="8"/>
  <c r="U38" i="8" s="1"/>
  <c r="V38" i="8"/>
  <c r="W38" i="8" s="1"/>
  <c r="U39" i="4"/>
  <c r="H72" i="7"/>
  <c r="F72" i="7"/>
  <c r="J72" i="7"/>
  <c r="K72" i="7"/>
  <c r="L72" i="7"/>
  <c r="I72" i="7"/>
  <c r="F25" i="3"/>
  <c r="H25" i="3"/>
  <c r="I25" i="3"/>
  <c r="J25" i="3"/>
  <c r="K25" i="3"/>
  <c r="L25" i="3"/>
  <c r="L66" i="2"/>
  <c r="G66" i="2"/>
  <c r="K66" i="2"/>
  <c r="L45" i="2"/>
  <c r="K45" i="2"/>
  <c r="H45" i="2"/>
  <c r="I45" i="2"/>
  <c r="J45" i="2"/>
  <c r="L30" i="2"/>
  <c r="K30" i="2"/>
  <c r="G30" i="2"/>
  <c r="P24" i="5"/>
  <c r="P67" i="5"/>
  <c r="P49" i="5"/>
  <c r="P56" i="5"/>
  <c r="P65" i="5"/>
  <c r="P81" i="5"/>
  <c r="P47" i="5"/>
  <c r="P55" i="5"/>
  <c r="P70" i="5"/>
  <c r="P73" i="5"/>
  <c r="P63" i="5"/>
  <c r="P85" i="5"/>
  <c r="P28" i="5"/>
  <c r="P41" i="5"/>
  <c r="P40" i="5"/>
  <c r="V40" i="5" s="1"/>
  <c r="P83" i="5"/>
  <c r="P22" i="5"/>
  <c r="V22" i="5" s="1"/>
  <c r="P30" i="5"/>
  <c r="P77" i="5"/>
  <c r="P69" i="5"/>
  <c r="P39" i="5"/>
  <c r="P62" i="5"/>
  <c r="P38" i="5"/>
  <c r="P50" i="5"/>
  <c r="P88" i="5"/>
  <c r="P23" i="5"/>
  <c r="P58" i="5"/>
  <c r="P61" i="5"/>
  <c r="P68" i="5"/>
  <c r="P31" i="5"/>
  <c r="D16" i="5"/>
  <c r="D19" i="5" s="1"/>
  <c r="W64" i="11"/>
  <c r="X64" i="11" s="1"/>
  <c r="S119" i="1"/>
  <c r="U119" i="1" s="1"/>
  <c r="W119" i="1"/>
  <c r="X119" i="1" s="1"/>
  <c r="P41" i="4"/>
  <c r="P72" i="4"/>
  <c r="P42" i="4"/>
  <c r="P34" i="4"/>
  <c r="P60" i="4"/>
  <c r="P68" i="4"/>
  <c r="P76" i="4"/>
  <c r="P44" i="4"/>
  <c r="P71" i="4"/>
  <c r="P78" i="4"/>
  <c r="P36" i="4"/>
  <c r="P54" i="4"/>
  <c r="P62" i="4"/>
  <c r="P29" i="4"/>
  <c r="P40" i="4"/>
  <c r="U40" i="4" s="1"/>
  <c r="P26" i="4"/>
  <c r="P64" i="4"/>
  <c r="P70" i="4"/>
  <c r="P75" i="4"/>
  <c r="P25" i="4"/>
  <c r="P53" i="4"/>
  <c r="R53" i="4" s="1"/>
  <c r="D15" i="4"/>
  <c r="C19" i="4" s="1"/>
  <c r="P58" i="4"/>
  <c r="P55" i="4"/>
  <c r="P77" i="4"/>
  <c r="P47" i="4"/>
  <c r="P69" i="4"/>
  <c r="P45" i="4"/>
  <c r="P23" i="4"/>
  <c r="P35" i="4"/>
  <c r="P56" i="4"/>
  <c r="P66" i="4"/>
  <c r="P79" i="4"/>
  <c r="P67" i="4"/>
  <c r="P37" i="4"/>
  <c r="P43" i="4"/>
  <c r="P49" i="4"/>
  <c r="P74" i="4"/>
  <c r="P32" i="4"/>
  <c r="P63" i="4"/>
  <c r="P65" i="4"/>
  <c r="P52" i="4"/>
  <c r="P31" i="4"/>
  <c r="P50" i="4"/>
  <c r="V121" i="11"/>
  <c r="I43" i="7"/>
  <c r="F43" i="7"/>
  <c r="H43" i="7"/>
  <c r="J43" i="7"/>
  <c r="L43" i="7"/>
  <c r="K43" i="7"/>
  <c r="K82" i="3"/>
  <c r="F82" i="3"/>
  <c r="H82" i="3"/>
  <c r="I82" i="3"/>
  <c r="L82" i="3"/>
  <c r="H23" i="3"/>
  <c r="F23" i="3"/>
  <c r="K23" i="3"/>
  <c r="L23" i="3"/>
  <c r="K37" i="2"/>
  <c r="G37" i="2"/>
  <c r="H80" i="7"/>
  <c r="K80" i="7"/>
  <c r="I80" i="7"/>
  <c r="J35" i="2"/>
  <c r="H35" i="2"/>
  <c r="K35" i="2"/>
  <c r="F35" i="2"/>
  <c r="I35" i="2"/>
  <c r="I62" i="7"/>
  <c r="L62" i="7"/>
  <c r="K62" i="7"/>
  <c r="F62" i="7"/>
  <c r="H62" i="7"/>
  <c r="J62" i="7"/>
  <c r="I58" i="7"/>
  <c r="H58" i="7"/>
  <c r="J58" i="7"/>
  <c r="K58" i="7"/>
  <c r="F58" i="7"/>
  <c r="L58" i="7"/>
  <c r="I39" i="7"/>
  <c r="F39" i="7"/>
  <c r="H39" i="7"/>
  <c r="J39" i="7"/>
  <c r="K39" i="7"/>
  <c r="F55" i="7"/>
  <c r="H55" i="7"/>
  <c r="J55" i="7"/>
  <c r="K55" i="7"/>
  <c r="H13" i="7"/>
  <c r="J13" i="7"/>
  <c r="K13" i="7"/>
  <c r="F13" i="7"/>
  <c r="E13" i="7"/>
  <c r="L13" i="7"/>
  <c r="O13" i="7"/>
  <c r="Q13" i="7"/>
  <c r="D13" i="7"/>
  <c r="P13" i="7"/>
  <c r="G13" i="7"/>
  <c r="M13" i="7"/>
  <c r="I13" i="7"/>
  <c r="K83" i="3"/>
  <c r="F83" i="3"/>
  <c r="L83" i="3"/>
  <c r="H83" i="3"/>
  <c r="I83" i="3"/>
  <c r="J83" i="3"/>
  <c r="H37" i="3"/>
  <c r="I37" i="3"/>
  <c r="H13" i="2"/>
  <c r="D13" i="2"/>
  <c r="O13" i="2"/>
  <c r="N13" i="2"/>
  <c r="G13" i="2"/>
  <c r="J69" i="7"/>
  <c r="K69" i="7"/>
  <c r="L69" i="7"/>
  <c r="I69" i="7"/>
  <c r="F69" i="7"/>
  <c r="I32" i="7"/>
  <c r="J32" i="7"/>
  <c r="H32" i="7"/>
  <c r="K32" i="7"/>
  <c r="L32" i="7"/>
  <c r="F32" i="7"/>
  <c r="J54" i="3"/>
  <c r="K54" i="3"/>
  <c r="L54" i="3"/>
  <c r="F54" i="3"/>
  <c r="H54" i="3"/>
  <c r="C13" i="3"/>
  <c r="L13" i="3"/>
  <c r="I13" i="3"/>
  <c r="K63" i="2"/>
  <c r="L63" i="2"/>
  <c r="G63" i="2"/>
  <c r="G56" i="2"/>
  <c r="L56" i="2"/>
  <c r="F68" i="3"/>
  <c r="H68" i="3"/>
  <c r="I68" i="3"/>
  <c r="J68" i="3"/>
  <c r="L68" i="3"/>
  <c r="K68" i="3"/>
  <c r="P42" i="6"/>
  <c r="S42" i="6" s="1"/>
  <c r="U42" i="6" s="1"/>
  <c r="P25" i="6"/>
  <c r="S25" i="6" s="1"/>
  <c r="U25" i="6" s="1"/>
  <c r="P44" i="6"/>
  <c r="S44" i="6" s="1"/>
  <c r="U44" i="6" s="1"/>
  <c r="W6" i="6"/>
  <c r="P33" i="6"/>
  <c r="S33" i="6" s="1"/>
  <c r="U33" i="6" s="1"/>
  <c r="I83" i="7"/>
  <c r="I82" i="7"/>
  <c r="F75" i="7"/>
  <c r="F73" i="7"/>
  <c r="L61" i="7"/>
  <c r="K57" i="7"/>
  <c r="L56" i="7"/>
  <c r="J54" i="7"/>
  <c r="J44" i="7"/>
  <c r="F33" i="7"/>
  <c r="I80" i="3"/>
  <c r="K77" i="3"/>
  <c r="F76" i="3"/>
  <c r="F74" i="3"/>
  <c r="I73" i="3"/>
  <c r="J67" i="3"/>
  <c r="H58" i="3"/>
  <c r="L53" i="3"/>
  <c r="F48" i="3"/>
  <c r="H45" i="3"/>
  <c r="J42" i="3"/>
  <c r="I41" i="3"/>
  <c r="J36" i="3"/>
  <c r="F29" i="3"/>
  <c r="I22" i="3"/>
  <c r="J66" i="2"/>
  <c r="H59" i="2"/>
  <c r="K21" i="2"/>
  <c r="J81" i="7"/>
  <c r="K77" i="7"/>
  <c r="J76" i="7"/>
  <c r="F67" i="7"/>
  <c r="I61" i="7"/>
  <c r="I57" i="7"/>
  <c r="H54" i="7"/>
  <c r="J51" i="7"/>
  <c r="F46" i="7"/>
  <c r="I77" i="3"/>
  <c r="I67" i="3"/>
  <c r="F57" i="3"/>
  <c r="J53" i="3"/>
  <c r="I36" i="3"/>
  <c r="L34" i="3"/>
  <c r="I54" i="2"/>
  <c r="H40" i="2"/>
  <c r="J21" i="2"/>
  <c r="H76" i="7"/>
  <c r="J73" i="7"/>
  <c r="L67" i="7"/>
  <c r="F57" i="7"/>
  <c r="F54" i="7"/>
  <c r="I51" i="7"/>
  <c r="K44" i="7"/>
  <c r="J33" i="7"/>
  <c r="K80" i="3"/>
  <c r="I76" i="3"/>
  <c r="J74" i="3"/>
  <c r="F58" i="3"/>
  <c r="K57" i="3"/>
  <c r="I52" i="3"/>
  <c r="L45" i="3"/>
  <c r="F44" i="3"/>
  <c r="K42" i="3"/>
  <c r="J41" i="3"/>
  <c r="H36" i="3"/>
  <c r="I32" i="3"/>
  <c r="F54" i="2"/>
  <c r="J38" i="2"/>
  <c r="J77" i="7"/>
  <c r="I46" i="7"/>
  <c r="K45" i="3"/>
  <c r="I42" i="3"/>
  <c r="H41" i="3"/>
  <c r="L32" i="2"/>
  <c r="H28" i="2"/>
  <c r="K74" i="3"/>
  <c r="J73" i="3"/>
  <c r="J58" i="3"/>
  <c r="I57" i="3"/>
  <c r="J45" i="3"/>
  <c r="H42" i="3"/>
  <c r="Z32" i="1"/>
  <c r="Z28" i="1"/>
  <c r="Z17" i="1"/>
  <c r="F18" i="7"/>
  <c r="K18" i="2"/>
  <c r="H18" i="2"/>
  <c r="I18" i="7"/>
  <c r="E18" i="3"/>
  <c r="F18" i="3"/>
  <c r="H18" i="3"/>
  <c r="C18" i="3"/>
  <c r="G18" i="3"/>
  <c r="I18" i="2"/>
  <c r="L18" i="3"/>
  <c r="J18" i="7"/>
  <c r="L18" i="2"/>
  <c r="F18" i="2"/>
  <c r="J18" i="2"/>
  <c r="L18" i="7"/>
  <c r="J18" i="3"/>
  <c r="D18" i="3"/>
  <c r="C18" i="7"/>
  <c r="K18" i="7"/>
  <c r="G18" i="7"/>
  <c r="G18" i="2"/>
  <c r="D18" i="2"/>
  <c r="I18" i="3"/>
  <c r="H18" i="7"/>
  <c r="K18" i="3"/>
  <c r="D18" i="7"/>
  <c r="W129" i="1" l="1"/>
  <c r="X129" i="1" s="1"/>
  <c r="S129" i="1"/>
  <c r="U129" i="1" s="1"/>
  <c r="V129" i="1"/>
  <c r="K129" i="1"/>
  <c r="W61" i="11"/>
  <c r="X61" i="11" s="1"/>
  <c r="V60" i="5"/>
  <c r="W60" i="5" s="1"/>
  <c r="V42" i="1"/>
  <c r="V61" i="11"/>
  <c r="U73" i="4"/>
  <c r="S127" i="1"/>
  <c r="U127" i="1" s="1"/>
  <c r="S26" i="1"/>
  <c r="U26" i="1" s="1"/>
  <c r="V51" i="5"/>
  <c r="W51" i="5" s="1"/>
  <c r="S72" i="5"/>
  <c r="U72" i="5" s="1"/>
  <c r="V127" i="1"/>
  <c r="S121" i="11"/>
  <c r="U121" i="11" s="1"/>
  <c r="E14" i="12"/>
  <c r="V53" i="5"/>
  <c r="W53" i="5" s="1"/>
  <c r="S56" i="11"/>
  <c r="U56" i="11" s="1"/>
  <c r="W56" i="11"/>
  <c r="X56" i="11" s="1"/>
  <c r="V92" i="11"/>
  <c r="S92" i="11"/>
  <c r="U92" i="11" s="1"/>
  <c r="W92" i="11"/>
  <c r="X92" i="11" s="1"/>
  <c r="V62" i="11"/>
  <c r="V23" i="8"/>
  <c r="W23" i="8" s="1"/>
  <c r="S23" i="8"/>
  <c r="U23" i="8" s="1"/>
  <c r="V64" i="11"/>
  <c r="S26" i="5"/>
  <c r="U26" i="5" s="1"/>
  <c r="S78" i="5"/>
  <c r="U78" i="5" s="1"/>
  <c r="V78" i="5"/>
  <c r="W78" i="5" s="1"/>
  <c r="V84" i="5"/>
  <c r="W84" i="5" s="1"/>
  <c r="S84" i="5"/>
  <c r="U84" i="5" s="1"/>
  <c r="S52" i="5"/>
  <c r="U52" i="5" s="1"/>
  <c r="V52" i="5"/>
  <c r="W52" i="5" s="1"/>
  <c r="V86" i="5"/>
  <c r="W86" i="5" s="1"/>
  <c r="S34" i="5"/>
  <c r="U34" i="5" s="1"/>
  <c r="V34" i="5"/>
  <c r="W34" i="5" s="1"/>
  <c r="S57" i="5"/>
  <c r="U57" i="5" s="1"/>
  <c r="V57" i="5"/>
  <c r="W57" i="5" s="1"/>
  <c r="S29" i="5"/>
  <c r="U29" i="5" s="1"/>
  <c r="V28" i="8"/>
  <c r="W28" i="8" s="1"/>
  <c r="S28" i="8"/>
  <c r="U28" i="8" s="1"/>
  <c r="V64" i="5"/>
  <c r="W64" i="5" s="1"/>
  <c r="S64" i="5"/>
  <c r="U64" i="5" s="1"/>
  <c r="W119" i="11"/>
  <c r="X119" i="11" s="1"/>
  <c r="U27" i="4"/>
  <c r="W81" i="11"/>
  <c r="X81" i="11" s="1"/>
  <c r="S39" i="8"/>
  <c r="U39" i="8" s="1"/>
  <c r="S80" i="5"/>
  <c r="U80" i="5" s="1"/>
  <c r="V37" i="5"/>
  <c r="W37" i="5" s="1"/>
  <c r="S37" i="5"/>
  <c r="U37" i="5" s="1"/>
  <c r="W62" i="11"/>
  <c r="X62" i="11" s="1"/>
  <c r="S71" i="5"/>
  <c r="U71" i="5" s="1"/>
  <c r="V71" i="5"/>
  <c r="W71" i="5" s="1"/>
  <c r="S119" i="11"/>
  <c r="U119" i="11" s="1"/>
  <c r="S66" i="5"/>
  <c r="U66" i="5" s="1"/>
  <c r="V66" i="5"/>
  <c r="W66" i="5" s="1"/>
  <c r="S22" i="8"/>
  <c r="U22" i="8" s="1"/>
  <c r="V22" i="8"/>
  <c r="W22" i="8" s="1"/>
  <c r="V45" i="5"/>
  <c r="W45" i="5" s="1"/>
  <c r="S45" i="5"/>
  <c r="U45" i="5" s="1"/>
  <c r="S81" i="11"/>
  <c r="U81" i="11" s="1"/>
  <c r="V33" i="5"/>
  <c r="W33" i="5" s="1"/>
  <c r="S33" i="5"/>
  <c r="U33" i="5" s="1"/>
  <c r="S37" i="8"/>
  <c r="U37" i="8" s="1"/>
  <c r="V37" i="8"/>
  <c r="W37" i="8" s="1"/>
  <c r="E68" i="10"/>
  <c r="F105" i="1"/>
  <c r="E40" i="10"/>
  <c r="F61" i="1"/>
  <c r="V107" i="1"/>
  <c r="G53" i="1"/>
  <c r="P53" i="1"/>
  <c r="P123" i="1"/>
  <c r="G123" i="1"/>
  <c r="W46" i="1"/>
  <c r="X46" i="1" s="1"/>
  <c r="S46" i="1"/>
  <c r="U46" i="1" s="1"/>
  <c r="E76" i="10"/>
  <c r="F117" i="1"/>
  <c r="G74" i="1"/>
  <c r="G115" i="1"/>
  <c r="J75" i="1"/>
  <c r="V75" i="1"/>
  <c r="P125" i="1"/>
  <c r="G125" i="1"/>
  <c r="F108" i="1"/>
  <c r="E71" i="10"/>
  <c r="F34" i="1"/>
  <c r="E19" i="10"/>
  <c r="S75" i="1"/>
  <c r="U75" i="1" s="1"/>
  <c r="W75" i="1"/>
  <c r="X75" i="1" s="1"/>
  <c r="F101" i="1"/>
  <c r="E65" i="10"/>
  <c r="S52" i="1"/>
  <c r="U52" i="1" s="1"/>
  <c r="V52" i="1"/>
  <c r="J52" i="1"/>
  <c r="G31" i="1"/>
  <c r="P31" i="1"/>
  <c r="S107" i="1"/>
  <c r="U107" i="1" s="1"/>
  <c r="V90" i="1"/>
  <c r="E83" i="10"/>
  <c r="F59" i="1"/>
  <c r="E47" i="10"/>
  <c r="F69" i="1"/>
  <c r="E78" i="10"/>
  <c r="F22" i="1"/>
  <c r="E42" i="10"/>
  <c r="F63" i="1"/>
  <c r="F55" i="1"/>
  <c r="E36" i="10"/>
  <c r="F98" i="1"/>
  <c r="E62" i="10"/>
  <c r="P96" i="1"/>
  <c r="G96" i="1"/>
  <c r="E39" i="10"/>
  <c r="F60" i="1"/>
  <c r="F37" i="1"/>
  <c r="E22" i="10"/>
  <c r="P97" i="1"/>
  <c r="G97" i="1"/>
  <c r="J97" i="1" s="1"/>
  <c r="F65" i="1"/>
  <c r="E43" i="10"/>
  <c r="F57" i="1"/>
  <c r="E38" i="10"/>
  <c r="E33" i="10"/>
  <c r="F51" i="1"/>
  <c r="F116" i="1"/>
  <c r="E75" i="10"/>
  <c r="P92" i="1"/>
  <c r="S92" i="1" s="1"/>
  <c r="U92" i="1" s="1"/>
  <c r="P122" i="1"/>
  <c r="W122" i="1" s="1"/>
  <c r="X122" i="1" s="1"/>
  <c r="W91" i="1"/>
  <c r="X91" i="1" s="1"/>
  <c r="E21" i="10"/>
  <c r="F36" i="1"/>
  <c r="F100" i="1"/>
  <c r="E64" i="10"/>
  <c r="E50" i="10"/>
  <c r="F72" i="1"/>
  <c r="E31" i="10"/>
  <c r="F47" i="1"/>
  <c r="F24" i="1"/>
  <c r="E79" i="10"/>
  <c r="P114" i="1"/>
  <c r="G114" i="1"/>
  <c r="F82" i="1"/>
  <c r="E55" i="10"/>
  <c r="V56" i="1"/>
  <c r="P25" i="1"/>
  <c r="G25" i="1"/>
  <c r="J25" i="1" s="1"/>
  <c r="V44" i="1"/>
  <c r="S44" i="1"/>
  <c r="U44" i="1" s="1"/>
  <c r="G62" i="1"/>
  <c r="E23" i="10"/>
  <c r="F38" i="1"/>
  <c r="E15" i="10"/>
  <c r="F30" i="1"/>
  <c r="P128" i="1"/>
  <c r="W128" i="1" s="1"/>
  <c r="X128" i="1" s="1"/>
  <c r="P93" i="1"/>
  <c r="V93" i="1" s="1"/>
  <c r="V54" i="1"/>
  <c r="W54" i="1"/>
  <c r="X54" i="1" s="1"/>
  <c r="E53" i="10"/>
  <c r="F80" i="1"/>
  <c r="F88" i="1"/>
  <c r="E58" i="10"/>
  <c r="F110" i="1"/>
  <c r="E73" i="10"/>
  <c r="F45" i="1"/>
  <c r="P45" i="1" s="1"/>
  <c r="W45" i="1" s="1"/>
  <c r="E29" i="10"/>
  <c r="F86" i="1"/>
  <c r="E89" i="10"/>
  <c r="W73" i="1"/>
  <c r="X73" i="1" s="1"/>
  <c r="P112" i="1"/>
  <c r="G112" i="1"/>
  <c r="E17" i="10"/>
  <c r="F32" i="1"/>
  <c r="V83" i="1"/>
  <c r="J83" i="1"/>
  <c r="W107" i="1"/>
  <c r="X107" i="1" s="1"/>
  <c r="V118" i="1"/>
  <c r="J118" i="1"/>
  <c r="S74" i="1"/>
  <c r="U74" i="1" s="1"/>
  <c r="F58" i="1"/>
  <c r="E82" i="10"/>
  <c r="W104" i="1"/>
  <c r="X104" i="1" s="1"/>
  <c r="E18" i="10"/>
  <c r="F33" i="1"/>
  <c r="E49" i="10"/>
  <c r="F71" i="1"/>
  <c r="P124" i="1"/>
  <c r="G124" i="1"/>
  <c r="F29" i="1"/>
  <c r="E14" i="10"/>
  <c r="G113" i="1"/>
  <c r="E61" i="10"/>
  <c r="F94" i="1"/>
  <c r="G67" i="1"/>
  <c r="F43" i="1"/>
  <c r="E27" i="10"/>
  <c r="F81" i="1"/>
  <c r="E54" i="10"/>
  <c r="G91" i="1"/>
  <c r="F106" i="1"/>
  <c r="E69" i="10"/>
  <c r="F35" i="1"/>
  <c r="E20" i="10"/>
  <c r="W83" i="1"/>
  <c r="X83" i="1" s="1"/>
  <c r="S83" i="1"/>
  <c r="U83" i="1" s="1"/>
  <c r="P64" i="1"/>
  <c r="G64" i="1"/>
  <c r="E67" i="10"/>
  <c r="F103" i="1"/>
  <c r="W74" i="1"/>
  <c r="X74" i="1" s="1"/>
  <c r="P50" i="1"/>
  <c r="G50" i="1"/>
  <c r="J50" i="1" s="1"/>
  <c r="F78" i="1"/>
  <c r="E51" i="10"/>
  <c r="F27" i="1"/>
  <c r="E12" i="10"/>
  <c r="V99" i="1"/>
  <c r="J99" i="1"/>
  <c r="W99" i="1"/>
  <c r="X99" i="1" s="1"/>
  <c r="S99" i="1"/>
  <c r="U99" i="1" s="1"/>
  <c r="W118" i="1"/>
  <c r="X118" i="1" s="1"/>
  <c r="S118" i="1"/>
  <c r="U118" i="1" s="1"/>
  <c r="F89" i="1"/>
  <c r="E59" i="10"/>
  <c r="F66" i="1"/>
  <c r="E44" i="10"/>
  <c r="E24" i="10"/>
  <c r="F39" i="1"/>
  <c r="F79" i="1"/>
  <c r="E52" i="10"/>
  <c r="V119" i="1"/>
  <c r="J119" i="1"/>
  <c r="F70" i="1"/>
  <c r="E48" i="10"/>
  <c r="F21" i="1"/>
  <c r="E77" i="10"/>
  <c r="P28" i="1"/>
  <c r="G28" i="1"/>
  <c r="J28" i="1" s="1"/>
  <c r="S116" i="11"/>
  <c r="U116" i="11" s="1"/>
  <c r="W114" i="11"/>
  <c r="X114" i="11" s="1"/>
  <c r="V114" i="11"/>
  <c r="S114" i="11"/>
  <c r="U114" i="11" s="1"/>
  <c r="V111" i="1"/>
  <c r="W111" i="1"/>
  <c r="X111" i="1" s="1"/>
  <c r="S111" i="1"/>
  <c r="U111" i="1" s="1"/>
  <c r="V87" i="1"/>
  <c r="W87" i="1"/>
  <c r="X87" i="1" s="1"/>
  <c r="S87" i="1"/>
  <c r="U87" i="1" s="1"/>
  <c r="W120" i="1"/>
  <c r="X120" i="1" s="1"/>
  <c r="S120" i="1"/>
  <c r="U120" i="1" s="1"/>
  <c r="V120" i="1"/>
  <c r="V106" i="11"/>
  <c r="W106" i="11"/>
  <c r="X106" i="11" s="1"/>
  <c r="S40" i="1"/>
  <c r="U40" i="1" s="1"/>
  <c r="W40" i="1"/>
  <c r="X40" i="1" s="1"/>
  <c r="V40" i="1"/>
  <c r="W76" i="1"/>
  <c r="X76" i="1" s="1"/>
  <c r="V76" i="1"/>
  <c r="S76" i="1"/>
  <c r="U76" i="1" s="1"/>
  <c r="V109" i="1"/>
  <c r="W109" i="1"/>
  <c r="X109" i="1" s="1"/>
  <c r="S109" i="1"/>
  <c r="U109" i="1" s="1"/>
  <c r="S95" i="1"/>
  <c r="U95" i="1" s="1"/>
  <c r="W95" i="1"/>
  <c r="X95" i="1" s="1"/>
  <c r="V95" i="1"/>
  <c r="W97" i="11"/>
  <c r="X97" i="11" s="1"/>
  <c r="S97" i="11"/>
  <c r="U97" i="11" s="1"/>
  <c r="V97" i="11"/>
  <c r="S77" i="1"/>
  <c r="U77" i="1" s="1"/>
  <c r="V77" i="1"/>
  <c r="W77" i="1"/>
  <c r="X77" i="1" s="1"/>
  <c r="W68" i="1"/>
  <c r="X68" i="1" s="1"/>
  <c r="S68" i="1"/>
  <c r="U68" i="1" s="1"/>
  <c r="V68" i="1"/>
  <c r="K128" i="1"/>
  <c r="S57" i="11"/>
  <c r="U57" i="11" s="1"/>
  <c r="W57" i="11"/>
  <c r="X57" i="11" s="1"/>
  <c r="V57" i="11"/>
  <c r="V103" i="11"/>
  <c r="W103" i="11"/>
  <c r="X103" i="11" s="1"/>
  <c r="S103" i="11"/>
  <c r="U103" i="11" s="1"/>
  <c r="R51" i="4"/>
  <c r="U51" i="4"/>
  <c r="S24" i="8"/>
  <c r="U24" i="8" s="1"/>
  <c r="V24" i="8"/>
  <c r="W24" i="8" s="1"/>
  <c r="V93" i="11"/>
  <c r="W93" i="11"/>
  <c r="X93" i="11" s="1"/>
  <c r="S93" i="11"/>
  <c r="U93" i="11" s="1"/>
  <c r="V88" i="11"/>
  <c r="W88" i="11"/>
  <c r="X88" i="11" s="1"/>
  <c r="S88" i="11"/>
  <c r="U88" i="11" s="1"/>
  <c r="S46" i="11"/>
  <c r="U46" i="11" s="1"/>
  <c r="V46" i="11"/>
  <c r="W46" i="11"/>
  <c r="X46" i="11" s="1"/>
  <c r="W98" i="11"/>
  <c r="X98" i="11" s="1"/>
  <c r="S98" i="11"/>
  <c r="U98" i="11" s="1"/>
  <c r="V98" i="11"/>
  <c r="V33" i="8"/>
  <c r="W33" i="8" s="1"/>
  <c r="S33" i="8"/>
  <c r="U33" i="8" s="1"/>
  <c r="R28" i="4"/>
  <c r="U28" i="4"/>
  <c r="V115" i="11"/>
  <c r="W115" i="11"/>
  <c r="X115" i="11" s="1"/>
  <c r="S115" i="11"/>
  <c r="U115" i="11" s="1"/>
  <c r="S51" i="11"/>
  <c r="U51" i="11" s="1"/>
  <c r="V51" i="11"/>
  <c r="W51" i="11"/>
  <c r="X51" i="11" s="1"/>
  <c r="W52" i="11"/>
  <c r="X52" i="11" s="1"/>
  <c r="S52" i="11"/>
  <c r="U52" i="11" s="1"/>
  <c r="V52" i="11"/>
  <c r="S31" i="11"/>
  <c r="U31" i="11" s="1"/>
  <c r="V31" i="11"/>
  <c r="W31" i="11"/>
  <c r="X31" i="11" s="1"/>
  <c r="S74" i="11"/>
  <c r="U74" i="11" s="1"/>
  <c r="V74" i="11"/>
  <c r="W74" i="11"/>
  <c r="X74" i="11" s="1"/>
  <c r="S27" i="5"/>
  <c r="U27" i="5" s="1"/>
  <c r="V27" i="5"/>
  <c r="W27" i="5" s="1"/>
  <c r="S75" i="11"/>
  <c r="U75" i="11" s="1"/>
  <c r="V75" i="11"/>
  <c r="W75" i="11"/>
  <c r="X75" i="11" s="1"/>
  <c r="W29" i="11"/>
  <c r="X29" i="11" s="1"/>
  <c r="V29" i="11"/>
  <c r="S29" i="11"/>
  <c r="U29" i="11" s="1"/>
  <c r="S63" i="11"/>
  <c r="U63" i="11" s="1"/>
  <c r="V63" i="11"/>
  <c r="W63" i="11"/>
  <c r="X63" i="11" s="1"/>
  <c r="V94" i="11"/>
  <c r="S94" i="11"/>
  <c r="U94" i="11" s="1"/>
  <c r="W94" i="11"/>
  <c r="X94" i="11" s="1"/>
  <c r="R33" i="4"/>
  <c r="U33" i="4"/>
  <c r="S100" i="11"/>
  <c r="U100" i="11" s="1"/>
  <c r="W100" i="11"/>
  <c r="X100" i="11" s="1"/>
  <c r="V100" i="11"/>
  <c r="V36" i="8"/>
  <c r="W36" i="8" s="1"/>
  <c r="S36" i="8"/>
  <c r="U36" i="8" s="1"/>
  <c r="R38" i="4"/>
  <c r="U38" i="4"/>
  <c r="W101" i="11"/>
  <c r="X101" i="11" s="1"/>
  <c r="S101" i="11"/>
  <c r="U101" i="11" s="1"/>
  <c r="V101" i="11"/>
  <c r="W107" i="11"/>
  <c r="X107" i="11" s="1"/>
  <c r="S107" i="11"/>
  <c r="U107" i="11" s="1"/>
  <c r="V107" i="11"/>
  <c r="V59" i="5"/>
  <c r="W59" i="5" s="1"/>
  <c r="S59" i="5"/>
  <c r="U59" i="5" s="1"/>
  <c r="S69" i="11"/>
  <c r="U69" i="11" s="1"/>
  <c r="V69" i="11"/>
  <c r="W69" i="11"/>
  <c r="X69" i="11" s="1"/>
  <c r="V42" i="11"/>
  <c r="W42" i="11"/>
  <c r="X42" i="11" s="1"/>
  <c r="S42" i="11"/>
  <c r="U42" i="11" s="1"/>
  <c r="S38" i="11"/>
  <c r="U38" i="11" s="1"/>
  <c r="V38" i="11"/>
  <c r="W38" i="11"/>
  <c r="X38" i="11" s="1"/>
  <c r="S84" i="11"/>
  <c r="U84" i="11" s="1"/>
  <c r="W84" i="11"/>
  <c r="X84" i="11" s="1"/>
  <c r="V84" i="11"/>
  <c r="S110" i="11"/>
  <c r="U110" i="11" s="1"/>
  <c r="W110" i="11"/>
  <c r="X110" i="11" s="1"/>
  <c r="V110" i="11"/>
  <c r="V83" i="11"/>
  <c r="S83" i="11"/>
  <c r="U83" i="11" s="1"/>
  <c r="W83" i="11"/>
  <c r="X83" i="11" s="1"/>
  <c r="S26" i="8"/>
  <c r="U26" i="8" s="1"/>
  <c r="V26" i="8"/>
  <c r="W26" i="8" s="1"/>
  <c r="R46" i="4"/>
  <c r="U46" i="4"/>
  <c r="W25" i="11"/>
  <c r="X25" i="11" s="1"/>
  <c r="V25" i="11"/>
  <c r="S25" i="11"/>
  <c r="U25" i="11" s="1"/>
  <c r="S68" i="11"/>
  <c r="U68" i="11" s="1"/>
  <c r="V68" i="11"/>
  <c r="W68" i="11"/>
  <c r="X68" i="11" s="1"/>
  <c r="W33" i="11"/>
  <c r="X33" i="11" s="1"/>
  <c r="S33" i="11"/>
  <c r="U33" i="11" s="1"/>
  <c r="V33" i="11"/>
  <c r="W108" i="11"/>
  <c r="X108" i="11" s="1"/>
  <c r="V108" i="11"/>
  <c r="S108" i="11"/>
  <c r="U108" i="11" s="1"/>
  <c r="V25" i="8"/>
  <c r="W25" i="8" s="1"/>
  <c r="S25" i="8"/>
  <c r="U25" i="8" s="1"/>
  <c r="V70" i="11"/>
  <c r="U48" i="4"/>
  <c r="S82" i="5"/>
  <c r="U82" i="5" s="1"/>
  <c r="V82" i="5"/>
  <c r="W82" i="5" s="1"/>
  <c r="R57" i="4"/>
  <c r="U57" i="4"/>
  <c r="S112" i="11"/>
  <c r="U112" i="11" s="1"/>
  <c r="W112" i="11"/>
  <c r="X112" i="11" s="1"/>
  <c r="V112" i="11"/>
  <c r="V120" i="11"/>
  <c r="W120" i="11"/>
  <c r="X120" i="11" s="1"/>
  <c r="S120" i="11"/>
  <c r="U120" i="11" s="1"/>
  <c r="S47" i="11"/>
  <c r="U47" i="11" s="1"/>
  <c r="W47" i="11"/>
  <c r="X47" i="11" s="1"/>
  <c r="V47" i="11"/>
  <c r="S34" i="8"/>
  <c r="U34" i="8" s="1"/>
  <c r="V34" i="8"/>
  <c r="W34" i="8" s="1"/>
  <c r="R59" i="4"/>
  <c r="U59" i="4"/>
  <c r="S67" i="11"/>
  <c r="U67" i="11" s="1"/>
  <c r="W67" i="11"/>
  <c r="X67" i="11" s="1"/>
  <c r="V67" i="11"/>
  <c r="S35" i="5"/>
  <c r="U35" i="5" s="1"/>
  <c r="V35" i="5"/>
  <c r="W35" i="5" s="1"/>
  <c r="V104" i="11"/>
  <c r="S104" i="11"/>
  <c r="U104" i="11" s="1"/>
  <c r="W104" i="11"/>
  <c r="X104" i="11" s="1"/>
  <c r="S70" i="11"/>
  <c r="U70" i="11" s="1"/>
  <c r="R61" i="4"/>
  <c r="U61" i="4"/>
  <c r="W58" i="11"/>
  <c r="X58" i="11" s="1"/>
  <c r="S58" i="11"/>
  <c r="U58" i="11" s="1"/>
  <c r="V58" i="11"/>
  <c r="V28" i="11"/>
  <c r="S28" i="11"/>
  <c r="U28" i="11" s="1"/>
  <c r="W28" i="11"/>
  <c r="X28" i="11" s="1"/>
  <c r="W65" i="11"/>
  <c r="X65" i="11" s="1"/>
  <c r="S65" i="11"/>
  <c r="U65" i="11" s="1"/>
  <c r="V65" i="11"/>
  <c r="V99" i="11"/>
  <c r="W99" i="11"/>
  <c r="X99" i="11" s="1"/>
  <c r="S99" i="11"/>
  <c r="U99" i="11" s="1"/>
  <c r="W66" i="11"/>
  <c r="X66" i="11" s="1"/>
  <c r="V66" i="11"/>
  <c r="S66" i="11"/>
  <c r="U66" i="11" s="1"/>
  <c r="V77" i="11"/>
  <c r="W77" i="11"/>
  <c r="X77" i="11" s="1"/>
  <c r="S77" i="11"/>
  <c r="U77" i="11" s="1"/>
  <c r="S118" i="11"/>
  <c r="U118" i="11" s="1"/>
  <c r="V118" i="11"/>
  <c r="W118" i="11"/>
  <c r="X118" i="11" s="1"/>
  <c r="V29" i="8"/>
  <c r="W29" i="8" s="1"/>
  <c r="S29" i="8"/>
  <c r="U29" i="8" s="1"/>
  <c r="W126" i="1"/>
  <c r="X126" i="1" s="1"/>
  <c r="S126" i="1"/>
  <c r="U126" i="1" s="1"/>
  <c r="V126" i="1"/>
  <c r="K126" i="1"/>
  <c r="O1" i="2"/>
  <c r="O6" i="2"/>
  <c r="O1" i="3"/>
  <c r="O5" i="7"/>
  <c r="O4" i="2"/>
  <c r="O2" i="7"/>
  <c r="O3" i="7"/>
  <c r="O4" i="3"/>
  <c r="O6" i="3"/>
  <c r="O5" i="3"/>
  <c r="O5" i="2"/>
  <c r="O4" i="7"/>
  <c r="O3" i="2"/>
  <c r="O2" i="2"/>
  <c r="O1" i="7"/>
  <c r="O6" i="7"/>
  <c r="O2" i="3"/>
  <c r="O3" i="3"/>
  <c r="R50" i="4"/>
  <c r="U50" i="4"/>
  <c r="R45" i="4"/>
  <c r="U45" i="4"/>
  <c r="R54" i="4"/>
  <c r="U54" i="4"/>
  <c r="R34" i="4"/>
  <c r="U34" i="4"/>
  <c r="V61" i="5"/>
  <c r="W61" i="5" s="1"/>
  <c r="S61" i="5"/>
  <c r="U61" i="5" s="1"/>
  <c r="V85" i="5"/>
  <c r="W85" i="5" s="1"/>
  <c r="S85" i="5"/>
  <c r="U85" i="5" s="1"/>
  <c r="F18" i="5"/>
  <c r="F19" i="5" s="1"/>
  <c r="C18" i="5"/>
  <c r="R31" i="4"/>
  <c r="U31" i="4"/>
  <c r="R37" i="4"/>
  <c r="U37" i="4"/>
  <c r="R69" i="4"/>
  <c r="U69" i="4"/>
  <c r="R42" i="4"/>
  <c r="U42" i="4"/>
  <c r="V58" i="5"/>
  <c r="W58" i="5" s="1"/>
  <c r="S58" i="5"/>
  <c r="U58" i="5" s="1"/>
  <c r="V77" i="5"/>
  <c r="W77" i="5" s="1"/>
  <c r="S77" i="5"/>
  <c r="U77" i="5" s="1"/>
  <c r="V63" i="5"/>
  <c r="W63" i="5" s="1"/>
  <c r="S63" i="5"/>
  <c r="U63" i="5" s="1"/>
  <c r="S49" i="5"/>
  <c r="U49" i="5" s="1"/>
  <c r="V49" i="5"/>
  <c r="W49" i="5" s="1"/>
  <c r="R43" i="4"/>
  <c r="U43" i="4"/>
  <c r="R25" i="4"/>
  <c r="U25" i="4"/>
  <c r="V69" i="5"/>
  <c r="W69" i="5" s="1"/>
  <c r="S69" i="5"/>
  <c r="U69" i="5" s="1"/>
  <c r="S56" i="5"/>
  <c r="U56" i="5" s="1"/>
  <c r="V56" i="5"/>
  <c r="W56" i="5" s="1"/>
  <c r="R67" i="4"/>
  <c r="U67" i="4"/>
  <c r="R47" i="4"/>
  <c r="U47" i="4"/>
  <c r="R70" i="4"/>
  <c r="U70" i="4"/>
  <c r="U78" i="4"/>
  <c r="R78" i="4"/>
  <c r="R72" i="4"/>
  <c r="U72" i="4"/>
  <c r="V23" i="5"/>
  <c r="W23" i="5" s="1"/>
  <c r="S23" i="5"/>
  <c r="U23" i="5" s="1"/>
  <c r="S30" i="5"/>
  <c r="U30" i="5" s="1"/>
  <c r="V30" i="5"/>
  <c r="W30" i="5" s="1"/>
  <c r="S73" i="5"/>
  <c r="U73" i="5" s="1"/>
  <c r="V73" i="5"/>
  <c r="W73" i="5" s="1"/>
  <c r="V67" i="5"/>
  <c r="W67" i="5" s="1"/>
  <c r="S67" i="5"/>
  <c r="U67" i="5" s="1"/>
  <c r="C18" i="11"/>
  <c r="F18" i="11"/>
  <c r="F19" i="11" s="1"/>
  <c r="U65" i="4"/>
  <c r="R65" i="4"/>
  <c r="R79" i="4"/>
  <c r="U79" i="4"/>
  <c r="R64" i="4"/>
  <c r="U64" i="4"/>
  <c r="R71" i="4"/>
  <c r="U71" i="4"/>
  <c r="R41" i="4"/>
  <c r="U41" i="4"/>
  <c r="S88" i="5"/>
  <c r="U88" i="5" s="1"/>
  <c r="V88" i="5"/>
  <c r="W88" i="5" s="1"/>
  <c r="S70" i="5"/>
  <c r="U70" i="5" s="1"/>
  <c r="V70" i="5"/>
  <c r="W70" i="5" s="1"/>
  <c r="S24" i="5"/>
  <c r="U24" i="5" s="1"/>
  <c r="V24" i="5"/>
  <c r="W24" i="5" s="1"/>
  <c r="E14" i="6"/>
  <c r="U63" i="4"/>
  <c r="R63" i="4"/>
  <c r="R66" i="4"/>
  <c r="U66" i="4"/>
  <c r="R55" i="4"/>
  <c r="U55" i="4"/>
  <c r="R26" i="4"/>
  <c r="U26" i="4"/>
  <c r="U44" i="4"/>
  <c r="R44" i="4"/>
  <c r="S50" i="5"/>
  <c r="U50" i="5" s="1"/>
  <c r="V50" i="5"/>
  <c r="W50" i="5" s="1"/>
  <c r="S83" i="5"/>
  <c r="U83" i="5" s="1"/>
  <c r="V83" i="5"/>
  <c r="W83" i="5" s="1"/>
  <c r="V55" i="5"/>
  <c r="W55" i="5" s="1"/>
  <c r="S55" i="5"/>
  <c r="U55" i="5" s="1"/>
  <c r="C18" i="8"/>
  <c r="F18" i="8"/>
  <c r="F19" i="8" s="1"/>
  <c r="R32" i="4"/>
  <c r="U32" i="4"/>
  <c r="U56" i="4"/>
  <c r="R56" i="4"/>
  <c r="R58" i="4"/>
  <c r="U58" i="4"/>
  <c r="S38" i="5"/>
  <c r="U38" i="5" s="1"/>
  <c r="V38" i="5"/>
  <c r="W38" i="5" s="1"/>
  <c r="S47" i="5"/>
  <c r="U47" i="5" s="1"/>
  <c r="V47" i="5"/>
  <c r="W47" i="5" s="1"/>
  <c r="R74" i="4"/>
  <c r="U74" i="4"/>
  <c r="U35" i="4"/>
  <c r="R35" i="4"/>
  <c r="U29" i="4"/>
  <c r="R29" i="4"/>
  <c r="R68" i="4"/>
  <c r="U68" i="4"/>
  <c r="S31" i="5"/>
  <c r="U31" i="5" s="1"/>
  <c r="V31" i="5"/>
  <c r="W31" i="5" s="1"/>
  <c r="V62" i="5"/>
  <c r="W62" i="5" s="1"/>
  <c r="S62" i="5"/>
  <c r="U62" i="5" s="1"/>
  <c r="S41" i="5"/>
  <c r="U41" i="5" s="1"/>
  <c r="V41" i="5"/>
  <c r="W41" i="5" s="1"/>
  <c r="V81" i="5"/>
  <c r="W81" i="5" s="1"/>
  <c r="S81" i="5"/>
  <c r="U81" i="5" s="1"/>
  <c r="U77" i="4"/>
  <c r="R77" i="4"/>
  <c r="R49" i="4"/>
  <c r="U49" i="4"/>
  <c r="R23" i="4"/>
  <c r="U23" i="4"/>
  <c r="R62" i="4"/>
  <c r="U62" i="4"/>
  <c r="R60" i="4"/>
  <c r="U60" i="4"/>
  <c r="S68" i="5"/>
  <c r="U68" i="5" s="1"/>
  <c r="V68" i="5"/>
  <c r="W68" i="5" s="1"/>
  <c r="V39" i="5"/>
  <c r="W39" i="5" s="1"/>
  <c r="S39" i="5"/>
  <c r="U39" i="5" s="1"/>
  <c r="S28" i="5"/>
  <c r="U28" i="5" s="1"/>
  <c r="V28" i="5"/>
  <c r="W28" i="5" s="1"/>
  <c r="S65" i="5"/>
  <c r="U65" i="5" s="1"/>
  <c r="V65" i="5"/>
  <c r="W65" i="5" s="1"/>
  <c r="E18" i="7"/>
  <c r="V92" i="1" l="1"/>
  <c r="W92" i="1"/>
  <c r="X92" i="1" s="1"/>
  <c r="V128" i="1"/>
  <c r="S128" i="1"/>
  <c r="U128" i="1" s="1"/>
  <c r="W93" i="1"/>
  <c r="X93" i="1" s="1"/>
  <c r="S93" i="1"/>
  <c r="U93" i="1" s="1"/>
  <c r="P27" i="1"/>
  <c r="W27" i="1" s="1"/>
  <c r="G27" i="1"/>
  <c r="V122" i="1"/>
  <c r="P58" i="1"/>
  <c r="G58" i="1"/>
  <c r="G36" i="1"/>
  <c r="P36" i="1"/>
  <c r="G37" i="1"/>
  <c r="P37" i="1"/>
  <c r="P55" i="1"/>
  <c r="G55" i="1"/>
  <c r="S122" i="1"/>
  <c r="U122" i="1" s="1"/>
  <c r="P70" i="1"/>
  <c r="G70" i="1"/>
  <c r="P66" i="1"/>
  <c r="G66" i="1"/>
  <c r="V50" i="1"/>
  <c r="S50" i="1"/>
  <c r="U50" i="1" s="1"/>
  <c r="W50" i="1"/>
  <c r="X50" i="1" s="1"/>
  <c r="P43" i="1"/>
  <c r="G43" i="1"/>
  <c r="W124" i="1"/>
  <c r="X124" i="1" s="1"/>
  <c r="S124" i="1"/>
  <c r="U124" i="1" s="1"/>
  <c r="J112" i="1"/>
  <c r="V112" i="1"/>
  <c r="P110" i="1"/>
  <c r="G110" i="1"/>
  <c r="P24" i="1"/>
  <c r="G24" i="1"/>
  <c r="P60" i="1"/>
  <c r="G60" i="1"/>
  <c r="G63" i="1"/>
  <c r="P63" i="1"/>
  <c r="G101" i="1"/>
  <c r="K101" i="1" s="1"/>
  <c r="P101" i="1"/>
  <c r="S125" i="1"/>
  <c r="U125" i="1" s="1"/>
  <c r="W125" i="1"/>
  <c r="X125" i="1" s="1"/>
  <c r="P61" i="1"/>
  <c r="G61" i="1"/>
  <c r="J67" i="1"/>
  <c r="V67" i="1"/>
  <c r="W112" i="1"/>
  <c r="X112" i="1" s="1"/>
  <c r="S112" i="1"/>
  <c r="U112" i="1" s="1"/>
  <c r="V25" i="1"/>
  <c r="S25" i="1"/>
  <c r="U25" i="1" s="1"/>
  <c r="W25" i="1"/>
  <c r="X25" i="1" s="1"/>
  <c r="G57" i="1"/>
  <c r="P57" i="1"/>
  <c r="P106" i="1"/>
  <c r="G106" i="1"/>
  <c r="J106" i="1" s="1"/>
  <c r="P33" i="1"/>
  <c r="G33" i="1"/>
  <c r="P80" i="1"/>
  <c r="G80" i="1"/>
  <c r="G38" i="1"/>
  <c r="P38" i="1"/>
  <c r="P72" i="1"/>
  <c r="G72" i="1"/>
  <c r="G65" i="1"/>
  <c r="J65" i="1" s="1"/>
  <c r="P65" i="1"/>
  <c r="W96" i="1"/>
  <c r="X96" i="1" s="1"/>
  <c r="S96" i="1"/>
  <c r="U96" i="1" s="1"/>
  <c r="J31" i="1"/>
  <c r="V31" i="1"/>
  <c r="V115" i="1"/>
  <c r="J115" i="1"/>
  <c r="V123" i="1"/>
  <c r="K123" i="1"/>
  <c r="G103" i="1"/>
  <c r="P103" i="1"/>
  <c r="G88" i="1"/>
  <c r="P88" i="1"/>
  <c r="G105" i="1"/>
  <c r="P105" i="1"/>
  <c r="V28" i="1"/>
  <c r="W28" i="1"/>
  <c r="X28" i="1" s="1"/>
  <c r="S28" i="1"/>
  <c r="U28" i="1" s="1"/>
  <c r="P79" i="1"/>
  <c r="G79" i="1"/>
  <c r="G78" i="1"/>
  <c r="P78" i="1"/>
  <c r="V64" i="1"/>
  <c r="J64" i="1"/>
  <c r="J91" i="1"/>
  <c r="S91" i="1"/>
  <c r="U91" i="1" s="1"/>
  <c r="V91" i="1"/>
  <c r="V113" i="1"/>
  <c r="J113" i="1"/>
  <c r="G86" i="1"/>
  <c r="P86" i="1"/>
  <c r="P82" i="1"/>
  <c r="G82" i="1"/>
  <c r="G69" i="1"/>
  <c r="P69" i="1"/>
  <c r="P34" i="1"/>
  <c r="G34" i="1"/>
  <c r="J74" i="1"/>
  <c r="V74" i="1"/>
  <c r="W123" i="1"/>
  <c r="X123" i="1" s="1"/>
  <c r="S123" i="1"/>
  <c r="U123" i="1" s="1"/>
  <c r="S67" i="1"/>
  <c r="U67" i="1" s="1"/>
  <c r="P35" i="1"/>
  <c r="G35" i="1"/>
  <c r="G30" i="1"/>
  <c r="P30" i="1"/>
  <c r="P94" i="1"/>
  <c r="G94" i="1"/>
  <c r="G22" i="1"/>
  <c r="P22" i="1"/>
  <c r="J62" i="1"/>
  <c r="V62" i="1"/>
  <c r="J114" i="1"/>
  <c r="V114" i="1"/>
  <c r="P116" i="1"/>
  <c r="G116" i="1"/>
  <c r="V97" i="1"/>
  <c r="W97" i="1"/>
  <c r="X97" i="1" s="1"/>
  <c r="S97" i="1"/>
  <c r="U97" i="1" s="1"/>
  <c r="P98" i="1"/>
  <c r="G98" i="1"/>
  <c r="W113" i="1"/>
  <c r="X113" i="1" s="1"/>
  <c r="S53" i="1"/>
  <c r="U53" i="1" s="1"/>
  <c r="W53" i="1"/>
  <c r="X53" i="1" s="1"/>
  <c r="W67" i="1"/>
  <c r="X67" i="1" s="1"/>
  <c r="S31" i="1"/>
  <c r="U31" i="1" s="1"/>
  <c r="W31" i="1"/>
  <c r="X31" i="1" s="1"/>
  <c r="P39" i="1"/>
  <c r="G39" i="1"/>
  <c r="S115" i="1"/>
  <c r="U115" i="1" s="1"/>
  <c r="W64" i="1"/>
  <c r="X64" i="1" s="1"/>
  <c r="S64" i="1"/>
  <c r="U64" i="1" s="1"/>
  <c r="P21" i="1"/>
  <c r="G21" i="1"/>
  <c r="D16" i="1"/>
  <c r="D19" i="1" s="1"/>
  <c r="D15" i="1"/>
  <c r="C19" i="1" s="1"/>
  <c r="W115" i="1"/>
  <c r="X115" i="1" s="1"/>
  <c r="P81" i="1"/>
  <c r="G81" i="1"/>
  <c r="J81" i="1" s="1"/>
  <c r="P29" i="1"/>
  <c r="G29" i="1"/>
  <c r="P32" i="1"/>
  <c r="G32" i="1"/>
  <c r="S114" i="1"/>
  <c r="U114" i="1" s="1"/>
  <c r="W114" i="1"/>
  <c r="X114" i="1" s="1"/>
  <c r="P100" i="1"/>
  <c r="G100" i="1"/>
  <c r="P51" i="1"/>
  <c r="G51" i="1"/>
  <c r="G59" i="1"/>
  <c r="P59" i="1"/>
  <c r="G108" i="1"/>
  <c r="P108" i="1"/>
  <c r="S113" i="1"/>
  <c r="U113" i="1" s="1"/>
  <c r="J53" i="1"/>
  <c r="V53" i="1"/>
  <c r="W62" i="1"/>
  <c r="X62" i="1" s="1"/>
  <c r="P71" i="1"/>
  <c r="G71" i="1"/>
  <c r="P47" i="1"/>
  <c r="G47" i="1"/>
  <c r="P89" i="1"/>
  <c r="G89" i="1"/>
  <c r="J96" i="1"/>
  <c r="V96" i="1"/>
  <c r="K124" i="1"/>
  <c r="V124" i="1"/>
  <c r="K125" i="1"/>
  <c r="V125" i="1"/>
  <c r="G117" i="1"/>
  <c r="P117" i="1"/>
  <c r="S62" i="1"/>
  <c r="U62" i="1" s="1"/>
  <c r="E14" i="11"/>
  <c r="E14" i="8"/>
  <c r="E14" i="4"/>
  <c r="Q129" i="7"/>
  <c r="Q52" i="7"/>
  <c r="Q232" i="7"/>
  <c r="Q26" i="7"/>
  <c r="Q183" i="7"/>
  <c r="Q138" i="7"/>
  <c r="Q136" i="7"/>
  <c r="Q260" i="7"/>
  <c r="Q95" i="7"/>
  <c r="Q250" i="7"/>
  <c r="Q240" i="7"/>
  <c r="Q276" i="7"/>
  <c r="Q269" i="7"/>
  <c r="Q27" i="7"/>
  <c r="Q312" i="7"/>
  <c r="Q178" i="7"/>
  <c r="Q278" i="7"/>
  <c r="Q289" i="7"/>
  <c r="Q209" i="7"/>
  <c r="Q262" i="7"/>
  <c r="Q80" i="7"/>
  <c r="Q38" i="7"/>
  <c r="Q317" i="7"/>
  <c r="Q274" i="7"/>
  <c r="Q116" i="7"/>
  <c r="Q156" i="7"/>
  <c r="Q152" i="7"/>
  <c r="Q71" i="7"/>
  <c r="Q246" i="7"/>
  <c r="Q214" i="7"/>
  <c r="Q179" i="7"/>
  <c r="Q84" i="7"/>
  <c r="Q201" i="7"/>
  <c r="Q187" i="7"/>
  <c r="Q176" i="7"/>
  <c r="Q101" i="7"/>
  <c r="Q220" i="7"/>
  <c r="Q105" i="7"/>
  <c r="Q41" i="7"/>
  <c r="Q304" i="7"/>
  <c r="Q147" i="7"/>
  <c r="Q45" i="7"/>
  <c r="Q144" i="7"/>
  <c r="Q197" i="7"/>
  <c r="Q83" i="7"/>
  <c r="Q111" i="7"/>
  <c r="Q169" i="7"/>
  <c r="Q170" i="7"/>
  <c r="Q299" i="7"/>
  <c r="Q233" i="7"/>
  <c r="Q74" i="7"/>
  <c r="Q154" i="7"/>
  <c r="Q227" i="7"/>
  <c r="Q157" i="7"/>
  <c r="Q210" i="7"/>
  <c r="Q316" i="7"/>
  <c r="Q72" i="7"/>
  <c r="Q139" i="7"/>
  <c r="Q126" i="7"/>
  <c r="Q88" i="7"/>
  <c r="Q310" i="7"/>
  <c r="Q189" i="7"/>
  <c r="Q206" i="7"/>
  <c r="Q160" i="7"/>
  <c r="Q97" i="7"/>
  <c r="Q174" i="7"/>
  <c r="Q130" i="7"/>
  <c r="Q255" i="7"/>
  <c r="Q67" i="7"/>
  <c r="Q171" i="7"/>
  <c r="Q309" i="7"/>
  <c r="Q277" i="7"/>
  <c r="Q298" i="7"/>
  <c r="Q237" i="7"/>
  <c r="Q39" i="7"/>
  <c r="Q236" i="7"/>
  <c r="Q30" i="7"/>
  <c r="Q208" i="7"/>
  <c r="Q199" i="7"/>
  <c r="Q239" i="7"/>
  <c r="Q177" i="7"/>
  <c r="Q166" i="7"/>
  <c r="Q82" i="7"/>
  <c r="Q200" i="7"/>
  <c r="Q98" i="7"/>
  <c r="Q243" i="7"/>
  <c r="Q275" i="7"/>
  <c r="Q281" i="7"/>
  <c r="Q161" i="7"/>
  <c r="Q241" i="7"/>
  <c r="Q122" i="7"/>
  <c r="Q69" i="7"/>
  <c r="Q293" i="7"/>
  <c r="Q47" i="7"/>
  <c r="Q182" i="7"/>
  <c r="Q55" i="7"/>
  <c r="Q194" i="7"/>
  <c r="Q205" i="7"/>
  <c r="Q66" i="7"/>
  <c r="Q22" i="7"/>
  <c r="Q75" i="7"/>
  <c r="Q202" i="7"/>
  <c r="Q92" i="7"/>
  <c r="Q149" i="7"/>
  <c r="Q117" i="7"/>
  <c r="Q150" i="7"/>
  <c r="Q64" i="7"/>
  <c r="Q307" i="7"/>
  <c r="Q259" i="7"/>
  <c r="Q87" i="7"/>
  <c r="Q249" i="7"/>
  <c r="Q103" i="7"/>
  <c r="Q23" i="7"/>
  <c r="Q297" i="7"/>
  <c r="Q313" i="7"/>
  <c r="Q37" i="7"/>
  <c r="Q203" i="7"/>
  <c r="Q120" i="7"/>
  <c r="Q155" i="7"/>
  <c r="Q198" i="7"/>
  <c r="Q140" i="7"/>
  <c r="Q70" i="7"/>
  <c r="Q93" i="7"/>
  <c r="Q272" i="7"/>
  <c r="Q295" i="7"/>
  <c r="Q285" i="7"/>
  <c r="Q53" i="7"/>
  <c r="Q148" i="7"/>
  <c r="Q302" i="7"/>
  <c r="Q270" i="7"/>
  <c r="Q56" i="7"/>
  <c r="Q271" i="7"/>
  <c r="Q91" i="7"/>
  <c r="Q211" i="7"/>
  <c r="Q303" i="7"/>
  <c r="Q132" i="7"/>
  <c r="Q125" i="7"/>
  <c r="Q145" i="7"/>
  <c r="Q248" i="7"/>
  <c r="Q291" i="7"/>
  <c r="Q163" i="7"/>
  <c r="Q226" i="7"/>
  <c r="Q63" i="7"/>
  <c r="Q296" i="7"/>
  <c r="Q223" i="7"/>
  <c r="Q265" i="7"/>
  <c r="Q256" i="7"/>
  <c r="Q222" i="7"/>
  <c r="Q134" i="7"/>
  <c r="Q89" i="7"/>
  <c r="Q190" i="7"/>
  <c r="Q308" i="7"/>
  <c r="Q261" i="7"/>
  <c r="Q213" i="7"/>
  <c r="Q192" i="7"/>
  <c r="Q266" i="7"/>
  <c r="Q251" i="7"/>
  <c r="Q258" i="7"/>
  <c r="Q25" i="7"/>
  <c r="Q165" i="7"/>
  <c r="Q172" i="7"/>
  <c r="Q196" i="7"/>
  <c r="Q131" i="7"/>
  <c r="Q247" i="7"/>
  <c r="Q121" i="7"/>
  <c r="Q280" i="7"/>
  <c r="Q207" i="7"/>
  <c r="Q76" i="7"/>
  <c r="Q282" i="7"/>
  <c r="Q46" i="7"/>
  <c r="Q107" i="7"/>
  <c r="Q36" i="7"/>
  <c r="Q128" i="7"/>
  <c r="Q99" i="7"/>
  <c r="Q267" i="7"/>
  <c r="Q96" i="7"/>
  <c r="Q245" i="7"/>
  <c r="Q218" i="7"/>
  <c r="Q181" i="7"/>
  <c r="Q102" i="7"/>
  <c r="Q48" i="7"/>
  <c r="Q224" i="7"/>
  <c r="Q153" i="7"/>
  <c r="Q94" i="7"/>
  <c r="Q42" i="7"/>
  <c r="Q32" i="7"/>
  <c r="Q127" i="7"/>
  <c r="Q235" i="7"/>
  <c r="Q142" i="7"/>
  <c r="Q318" i="7"/>
  <c r="Q168" i="7"/>
  <c r="Q104" i="7"/>
  <c r="Q263" i="7"/>
  <c r="Q100" i="7"/>
  <c r="Q173" i="7"/>
  <c r="Q119" i="7"/>
  <c r="Q191" i="7"/>
  <c r="Q231" i="7"/>
  <c r="Q186" i="7"/>
  <c r="Q112" i="7"/>
  <c r="Q268" i="7"/>
  <c r="Q79" i="7"/>
  <c r="Q50" i="7"/>
  <c r="Q115" i="7"/>
  <c r="Q195" i="7"/>
  <c r="Q221" i="7"/>
  <c r="Q193" i="7"/>
  <c r="Q86" i="7"/>
  <c r="Q164" i="7"/>
  <c r="Q287" i="7"/>
  <c r="Q292" i="7"/>
  <c r="Q54" i="7"/>
  <c r="Q219" i="7"/>
  <c r="Q254" i="7"/>
  <c r="Q184" i="7"/>
  <c r="Q204" i="7"/>
  <c r="Q188" i="7"/>
  <c r="Q229" i="7"/>
  <c r="Q253" i="7"/>
  <c r="Q90" i="7"/>
  <c r="Q257" i="7"/>
  <c r="Q242" i="7"/>
  <c r="Q162" i="7"/>
  <c r="Q33" i="7"/>
  <c r="Q59" i="7"/>
  <c r="Q305" i="7"/>
  <c r="Q35" i="7"/>
  <c r="Q109" i="7"/>
  <c r="Q175" i="7"/>
  <c r="Q319" i="7"/>
  <c r="Q40" i="7"/>
  <c r="Q65" i="7"/>
  <c r="Q146" i="7"/>
  <c r="Q217" i="7"/>
  <c r="Q151" i="7"/>
  <c r="Q212" i="7"/>
  <c r="Q57" i="7"/>
  <c r="Q49" i="7"/>
  <c r="Q321" i="7"/>
  <c r="Q60" i="7"/>
  <c r="Q284" i="7"/>
  <c r="Q141" i="7"/>
  <c r="Q135" i="7"/>
  <c r="Q34" i="7"/>
  <c r="Q124" i="7"/>
  <c r="Q230" i="7"/>
  <c r="Q315" i="7"/>
  <c r="Q283" i="7"/>
  <c r="Q294" i="7"/>
  <c r="Q62" i="7"/>
  <c r="Q118" i="7"/>
  <c r="Q238" i="7"/>
  <c r="Q301" i="7"/>
  <c r="Q264" i="7"/>
  <c r="Q300" i="7"/>
  <c r="Q29" i="7"/>
  <c r="Q28" i="7"/>
  <c r="Q108" i="7"/>
  <c r="Q286" i="7"/>
  <c r="Q185" i="7"/>
  <c r="Q43" i="7"/>
  <c r="Q137" i="7"/>
  <c r="Q61" i="7"/>
  <c r="Q24" i="7"/>
  <c r="Q73" i="7"/>
  <c r="Q167" i="7"/>
  <c r="Q85" i="7"/>
  <c r="Q216" i="7"/>
  <c r="Q279" i="7"/>
  <c r="Q314" i="7"/>
  <c r="Q31" i="7"/>
  <c r="Q113" i="7"/>
  <c r="Q158" i="7"/>
  <c r="Q123" i="7"/>
  <c r="Q143" i="7"/>
  <c r="Q311" i="7"/>
  <c r="Q133" i="7"/>
  <c r="Q114" i="7"/>
  <c r="Q320" i="7"/>
  <c r="Q78" i="7"/>
  <c r="Q180" i="7"/>
  <c r="Q306" i="7"/>
  <c r="Q290" i="7"/>
  <c r="Q159" i="7"/>
  <c r="Q225" i="7"/>
  <c r="Q81" i="7"/>
  <c r="Q244" i="7"/>
  <c r="Q215" i="7"/>
  <c r="Q273" i="7"/>
  <c r="Q58" i="7"/>
  <c r="Q106" i="7"/>
  <c r="Q252" i="7"/>
  <c r="Q44" i="7"/>
  <c r="Q77" i="7"/>
  <c r="Q68" i="7"/>
  <c r="Q234" i="7"/>
  <c r="Q21" i="7"/>
  <c r="Q288" i="7"/>
  <c r="Q51" i="7"/>
  <c r="Q110" i="7"/>
  <c r="Q228" i="7"/>
  <c r="E14" i="5"/>
  <c r="O94" i="7"/>
  <c r="O194" i="7"/>
  <c r="O135" i="7"/>
  <c r="O69" i="7"/>
  <c r="O174" i="7"/>
  <c r="O52" i="7"/>
  <c r="O25" i="7"/>
  <c r="O109" i="7"/>
  <c r="O39" i="7"/>
  <c r="O184" i="7"/>
  <c r="O229" i="7"/>
  <c r="O170" i="7"/>
  <c r="O116" i="7"/>
  <c r="O195" i="7"/>
  <c r="O316" i="7"/>
  <c r="O46" i="7"/>
  <c r="O126" i="7"/>
  <c r="O247" i="7"/>
  <c r="O89" i="7"/>
  <c r="O213" i="7"/>
  <c r="O267" i="7"/>
  <c r="O64" i="7"/>
  <c r="O317" i="7"/>
  <c r="O90" i="7"/>
  <c r="O234" i="7"/>
  <c r="O105" i="7"/>
  <c r="O238" i="7"/>
  <c r="O129" i="7"/>
  <c r="O262" i="7"/>
  <c r="O178" i="7"/>
  <c r="O310" i="7"/>
  <c r="O47" i="7"/>
  <c r="O311" i="7"/>
  <c r="O110" i="7"/>
  <c r="O209" i="7"/>
  <c r="O312" i="7"/>
  <c r="O22" i="7"/>
  <c r="O183" i="7"/>
  <c r="O68" i="7"/>
  <c r="O58" i="7"/>
  <c r="O199" i="7"/>
  <c r="O257" i="7"/>
  <c r="O283" i="7"/>
  <c r="O33" i="7"/>
  <c r="O113" i="7"/>
  <c r="O157" i="7"/>
  <c r="O108" i="7"/>
  <c r="O248" i="7"/>
  <c r="O95" i="7"/>
  <c r="O34" i="7"/>
  <c r="O175" i="7"/>
  <c r="O230" i="7"/>
  <c r="O261" i="7"/>
  <c r="O51" i="7"/>
  <c r="O149" i="7"/>
  <c r="O180" i="7"/>
  <c r="O138" i="7"/>
  <c r="O163" i="7"/>
  <c r="O227" i="7"/>
  <c r="O256" i="7"/>
  <c r="O124" i="7"/>
  <c r="O77" i="7"/>
  <c r="O148" i="7"/>
  <c r="O128" i="7"/>
  <c r="O182" i="7"/>
  <c r="O144" i="7"/>
  <c r="O188" i="7"/>
  <c r="O169" i="7"/>
  <c r="O269" i="7"/>
  <c r="O186" i="7"/>
  <c r="O150" i="7"/>
  <c r="O63" i="7"/>
  <c r="O319" i="7"/>
  <c r="O115" i="7"/>
  <c r="O236" i="7"/>
  <c r="O299" i="7"/>
  <c r="O62" i="7"/>
  <c r="O130" i="7"/>
  <c r="O104" i="7"/>
  <c r="O265" i="7"/>
  <c r="O54" i="7"/>
  <c r="O240" i="7"/>
  <c r="O36" i="7"/>
  <c r="O201" i="7"/>
  <c r="O56" i="7"/>
  <c r="O298" i="7"/>
  <c r="O74" i="7"/>
  <c r="O79" i="7"/>
  <c r="O161" i="7"/>
  <c r="O165" i="7"/>
  <c r="O177" i="7"/>
  <c r="O181" i="7"/>
  <c r="O225" i="7"/>
  <c r="O100" i="7"/>
  <c r="O93" i="7"/>
  <c r="O155" i="7"/>
  <c r="O250" i="7"/>
  <c r="O153" i="7"/>
  <c r="O171" i="7"/>
  <c r="O32" i="7"/>
  <c r="O179" i="7"/>
  <c r="O48" i="7"/>
  <c r="O245" i="7"/>
  <c r="O23" i="7"/>
  <c r="O145" i="7"/>
  <c r="O222" i="7"/>
  <c r="O67" i="7"/>
  <c r="O318" i="7"/>
  <c r="O111" i="7"/>
  <c r="O315" i="7"/>
  <c r="O133" i="7"/>
  <c r="O49" i="7"/>
  <c r="O241" i="7"/>
  <c r="O189" i="7"/>
  <c r="O78" i="7"/>
  <c r="O268" i="7"/>
  <c r="O127" i="7"/>
  <c r="O273" i="7"/>
  <c r="O196" i="7"/>
  <c r="O132" i="7"/>
  <c r="O216" i="7"/>
  <c r="O38" i="7"/>
  <c r="O160" i="7"/>
  <c r="O156" i="7"/>
  <c r="O164" i="7"/>
  <c r="O176" i="7"/>
  <c r="O70" i="7"/>
  <c r="O122" i="7"/>
  <c r="O86" i="7"/>
  <c r="O136" i="7"/>
  <c r="O131" i="7"/>
  <c r="O274" i="7"/>
  <c r="O107" i="7"/>
  <c r="O285" i="7"/>
  <c r="O21" i="7"/>
  <c r="O251" i="7"/>
  <c r="O50" i="7"/>
  <c r="O314" i="7"/>
  <c r="O139" i="7"/>
  <c r="O123" i="7"/>
  <c r="O140" i="7"/>
  <c r="O187" i="7"/>
  <c r="O73" i="7"/>
  <c r="O258" i="7"/>
  <c r="O91" i="7"/>
  <c r="O304" i="7"/>
  <c r="O293" i="7"/>
  <c r="O76" i="7"/>
  <c r="O308" i="7"/>
  <c r="O43" i="7"/>
  <c r="O205" i="7"/>
  <c r="O96" i="7"/>
  <c r="O60" i="7"/>
  <c r="O66" i="7"/>
  <c r="O264" i="7"/>
  <c r="O301" i="7"/>
  <c r="O143" i="7"/>
  <c r="O244" i="7"/>
  <c r="O198" i="7"/>
  <c r="O125" i="7"/>
  <c r="O120" i="7"/>
  <c r="O220" i="7"/>
  <c r="O263" i="7"/>
  <c r="O228" i="7"/>
  <c r="O295" i="7"/>
  <c r="O211" i="7"/>
  <c r="O167" i="7"/>
  <c r="O27" i="7"/>
  <c r="O81" i="7"/>
  <c r="O294" i="7"/>
  <c r="O146" i="7"/>
  <c r="O41" i="7"/>
  <c r="O112" i="7"/>
  <c r="O30" i="7"/>
  <c r="O217" i="7"/>
  <c r="O61" i="7"/>
  <c r="O305" i="7"/>
  <c r="O85" i="7"/>
  <c r="O114" i="7"/>
  <c r="O31" i="7"/>
  <c r="O37" i="7"/>
  <c r="O65" i="7"/>
  <c r="O235" i="7"/>
  <c r="O239" i="7"/>
  <c r="O277" i="7"/>
  <c r="O98" i="7"/>
  <c r="O212" i="7"/>
  <c r="O26" i="7"/>
  <c r="O206" i="7"/>
  <c r="O210" i="7"/>
  <c r="O154" i="7"/>
  <c r="O84" i="7"/>
  <c r="O82" i="7"/>
  <c r="O289" i="7"/>
  <c r="O137" i="7"/>
  <c r="O28" i="7"/>
  <c r="O71" i="7"/>
  <c r="O218" i="7"/>
  <c r="O57" i="7"/>
  <c r="O121" i="7"/>
  <c r="O266" i="7"/>
  <c r="O287" i="7"/>
  <c r="O168" i="7"/>
  <c r="O134" i="7"/>
  <c r="O255" i="7"/>
  <c r="O246" i="7"/>
  <c r="O173" i="7"/>
  <c r="O103" i="7"/>
  <c r="O152" i="7"/>
  <c r="O280" i="7"/>
  <c r="O275" i="7"/>
  <c r="O292" i="7"/>
  <c r="O42" i="7"/>
  <c r="O45" i="7"/>
  <c r="O88" i="7"/>
  <c r="O288" i="7"/>
  <c r="O29" i="7"/>
  <c r="O159" i="7"/>
  <c r="O99" i="7"/>
  <c r="O190" i="7"/>
  <c r="O202" i="7"/>
  <c r="O282" i="7"/>
  <c r="O106" i="7"/>
  <c r="O92" i="7"/>
  <c r="O313" i="7"/>
  <c r="O101" i="7"/>
  <c r="O286" i="7"/>
  <c r="O302" i="7"/>
  <c r="O197" i="7"/>
  <c r="O192" i="7"/>
  <c r="O193" i="7"/>
  <c r="O281" i="7"/>
  <c r="O309" i="7"/>
  <c r="O224" i="7"/>
  <c r="O83" i="7"/>
  <c r="O249" i="7"/>
  <c r="O44" i="7"/>
  <c r="O214" i="7"/>
  <c r="O53" i="7"/>
  <c r="O272" i="7"/>
  <c r="O284" i="7"/>
  <c r="O320" i="7"/>
  <c r="O172" i="7"/>
  <c r="O55" i="7"/>
  <c r="O232" i="7"/>
  <c r="O242" i="7"/>
  <c r="O35" i="7"/>
  <c r="O233" i="7"/>
  <c r="O203" i="7"/>
  <c r="O208" i="7"/>
  <c r="O97" i="7"/>
  <c r="O117" i="7"/>
  <c r="O158" i="7"/>
  <c r="O300" i="7"/>
  <c r="O24" i="7"/>
  <c r="O162" i="7"/>
  <c r="O260" i="7"/>
  <c r="O253" i="7"/>
  <c r="O118" i="7"/>
  <c r="O200" i="7"/>
  <c r="O59" i="7"/>
  <c r="O142" i="7"/>
  <c r="O75" i="7"/>
  <c r="O306" i="7"/>
  <c r="O141" i="7"/>
  <c r="O303" i="7"/>
  <c r="O207" i="7"/>
  <c r="O166" i="7"/>
  <c r="O102" i="7"/>
  <c r="O204" i="7"/>
  <c r="O276" i="7"/>
  <c r="O270" i="7"/>
  <c r="O297" i="7"/>
  <c r="O147" i="7"/>
  <c r="O185" i="7"/>
  <c r="O40" i="7"/>
  <c r="O151" i="7"/>
  <c r="O321" i="7"/>
  <c r="O296" i="7"/>
  <c r="O271" i="7"/>
  <c r="O237" i="7"/>
  <c r="O221" i="7"/>
  <c r="O278" i="7"/>
  <c r="O231" i="7"/>
  <c r="O279" i="7"/>
  <c r="O226" i="7"/>
  <c r="O87" i="7"/>
  <c r="O307" i="7"/>
  <c r="O219" i="7"/>
  <c r="O243" i="7"/>
  <c r="O291" i="7"/>
  <c r="O223" i="7"/>
  <c r="O290" i="7"/>
  <c r="O254" i="7"/>
  <c r="O191" i="7"/>
  <c r="O259" i="7"/>
  <c r="O72" i="7"/>
  <c r="O215" i="7"/>
  <c r="O80" i="7"/>
  <c r="O119" i="7"/>
  <c r="O252" i="7"/>
  <c r="O7" i="7"/>
  <c r="E6" i="7" s="1"/>
  <c r="E9" i="7" s="1"/>
  <c r="E10" i="7" s="1"/>
  <c r="P173" i="7"/>
  <c r="P268" i="7"/>
  <c r="P117" i="7"/>
  <c r="P302" i="7"/>
  <c r="P147" i="7"/>
  <c r="P128" i="7"/>
  <c r="P202" i="7"/>
  <c r="P36" i="7"/>
  <c r="P25" i="7"/>
  <c r="P43" i="7"/>
  <c r="P290" i="7"/>
  <c r="P273" i="7"/>
  <c r="P292" i="7"/>
  <c r="P296" i="7"/>
  <c r="P85" i="7"/>
  <c r="P165" i="7"/>
  <c r="P71" i="7"/>
  <c r="P77" i="7"/>
  <c r="P276" i="7"/>
  <c r="P262" i="7"/>
  <c r="P260" i="7"/>
  <c r="P200" i="7"/>
  <c r="P113" i="7"/>
  <c r="P305" i="7"/>
  <c r="P53" i="7"/>
  <c r="P297" i="7"/>
  <c r="P63" i="7"/>
  <c r="P197" i="7"/>
  <c r="P35" i="7"/>
  <c r="P78" i="7"/>
  <c r="P188" i="7"/>
  <c r="P288" i="7"/>
  <c r="P315" i="7"/>
  <c r="P192" i="7"/>
  <c r="P158" i="7"/>
  <c r="P253" i="7"/>
  <c r="P58" i="7"/>
  <c r="P247" i="7"/>
  <c r="P167" i="7"/>
  <c r="P38" i="7"/>
  <c r="P299" i="7"/>
  <c r="P238" i="7"/>
  <c r="P312" i="7"/>
  <c r="P103" i="7"/>
  <c r="P272" i="7"/>
  <c r="P231" i="7"/>
  <c r="P214" i="7"/>
  <c r="P217" i="7"/>
  <c r="P259" i="7"/>
  <c r="P269" i="7"/>
  <c r="P100" i="7"/>
  <c r="P176" i="7"/>
  <c r="P27" i="7"/>
  <c r="P241" i="7"/>
  <c r="P40" i="7"/>
  <c r="P281" i="7"/>
  <c r="P266" i="7"/>
  <c r="P121" i="7"/>
  <c r="P150" i="7"/>
  <c r="P199" i="7"/>
  <c r="P44" i="7"/>
  <c r="P151" i="7"/>
  <c r="P55" i="7"/>
  <c r="P33" i="7"/>
  <c r="P313" i="7"/>
  <c r="P282" i="7"/>
  <c r="P186" i="7"/>
  <c r="P310" i="7"/>
  <c r="P146" i="7"/>
  <c r="P136" i="7"/>
  <c r="P222" i="7"/>
  <c r="P110" i="7"/>
  <c r="P48" i="7"/>
  <c r="P237" i="7"/>
  <c r="P277" i="7"/>
  <c r="P116" i="7"/>
  <c r="P303" i="7"/>
  <c r="P152" i="7"/>
  <c r="P161" i="7"/>
  <c r="P24" i="7"/>
  <c r="P263" i="7"/>
  <c r="P72" i="7"/>
  <c r="P207" i="7"/>
  <c r="P230" i="7"/>
  <c r="P141" i="7"/>
  <c r="P210" i="7"/>
  <c r="P83" i="7"/>
  <c r="P140" i="7"/>
  <c r="P306" i="7"/>
  <c r="P23" i="7"/>
  <c r="P130" i="7"/>
  <c r="P145" i="7"/>
  <c r="P209" i="7"/>
  <c r="P124" i="7"/>
  <c r="P195" i="7"/>
  <c r="P174" i="7"/>
  <c r="P45" i="7"/>
  <c r="P319" i="7"/>
  <c r="P104" i="7"/>
  <c r="P132" i="7"/>
  <c r="P233" i="7"/>
  <c r="P160" i="7"/>
  <c r="P169" i="7"/>
  <c r="P138" i="7"/>
  <c r="P133" i="7"/>
  <c r="P289" i="7"/>
  <c r="P283" i="7"/>
  <c r="P242" i="7"/>
  <c r="P203" i="7"/>
  <c r="P125" i="7"/>
  <c r="P135" i="7"/>
  <c r="P251" i="7"/>
  <c r="P22" i="7"/>
  <c r="P60" i="7"/>
  <c r="P291" i="7"/>
  <c r="P59" i="7"/>
  <c r="P304" i="7"/>
  <c r="P155" i="7"/>
  <c r="P212" i="7"/>
  <c r="P228" i="7"/>
  <c r="P194" i="7"/>
  <c r="P191" i="7"/>
  <c r="P42" i="7"/>
  <c r="P79" i="7"/>
  <c r="P271" i="7"/>
  <c r="P88" i="7"/>
  <c r="P170" i="7"/>
  <c r="P126" i="7"/>
  <c r="P284" i="7"/>
  <c r="P73" i="7"/>
  <c r="P166" i="7"/>
  <c r="P123" i="7"/>
  <c r="P32" i="7"/>
  <c r="P39" i="7"/>
  <c r="P51" i="7"/>
  <c r="P122" i="7"/>
  <c r="P225" i="7"/>
  <c r="P221" i="7"/>
  <c r="P107" i="7"/>
  <c r="P311" i="7"/>
  <c r="P274" i="7"/>
  <c r="P34" i="7"/>
  <c r="P89" i="7"/>
  <c r="P168" i="7"/>
  <c r="P54" i="7"/>
  <c r="P229" i="7"/>
  <c r="P321" i="7"/>
  <c r="P250" i="7"/>
  <c r="P219" i="7"/>
  <c r="P190" i="7"/>
  <c r="P37" i="7"/>
  <c r="P287" i="7"/>
  <c r="P118" i="7"/>
  <c r="P144" i="7"/>
  <c r="P213" i="7"/>
  <c r="P93" i="7"/>
  <c r="P279" i="7"/>
  <c r="P115" i="7"/>
  <c r="P248" i="7"/>
  <c r="P80" i="7"/>
  <c r="P236" i="7"/>
  <c r="P216" i="7"/>
  <c r="P270" i="7"/>
  <c r="P84" i="7"/>
  <c r="P182" i="7"/>
  <c r="P215" i="7"/>
  <c r="P105" i="7"/>
  <c r="P164" i="7"/>
  <c r="P295" i="7"/>
  <c r="P255" i="7"/>
  <c r="P308" i="7"/>
  <c r="P314" i="7"/>
  <c r="P95" i="7"/>
  <c r="P218" i="7"/>
  <c r="P245" i="7"/>
  <c r="P301" i="7"/>
  <c r="P298" i="7"/>
  <c r="P204" i="7"/>
  <c r="P142" i="7"/>
  <c r="P171" i="7"/>
  <c r="P232" i="7"/>
  <c r="P205" i="7"/>
  <c r="P246" i="7"/>
  <c r="P180" i="7"/>
  <c r="P149" i="7"/>
  <c r="P184" i="7"/>
  <c r="P318" i="7"/>
  <c r="P189" i="7"/>
  <c r="P261" i="7"/>
  <c r="P148" i="7"/>
  <c r="P227" i="7"/>
  <c r="P316" i="7"/>
  <c r="P234" i="7"/>
  <c r="P112" i="7"/>
  <c r="P275" i="7"/>
  <c r="P41" i="7"/>
  <c r="P101" i="7"/>
  <c r="P91" i="7"/>
  <c r="P181" i="7"/>
  <c r="P256" i="7"/>
  <c r="P254" i="7"/>
  <c r="P139" i="7"/>
  <c r="P114" i="7"/>
  <c r="P307" i="7"/>
  <c r="P175" i="7"/>
  <c r="P267" i="7"/>
  <c r="P31" i="7"/>
  <c r="P159" i="7"/>
  <c r="P177" i="7"/>
  <c r="P75" i="7"/>
  <c r="P111" i="7"/>
  <c r="P137" i="7"/>
  <c r="P62" i="7"/>
  <c r="P97" i="7"/>
  <c r="P30" i="7"/>
  <c r="P99" i="7"/>
  <c r="P193" i="7"/>
  <c r="P244" i="7"/>
  <c r="P56" i="7"/>
  <c r="P178" i="7"/>
  <c r="P201" i="7"/>
  <c r="P240" i="7"/>
  <c r="P249" i="7"/>
  <c r="P196" i="7"/>
  <c r="P239" i="7"/>
  <c r="P131" i="7"/>
  <c r="P211" i="7"/>
  <c r="P278" i="7"/>
  <c r="P264" i="7"/>
  <c r="P285" i="7"/>
  <c r="P286" i="7"/>
  <c r="P134" i="7"/>
  <c r="P26" i="7"/>
  <c r="P162" i="7"/>
  <c r="P265" i="7"/>
  <c r="P49" i="7"/>
  <c r="P156" i="7"/>
  <c r="P90" i="7"/>
  <c r="P257" i="7"/>
  <c r="P92" i="7"/>
  <c r="P65" i="7"/>
  <c r="P129" i="7"/>
  <c r="P69" i="7"/>
  <c r="P74" i="7"/>
  <c r="P300" i="7"/>
  <c r="P154" i="7"/>
  <c r="P187" i="7"/>
  <c r="P185" i="7"/>
  <c r="P220" i="7"/>
  <c r="P68" i="7"/>
  <c r="P172" i="7"/>
  <c r="P208" i="7"/>
  <c r="P86" i="7"/>
  <c r="P21" i="7"/>
  <c r="P243" i="7"/>
  <c r="P46" i="7"/>
  <c r="P320" i="7"/>
  <c r="P67" i="7"/>
  <c r="P61" i="7"/>
  <c r="P294" i="7"/>
  <c r="P235" i="7"/>
  <c r="P120" i="7"/>
  <c r="P106" i="7"/>
  <c r="P70" i="7"/>
  <c r="P309" i="7"/>
  <c r="P258" i="7"/>
  <c r="P223" i="7"/>
  <c r="P47" i="7"/>
  <c r="P163" i="7"/>
  <c r="P198" i="7"/>
  <c r="P96" i="7"/>
  <c r="P119" i="7"/>
  <c r="P102" i="7"/>
  <c r="P127" i="7"/>
  <c r="P98" i="7"/>
  <c r="P50" i="7"/>
  <c r="P87" i="7"/>
  <c r="P252" i="7"/>
  <c r="P52" i="7"/>
  <c r="P66" i="7"/>
  <c r="P109" i="7"/>
  <c r="P317" i="7"/>
  <c r="P57" i="7"/>
  <c r="P82" i="7"/>
  <c r="P157" i="7"/>
  <c r="P108" i="7"/>
  <c r="P280" i="7"/>
  <c r="P293" i="7"/>
  <c r="P94" i="7"/>
  <c r="P29" i="7"/>
  <c r="P28" i="7"/>
  <c r="P179" i="7"/>
  <c r="P143" i="7"/>
  <c r="P153" i="7"/>
  <c r="P224" i="7"/>
  <c r="P206" i="7"/>
  <c r="P183" i="7"/>
  <c r="P226" i="7"/>
  <c r="P81" i="7"/>
  <c r="P64" i="7"/>
  <c r="P76" i="7"/>
  <c r="P32" i="2"/>
  <c r="P26" i="2"/>
  <c r="P37" i="2"/>
  <c r="P56" i="2"/>
  <c r="P71" i="2"/>
  <c r="P79" i="2"/>
  <c r="P35" i="2"/>
  <c r="P97" i="2"/>
  <c r="P77" i="2"/>
  <c r="P94" i="2"/>
  <c r="P61" i="2"/>
  <c r="P70" i="2"/>
  <c r="P34" i="2"/>
  <c r="P65" i="2"/>
  <c r="P104" i="2"/>
  <c r="P57" i="2"/>
  <c r="P91" i="2"/>
  <c r="P84" i="2"/>
  <c r="P69" i="2"/>
  <c r="P25" i="2"/>
  <c r="P47" i="2"/>
  <c r="P73" i="2"/>
  <c r="P42" i="2"/>
  <c r="P76" i="2"/>
  <c r="P36" i="2"/>
  <c r="P22" i="2"/>
  <c r="P80" i="2"/>
  <c r="P33" i="2"/>
  <c r="P98" i="2"/>
  <c r="P23" i="2"/>
  <c r="P50" i="2"/>
  <c r="P81" i="2"/>
  <c r="P86" i="2"/>
  <c r="P55" i="2"/>
  <c r="P83" i="2"/>
  <c r="P100" i="2"/>
  <c r="P67" i="2"/>
  <c r="P49" i="2"/>
  <c r="P60" i="2"/>
  <c r="P99" i="2"/>
  <c r="P30" i="2"/>
  <c r="P52" i="2"/>
  <c r="P21" i="2"/>
  <c r="P78" i="2"/>
  <c r="P45" i="2"/>
  <c r="P87" i="2"/>
  <c r="P82" i="2"/>
  <c r="P54" i="2"/>
  <c r="P96" i="2"/>
  <c r="P46" i="2"/>
  <c r="P93" i="2"/>
  <c r="P63" i="2"/>
  <c r="P24" i="2"/>
  <c r="P43" i="2"/>
  <c r="P68" i="2"/>
  <c r="P64" i="2"/>
  <c r="P48" i="2"/>
  <c r="P101" i="2"/>
  <c r="P53" i="2"/>
  <c r="P88" i="2"/>
  <c r="P38" i="2"/>
  <c r="P44" i="2"/>
  <c r="P41" i="2"/>
  <c r="P89" i="2"/>
  <c r="P103" i="2"/>
  <c r="P72" i="2"/>
  <c r="P51" i="2"/>
  <c r="P85" i="2"/>
  <c r="P28" i="2"/>
  <c r="P90" i="2"/>
  <c r="P75" i="2"/>
  <c r="P29" i="2"/>
  <c r="P102" i="2"/>
  <c r="P27" i="2"/>
  <c r="P59" i="2"/>
  <c r="P31" i="2"/>
  <c r="P95" i="2"/>
  <c r="P39" i="2"/>
  <c r="P62" i="2"/>
  <c r="P92" i="2"/>
  <c r="P66" i="2"/>
  <c r="P58" i="2"/>
  <c r="P74" i="2"/>
  <c r="P40" i="2"/>
  <c r="Q52" i="2"/>
  <c r="Q36" i="2"/>
  <c r="Q99" i="2"/>
  <c r="Q34" i="2"/>
  <c r="Q32" i="2"/>
  <c r="Q71" i="2"/>
  <c r="Q70" i="2"/>
  <c r="Q61" i="2"/>
  <c r="Q62" i="2"/>
  <c r="Q79" i="2"/>
  <c r="Q46" i="2"/>
  <c r="Q43" i="2"/>
  <c r="Q53" i="2"/>
  <c r="Q103" i="2"/>
  <c r="Q90" i="2"/>
  <c r="Q65" i="2"/>
  <c r="Q51" i="2"/>
  <c r="Q59" i="2"/>
  <c r="Q49" i="2"/>
  <c r="Q63" i="2"/>
  <c r="Q89" i="2"/>
  <c r="Q24" i="2"/>
  <c r="Q98" i="2"/>
  <c r="Q23" i="2"/>
  <c r="Q69" i="2"/>
  <c r="Q26" i="2"/>
  <c r="Q58" i="2"/>
  <c r="Q48" i="2"/>
  <c r="Q42" i="2"/>
  <c r="Q74" i="2"/>
  <c r="Q27" i="2"/>
  <c r="Q86" i="2"/>
  <c r="Q88" i="2"/>
  <c r="Q41" i="2"/>
  <c r="Q85" i="2"/>
  <c r="Q21" i="2"/>
  <c r="Q31" i="2"/>
  <c r="Q81" i="2"/>
  <c r="Q25" i="2"/>
  <c r="Q37" i="2"/>
  <c r="Q96" i="2"/>
  <c r="Q78" i="2"/>
  <c r="Q47" i="2"/>
  <c r="Q44" i="2"/>
  <c r="Q82" i="2"/>
  <c r="Q87" i="2"/>
  <c r="Q80" i="2"/>
  <c r="Q91" i="2"/>
  <c r="Q73" i="2"/>
  <c r="Q77" i="2"/>
  <c r="Q56" i="2"/>
  <c r="Q22" i="2"/>
  <c r="Q76" i="2"/>
  <c r="Q50" i="2"/>
  <c r="Q94" i="2"/>
  <c r="Q93" i="2"/>
  <c r="Q84" i="2"/>
  <c r="Q60" i="2"/>
  <c r="Q66" i="2"/>
  <c r="Q101" i="2"/>
  <c r="Q55" i="2"/>
  <c r="Q30" i="2"/>
  <c r="Q29" i="2"/>
  <c r="Q102" i="2"/>
  <c r="Q72" i="2"/>
  <c r="Q97" i="2"/>
  <c r="Q67" i="2"/>
  <c r="Q64" i="2"/>
  <c r="Q83" i="2"/>
  <c r="Q75" i="2"/>
  <c r="Q100" i="2"/>
  <c r="Q45" i="2"/>
  <c r="Q57" i="2"/>
  <c r="Q68" i="2"/>
  <c r="Q28" i="2"/>
  <c r="Q104" i="2"/>
  <c r="Q54" i="2"/>
  <c r="Q92" i="2"/>
  <c r="Q33" i="2"/>
  <c r="Q38" i="2"/>
  <c r="Q40" i="2"/>
  <c r="Q95" i="2"/>
  <c r="Q39" i="2"/>
  <c r="Q35" i="2"/>
  <c r="P48" i="3"/>
  <c r="P120" i="3"/>
  <c r="P175" i="3"/>
  <c r="P167" i="3"/>
  <c r="P236" i="3"/>
  <c r="P22" i="3"/>
  <c r="P135" i="3"/>
  <c r="P200" i="3"/>
  <c r="P317" i="3"/>
  <c r="P263" i="3"/>
  <c r="P104" i="3"/>
  <c r="P192" i="3"/>
  <c r="P44" i="3"/>
  <c r="P160" i="3"/>
  <c r="P173" i="3"/>
  <c r="P286" i="3"/>
  <c r="P39" i="3"/>
  <c r="P65" i="3"/>
  <c r="P49" i="3"/>
  <c r="P210" i="3"/>
  <c r="P204" i="3"/>
  <c r="P287" i="3"/>
  <c r="P125" i="3"/>
  <c r="P223" i="3"/>
  <c r="P117" i="3"/>
  <c r="P261" i="3"/>
  <c r="P131" i="3"/>
  <c r="P305" i="3"/>
  <c r="P142" i="3"/>
  <c r="P313" i="3"/>
  <c r="P172" i="3"/>
  <c r="P321" i="3"/>
  <c r="P234" i="3"/>
  <c r="P221" i="3"/>
  <c r="P202" i="3"/>
  <c r="P201" i="3"/>
  <c r="P256" i="3"/>
  <c r="P96" i="3"/>
  <c r="P38" i="3"/>
  <c r="P59" i="3"/>
  <c r="P217" i="3"/>
  <c r="P212" i="3"/>
  <c r="P276" i="3"/>
  <c r="P41" i="3"/>
  <c r="P78" i="3"/>
  <c r="P264" i="3"/>
  <c r="P316" i="3"/>
  <c r="P255" i="3"/>
  <c r="P63" i="3"/>
  <c r="P280" i="3"/>
  <c r="P87" i="3"/>
  <c r="P250" i="3"/>
  <c r="P269" i="3"/>
  <c r="P311" i="3"/>
  <c r="P144" i="3"/>
  <c r="P240" i="3"/>
  <c r="P122" i="3"/>
  <c r="P139" i="3"/>
  <c r="P301" i="3"/>
  <c r="P28" i="3"/>
  <c r="P162" i="3"/>
  <c r="P295" i="3"/>
  <c r="P147" i="3"/>
  <c r="P244" i="3"/>
  <c r="P166" i="3"/>
  <c r="P270" i="3"/>
  <c r="P178" i="3"/>
  <c r="P279" i="3"/>
  <c r="P193" i="3"/>
  <c r="P282" i="3"/>
  <c r="P233" i="3"/>
  <c r="P312" i="3"/>
  <c r="P188" i="3"/>
  <c r="P309" i="3"/>
  <c r="P245" i="3"/>
  <c r="P73" i="3"/>
  <c r="P26" i="3"/>
  <c r="P97" i="3"/>
  <c r="P171" i="3"/>
  <c r="P297" i="3"/>
  <c r="P67" i="3"/>
  <c r="P132" i="3"/>
  <c r="P253" i="3"/>
  <c r="P46" i="3"/>
  <c r="P218" i="3"/>
  <c r="P37" i="3"/>
  <c r="P50" i="3"/>
  <c r="P289" i="3"/>
  <c r="P105" i="3"/>
  <c r="P174" i="3"/>
  <c r="P119" i="3"/>
  <c r="P126" i="3"/>
  <c r="P106" i="3"/>
  <c r="P274" i="3"/>
  <c r="P227" i="3"/>
  <c r="P40" i="3"/>
  <c r="P278" i="3"/>
  <c r="P52" i="3"/>
  <c r="P76" i="3"/>
  <c r="P246" i="3"/>
  <c r="P294" i="3"/>
  <c r="P75" i="3"/>
  <c r="P249" i="3"/>
  <c r="P220" i="3"/>
  <c r="P57" i="3"/>
  <c r="P225" i="3"/>
  <c r="P177" i="3"/>
  <c r="P148" i="3"/>
  <c r="P304" i="3"/>
  <c r="P100" i="3"/>
  <c r="P31" i="3"/>
  <c r="P235" i="3"/>
  <c r="P283" i="3"/>
  <c r="P98" i="3"/>
  <c r="P252" i="3"/>
  <c r="P110" i="3"/>
  <c r="P146" i="3"/>
  <c r="P307" i="3"/>
  <c r="P34" i="3"/>
  <c r="P113" i="3"/>
  <c r="P290" i="3"/>
  <c r="P222" i="3"/>
  <c r="P230" i="3"/>
  <c r="P129" i="3"/>
  <c r="P21" i="3"/>
  <c r="P121" i="3"/>
  <c r="P140" i="3"/>
  <c r="P199" i="3"/>
  <c r="P80" i="3"/>
  <c r="P211" i="3"/>
  <c r="P214" i="3"/>
  <c r="P257" i="3"/>
  <c r="P127" i="3"/>
  <c r="P155" i="3"/>
  <c r="P94" i="3"/>
  <c r="P260" i="3"/>
  <c r="P45" i="3"/>
  <c r="P58" i="3"/>
  <c r="P137" i="3"/>
  <c r="P272" i="3"/>
  <c r="P273" i="3"/>
  <c r="P91" i="3"/>
  <c r="P114" i="3"/>
  <c r="P299" i="3"/>
  <c r="P208" i="3"/>
  <c r="P36" i="3"/>
  <c r="P103" i="3"/>
  <c r="P284" i="3"/>
  <c r="P153" i="3"/>
  <c r="P115" i="3"/>
  <c r="P138" i="3"/>
  <c r="P64" i="3"/>
  <c r="P238" i="3"/>
  <c r="P95" i="3"/>
  <c r="P84" i="3"/>
  <c r="P79" i="3"/>
  <c r="P292" i="3"/>
  <c r="P300" i="3"/>
  <c r="P308" i="3"/>
  <c r="P281" i="3"/>
  <c r="P248" i="3"/>
  <c r="P161" i="3"/>
  <c r="P318" i="3"/>
  <c r="P213" i="3"/>
  <c r="P310" i="3"/>
  <c r="P134" i="3"/>
  <c r="P291" i="3"/>
  <c r="P152" i="3"/>
  <c r="P179" i="3"/>
  <c r="P145" i="3"/>
  <c r="P93" i="3"/>
  <c r="P262" i="3"/>
  <c r="P203" i="3"/>
  <c r="P51" i="3"/>
  <c r="P205" i="3"/>
  <c r="P259" i="3"/>
  <c r="P267" i="3"/>
  <c r="P266" i="3"/>
  <c r="P164" i="3"/>
  <c r="P183" i="3"/>
  <c r="P82" i="3"/>
  <c r="P62" i="3"/>
  <c r="P243" i="3"/>
  <c r="P86" i="3"/>
  <c r="P194" i="3"/>
  <c r="P306" i="3"/>
  <c r="P89" i="3"/>
  <c r="P268" i="3"/>
  <c r="P116" i="3"/>
  <c r="P136" i="3"/>
  <c r="P277" i="3"/>
  <c r="P163" i="3"/>
  <c r="P102" i="3"/>
  <c r="P237" i="3"/>
  <c r="P29" i="3"/>
  <c r="P303" i="3"/>
  <c r="P56" i="3"/>
  <c r="P315" i="3"/>
  <c r="P176" i="3"/>
  <c r="P123" i="3"/>
  <c r="P182" i="3"/>
  <c r="P288" i="3"/>
  <c r="P133" i="3"/>
  <c r="P258" i="3"/>
  <c r="P70" i="3"/>
  <c r="P149" i="3"/>
  <c r="P23" i="3"/>
  <c r="P72" i="3"/>
  <c r="P209" i="3"/>
  <c r="P107" i="3"/>
  <c r="P112" i="3"/>
  <c r="P170" i="3"/>
  <c r="P302" i="3"/>
  <c r="P118" i="3"/>
  <c r="P320" i="3"/>
  <c r="P232" i="3"/>
  <c r="P99" i="3"/>
  <c r="P296" i="3"/>
  <c r="P92" i="3"/>
  <c r="P60" i="3"/>
  <c r="P156" i="3"/>
  <c r="P215" i="3"/>
  <c r="P143" i="3"/>
  <c r="P275" i="3"/>
  <c r="P54" i="3"/>
  <c r="P33" i="3"/>
  <c r="P43" i="3"/>
  <c r="P109" i="3"/>
  <c r="P157" i="3"/>
  <c r="P32" i="3"/>
  <c r="P195" i="3"/>
  <c r="P90" i="3"/>
  <c r="P168" i="3"/>
  <c r="P69" i="3"/>
  <c r="P191" i="3"/>
  <c r="P88" i="3"/>
  <c r="P66" i="3"/>
  <c r="P207" i="3"/>
  <c r="P271" i="3"/>
  <c r="P186" i="3"/>
  <c r="P226" i="3"/>
  <c r="P85" i="3"/>
  <c r="P181" i="3"/>
  <c r="P184" i="3"/>
  <c r="P198" i="3"/>
  <c r="P55" i="3"/>
  <c r="P158" i="3"/>
  <c r="P68" i="3"/>
  <c r="P42" i="3"/>
  <c r="P74" i="3"/>
  <c r="P319" i="3"/>
  <c r="P61" i="3"/>
  <c r="P285" i="3"/>
  <c r="P187" i="3"/>
  <c r="P124" i="3"/>
  <c r="P224" i="3"/>
  <c r="P151" i="3"/>
  <c r="P81" i="3"/>
  <c r="P111" i="3"/>
  <c r="P154" i="3"/>
  <c r="P35" i="3"/>
  <c r="P196" i="3"/>
  <c r="P242" i="3"/>
  <c r="P71" i="3"/>
  <c r="P189" i="3"/>
  <c r="P159" i="3"/>
  <c r="P150" i="3"/>
  <c r="P141" i="3"/>
  <c r="P254" i="3"/>
  <c r="P53" i="3"/>
  <c r="P165" i="3"/>
  <c r="P128" i="3"/>
  <c r="P108" i="3"/>
  <c r="P239" i="3"/>
  <c r="P169" i="3"/>
  <c r="P298" i="3"/>
  <c r="P130" i="3"/>
  <c r="P229" i="3"/>
  <c r="P101" i="3"/>
  <c r="P180" i="3"/>
  <c r="P247" i="3"/>
  <c r="P25" i="3"/>
  <c r="P47" i="3"/>
  <c r="P231" i="3"/>
  <c r="P83" i="3"/>
  <c r="P293" i="3"/>
  <c r="P265" i="3"/>
  <c r="P241" i="3"/>
  <c r="P219" i="3"/>
  <c r="P30" i="3"/>
  <c r="P197" i="3"/>
  <c r="P228" i="3"/>
  <c r="P314" i="3"/>
  <c r="P185" i="3"/>
  <c r="P206" i="3"/>
  <c r="P27" i="3"/>
  <c r="P77" i="3"/>
  <c r="P216" i="3"/>
  <c r="P251" i="3"/>
  <c r="P24" i="3"/>
  <c r="P190" i="3"/>
  <c r="O7" i="3"/>
  <c r="E5" i="3" s="1"/>
  <c r="O67" i="3"/>
  <c r="O81" i="3"/>
  <c r="O171" i="3"/>
  <c r="O265" i="3"/>
  <c r="O35" i="3"/>
  <c r="O134" i="3"/>
  <c r="O154" i="3"/>
  <c r="O196" i="3"/>
  <c r="O29" i="3"/>
  <c r="O187" i="3"/>
  <c r="O173" i="3"/>
  <c r="O136" i="3"/>
  <c r="O240" i="3"/>
  <c r="O315" i="3"/>
  <c r="O55" i="3"/>
  <c r="O150" i="3"/>
  <c r="O174" i="3"/>
  <c r="O48" i="3"/>
  <c r="O172" i="3"/>
  <c r="O239" i="3"/>
  <c r="O198" i="3"/>
  <c r="O30" i="3"/>
  <c r="O130" i="3"/>
  <c r="O207" i="3"/>
  <c r="O291" i="3"/>
  <c r="O121" i="3"/>
  <c r="O62" i="3"/>
  <c r="O94" i="3"/>
  <c r="O89" i="3"/>
  <c r="O159" i="3"/>
  <c r="O228" i="3"/>
  <c r="O69" i="3"/>
  <c r="O194" i="3"/>
  <c r="O213" i="3"/>
  <c r="O28" i="3"/>
  <c r="O137" i="3"/>
  <c r="O241" i="3"/>
  <c r="O238" i="3"/>
  <c r="O105" i="3"/>
  <c r="O209" i="3"/>
  <c r="O203" i="3"/>
  <c r="O104" i="3"/>
  <c r="O199" i="3"/>
  <c r="O40" i="3"/>
  <c r="O231" i="3"/>
  <c r="O295" i="3"/>
  <c r="O98" i="3"/>
  <c r="O182" i="3"/>
  <c r="O72" i="3"/>
  <c r="O200" i="3"/>
  <c r="O274" i="3"/>
  <c r="O222" i="3"/>
  <c r="O75" i="3"/>
  <c r="O140" i="3"/>
  <c r="O316" i="3"/>
  <c r="O41" i="3"/>
  <c r="O65" i="3"/>
  <c r="O284" i="3"/>
  <c r="O184" i="3"/>
  <c r="O46" i="3"/>
  <c r="O153" i="3"/>
  <c r="O141" i="3"/>
  <c r="O272" i="3"/>
  <c r="O50" i="3"/>
  <c r="O260" i="3"/>
  <c r="O176" i="3"/>
  <c r="O100" i="3"/>
  <c r="O290" i="3"/>
  <c r="O102" i="3"/>
  <c r="O123" i="3"/>
  <c r="O80" i="3"/>
  <c r="O177" i="3"/>
  <c r="O68" i="3"/>
  <c r="O253" i="3"/>
  <c r="O138" i="3"/>
  <c r="O282" i="3"/>
  <c r="O225" i="3"/>
  <c r="O87" i="3"/>
  <c r="O257" i="3"/>
  <c r="O264" i="3"/>
  <c r="O82" i="3"/>
  <c r="O298" i="3"/>
  <c r="O145" i="3"/>
  <c r="O161" i="3"/>
  <c r="O57" i="3"/>
  <c r="O268" i="3"/>
  <c r="O31" i="3"/>
  <c r="O214" i="3"/>
  <c r="O53" i="3"/>
  <c r="O189" i="3"/>
  <c r="O93" i="3"/>
  <c r="O210" i="3"/>
  <c r="O288" i="3"/>
  <c r="O202" i="3"/>
  <c r="O233" i="3"/>
  <c r="O165" i="3"/>
  <c r="O103" i="3"/>
  <c r="O117" i="3"/>
  <c r="O314" i="3"/>
  <c r="O119" i="3"/>
  <c r="O197" i="3"/>
  <c r="O135" i="3"/>
  <c r="O283" i="3"/>
  <c r="O217" i="3"/>
  <c r="O179" i="3"/>
  <c r="O146" i="3"/>
  <c r="O52" i="3"/>
  <c r="O191" i="3"/>
  <c r="O312" i="3"/>
  <c r="O118" i="3"/>
  <c r="O321" i="3"/>
  <c r="O86" i="3"/>
  <c r="O306" i="3"/>
  <c r="O111" i="3"/>
  <c r="O235" i="3"/>
  <c r="O112" i="3"/>
  <c r="O299" i="3"/>
  <c r="O32" i="3"/>
  <c r="O251" i="3"/>
  <c r="O152" i="3"/>
  <c r="O249" i="3"/>
  <c r="O319" i="3"/>
  <c r="O221" i="3"/>
  <c r="O292" i="3"/>
  <c r="O204" i="3"/>
  <c r="O97" i="3"/>
  <c r="O45" i="3"/>
  <c r="O224" i="3"/>
  <c r="O252" i="3"/>
  <c r="O218" i="3"/>
  <c r="O280" i="3"/>
  <c r="O124" i="3"/>
  <c r="O61" i="3"/>
  <c r="O205" i="3"/>
  <c r="O51" i="3"/>
  <c r="O162" i="3"/>
  <c r="O127" i="3"/>
  <c r="O190" i="3"/>
  <c r="O293" i="3"/>
  <c r="O74" i="3"/>
  <c r="O155" i="3"/>
  <c r="O132" i="3"/>
  <c r="O304" i="3"/>
  <c r="O175" i="3"/>
  <c r="O206" i="3"/>
  <c r="O131" i="3"/>
  <c r="O270" i="3"/>
  <c r="O34" i="3"/>
  <c r="O267" i="3"/>
  <c r="O21" i="3"/>
  <c r="O263" i="3"/>
  <c r="O275" i="3"/>
  <c r="O302" i="3"/>
  <c r="O63" i="3"/>
  <c r="O227" i="3"/>
  <c r="O92" i="3"/>
  <c r="O38" i="3"/>
  <c r="O77" i="3"/>
  <c r="O54" i="3"/>
  <c r="O23" i="3"/>
  <c r="O109" i="3"/>
  <c r="O142" i="3"/>
  <c r="O219" i="3"/>
  <c r="O144" i="3"/>
  <c r="O220" i="3"/>
  <c r="O226" i="3"/>
  <c r="O308" i="3"/>
  <c r="O76" i="3"/>
  <c r="O90" i="3"/>
  <c r="O26" i="3"/>
  <c r="O101" i="3"/>
  <c r="O71" i="3"/>
  <c r="O186" i="3"/>
  <c r="O167" i="3"/>
  <c r="O215" i="3"/>
  <c r="O114" i="3"/>
  <c r="O232" i="3"/>
  <c r="O285" i="3"/>
  <c r="O168" i="3"/>
  <c r="O277" i="3"/>
  <c r="O246" i="3"/>
  <c r="O320" i="3"/>
  <c r="O269" i="3"/>
  <c r="O212" i="3"/>
  <c r="O181" i="3"/>
  <c r="O58" i="3"/>
  <c r="O110" i="3"/>
  <c r="O125" i="3"/>
  <c r="O248" i="3"/>
  <c r="O279" i="3"/>
  <c r="O242" i="3"/>
  <c r="O126" i="3"/>
  <c r="O85" i="3"/>
  <c r="O143" i="3"/>
  <c r="O120" i="3"/>
  <c r="O64" i="3"/>
  <c r="O309" i="3"/>
  <c r="O311" i="3"/>
  <c r="O255" i="3"/>
  <c r="O229" i="3"/>
  <c r="O271" i="3"/>
  <c r="O149" i="3"/>
  <c r="O236" i="3"/>
  <c r="O22" i="3"/>
  <c r="O289" i="3"/>
  <c r="O158" i="3"/>
  <c r="O116" i="3"/>
  <c r="O195" i="3"/>
  <c r="O164" i="3"/>
  <c r="O223" i="3"/>
  <c r="O73" i="3"/>
  <c r="O294" i="3"/>
  <c r="O49" i="3"/>
  <c r="O47" i="3"/>
  <c r="O297" i="3"/>
  <c r="O88" i="3"/>
  <c r="O39" i="3"/>
  <c r="O188" i="3"/>
  <c r="O113" i="3"/>
  <c r="O91" i="3"/>
  <c r="O296" i="3"/>
  <c r="O243" i="3"/>
  <c r="O261" i="3"/>
  <c r="O259" i="3"/>
  <c r="O307" i="3"/>
  <c r="O99" i="3"/>
  <c r="O276" i="3"/>
  <c r="O266" i="3"/>
  <c r="O24" i="3"/>
  <c r="O234" i="3"/>
  <c r="O33" i="3"/>
  <c r="O211" i="3"/>
  <c r="O84" i="3"/>
  <c r="O278" i="3"/>
  <c r="O157" i="3"/>
  <c r="O300" i="3"/>
  <c r="O262" i="3"/>
  <c r="O128" i="3"/>
  <c r="O43" i="3"/>
  <c r="O247" i="3"/>
  <c r="O25" i="3"/>
  <c r="O148" i="3"/>
  <c r="O37" i="3"/>
  <c r="O273" i="3"/>
  <c r="O70" i="3"/>
  <c r="O301" i="3"/>
  <c r="O60" i="3"/>
  <c r="O166" i="3"/>
  <c r="O42" i="3"/>
  <c r="O256" i="3"/>
  <c r="O129" i="3"/>
  <c r="O230" i="3"/>
  <c r="O193" i="3"/>
  <c r="O303" i="3"/>
  <c r="O183" i="3"/>
  <c r="O59" i="3"/>
  <c r="O151" i="3"/>
  <c r="O254" i="3"/>
  <c r="O122" i="3"/>
  <c r="O107" i="3"/>
  <c r="O66" i="3"/>
  <c r="O27" i="3"/>
  <c r="O287" i="3"/>
  <c r="O44" i="3"/>
  <c r="O185" i="3"/>
  <c r="O106" i="3"/>
  <c r="O115" i="3"/>
  <c r="O258" i="3"/>
  <c r="O178" i="3"/>
  <c r="O317" i="3"/>
  <c r="O156" i="3"/>
  <c r="O281" i="3"/>
  <c r="O96" i="3"/>
  <c r="O310" i="3"/>
  <c r="O56" i="3"/>
  <c r="O250" i="3"/>
  <c r="O313" i="3"/>
  <c r="O83" i="3"/>
  <c r="O78" i="3"/>
  <c r="O286" i="3"/>
  <c r="O147" i="3"/>
  <c r="O79" i="3"/>
  <c r="O245" i="3"/>
  <c r="O216" i="3"/>
  <c r="O305" i="3"/>
  <c r="O192" i="3"/>
  <c r="O318" i="3"/>
  <c r="O244" i="3"/>
  <c r="O95" i="3"/>
  <c r="O133" i="3"/>
  <c r="O201" i="3"/>
  <c r="O160" i="3"/>
  <c r="O237" i="3"/>
  <c r="O208" i="3"/>
  <c r="O169" i="3"/>
  <c r="O170" i="3"/>
  <c r="O108" i="3"/>
  <c r="O180" i="3"/>
  <c r="O36" i="3"/>
  <c r="O139" i="3"/>
  <c r="O163" i="3"/>
  <c r="Q33" i="3"/>
  <c r="Q67" i="3"/>
  <c r="Q78" i="3"/>
  <c r="Q147" i="3"/>
  <c r="Q228" i="3"/>
  <c r="Q140" i="3"/>
  <c r="Q317" i="3"/>
  <c r="Q288" i="3"/>
  <c r="Q88" i="3"/>
  <c r="Q150" i="3"/>
  <c r="Q23" i="3"/>
  <c r="Q29" i="3"/>
  <c r="Q97" i="3"/>
  <c r="Q41" i="3"/>
  <c r="Q50" i="3"/>
  <c r="Q87" i="3"/>
  <c r="Q127" i="3"/>
  <c r="Q151" i="3"/>
  <c r="Q183" i="3"/>
  <c r="Q71" i="3"/>
  <c r="Q110" i="3"/>
  <c r="Q209" i="3"/>
  <c r="Q99" i="3"/>
  <c r="Q182" i="3"/>
  <c r="Q32" i="3"/>
  <c r="Q63" i="3"/>
  <c r="Q113" i="3"/>
  <c r="Q143" i="3"/>
  <c r="Q54" i="3"/>
  <c r="Q178" i="3"/>
  <c r="Q176" i="3"/>
  <c r="Q51" i="3"/>
  <c r="Q216" i="3"/>
  <c r="Q104" i="3"/>
  <c r="Q156" i="3"/>
  <c r="Q91" i="3"/>
  <c r="Q281" i="3"/>
  <c r="Q269" i="3"/>
  <c r="Q276" i="3"/>
  <c r="Q120" i="3"/>
  <c r="Q64" i="3"/>
  <c r="Q205" i="3"/>
  <c r="Q128" i="3"/>
  <c r="Q86" i="3"/>
  <c r="Q213" i="3"/>
  <c r="Q305" i="3"/>
  <c r="Q130" i="3"/>
  <c r="Q211" i="3"/>
  <c r="Q89" i="3"/>
  <c r="Q36" i="3"/>
  <c r="Q187" i="3"/>
  <c r="Q286" i="3"/>
  <c r="Q287" i="3"/>
  <c r="Q309" i="3"/>
  <c r="Q161" i="3"/>
  <c r="Q177" i="3"/>
  <c r="Q157" i="3"/>
  <c r="Q80" i="3"/>
  <c r="Q261" i="3"/>
  <c r="Q222" i="3"/>
  <c r="Q262" i="3"/>
  <c r="Q275" i="3"/>
  <c r="Q46" i="3"/>
  <c r="Q69" i="3"/>
  <c r="Q55" i="3"/>
  <c r="Q235" i="3"/>
  <c r="Q164" i="3"/>
  <c r="Q303" i="3"/>
  <c r="Q179" i="3"/>
  <c r="Q159" i="3"/>
  <c r="Q119" i="3"/>
  <c r="Q192" i="3"/>
  <c r="Q260" i="3"/>
  <c r="Q57" i="3"/>
  <c r="Q101" i="3"/>
  <c r="Q175" i="3"/>
  <c r="Q73" i="3"/>
  <c r="Q109" i="3"/>
  <c r="Q181" i="3"/>
  <c r="Q272" i="3"/>
  <c r="Q250" i="3"/>
  <c r="Q72" i="3"/>
  <c r="Q135" i="3"/>
  <c r="Q37" i="3"/>
  <c r="Q167" i="3"/>
  <c r="Q249" i="3"/>
  <c r="Q214" i="3"/>
  <c r="Q206" i="3"/>
  <c r="Q280" i="3"/>
  <c r="Q310" i="3"/>
  <c r="Q189" i="3"/>
  <c r="Q191" i="3"/>
  <c r="Q218" i="3"/>
  <c r="Q27" i="3"/>
  <c r="Q270" i="3"/>
  <c r="Q298" i="3"/>
  <c r="Q293" i="3"/>
  <c r="Q115" i="3"/>
  <c r="Q76" i="3"/>
  <c r="Q302" i="3"/>
  <c r="Q96" i="3"/>
  <c r="Q273" i="3"/>
  <c r="Q251" i="3"/>
  <c r="Q197" i="3"/>
  <c r="Q319" i="3"/>
  <c r="Q188" i="3"/>
  <c r="Q168" i="3"/>
  <c r="Q145" i="3"/>
  <c r="Q28" i="3"/>
  <c r="Q268" i="3"/>
  <c r="Q56" i="3"/>
  <c r="Q108" i="3"/>
  <c r="Q93" i="3"/>
  <c r="Q117" i="3"/>
  <c r="Q308" i="3"/>
  <c r="Q125" i="3"/>
  <c r="Q148" i="3"/>
  <c r="Q284" i="3"/>
  <c r="Q59" i="3"/>
  <c r="Q190" i="3"/>
  <c r="Q43" i="3"/>
  <c r="Q173" i="3"/>
  <c r="Q65" i="3"/>
  <c r="Q103" i="3"/>
  <c r="Q253" i="3"/>
  <c r="Q170" i="3"/>
  <c r="Q49" i="3"/>
  <c r="Q169" i="3"/>
  <c r="Q263" i="3"/>
  <c r="Q38" i="3"/>
  <c r="Q35" i="3"/>
  <c r="Q223" i="3"/>
  <c r="Q153" i="3"/>
  <c r="Q83" i="3"/>
  <c r="Q315" i="3"/>
  <c r="Q139" i="3"/>
  <c r="Q160" i="3"/>
  <c r="Q283" i="3"/>
  <c r="Q121" i="3"/>
  <c r="Q25" i="3"/>
  <c r="Q242" i="3"/>
  <c r="Q318" i="3"/>
  <c r="Q58" i="3"/>
  <c r="Q195" i="3"/>
  <c r="Q95" i="3"/>
  <c r="Q196" i="3"/>
  <c r="Q171" i="3"/>
  <c r="Q306" i="3"/>
  <c r="Q136" i="3"/>
  <c r="Q241" i="3"/>
  <c r="Q144" i="3"/>
  <c r="Q133" i="3"/>
  <c r="Q141" i="3"/>
  <c r="Q294" i="3"/>
  <c r="Q291" i="3"/>
  <c r="Q297" i="3"/>
  <c r="Q224" i="3"/>
  <c r="Q239" i="3"/>
  <c r="Q44" i="3"/>
  <c r="Q82" i="3"/>
  <c r="Q90" i="3"/>
  <c r="Q53" i="3"/>
  <c r="Q265" i="3"/>
  <c r="Q304" i="3"/>
  <c r="Q243" i="3"/>
  <c r="Q129" i="3"/>
  <c r="Q165" i="3"/>
  <c r="Q290" i="3"/>
  <c r="Q21" i="3"/>
  <c r="Q225" i="3"/>
  <c r="Q48" i="3"/>
  <c r="Q124" i="3"/>
  <c r="Q174" i="3"/>
  <c r="Q81" i="3"/>
  <c r="Q204" i="3"/>
  <c r="Q123" i="3"/>
  <c r="Q219" i="3"/>
  <c r="Q149" i="3"/>
  <c r="Q282" i="3"/>
  <c r="Q320" i="3"/>
  <c r="Q154" i="3"/>
  <c r="Q152" i="3"/>
  <c r="Q238" i="3"/>
  <c r="Q198" i="3"/>
  <c r="Q232" i="3"/>
  <c r="Q255" i="3"/>
  <c r="Q61" i="3"/>
  <c r="Q226" i="3"/>
  <c r="Q236" i="3"/>
  <c r="Q166" i="3"/>
  <c r="Q40" i="3"/>
  <c r="Q62" i="3"/>
  <c r="Q231" i="3"/>
  <c r="Q30" i="3"/>
  <c r="Q74" i="3"/>
  <c r="Q180" i="3"/>
  <c r="Q220" i="3"/>
  <c r="Q311" i="3"/>
  <c r="Q313" i="3"/>
  <c r="Q277" i="3"/>
  <c r="Q271" i="3"/>
  <c r="Q107" i="3"/>
  <c r="Q201" i="3"/>
  <c r="Q134" i="3"/>
  <c r="Q217" i="3"/>
  <c r="Q106" i="3"/>
  <c r="Q22" i="3"/>
  <c r="Q111" i="3"/>
  <c r="Q26" i="3"/>
  <c r="Q138" i="3"/>
  <c r="Q247" i="3"/>
  <c r="Q118" i="3"/>
  <c r="Q227" i="3"/>
  <c r="Q207" i="3"/>
  <c r="Q47" i="3"/>
  <c r="Q314" i="3"/>
  <c r="Q146" i="3"/>
  <c r="Q199" i="3"/>
  <c r="Q163" i="3"/>
  <c r="Q215" i="3"/>
  <c r="Q137" i="3"/>
  <c r="Q122" i="3"/>
  <c r="Q285" i="3"/>
  <c r="Q158" i="3"/>
  <c r="Q75" i="3"/>
  <c r="Q230" i="3"/>
  <c r="Q248" i="3"/>
  <c r="Q52" i="3"/>
  <c r="Q237" i="3"/>
  <c r="Q193" i="3"/>
  <c r="Q221" i="3"/>
  <c r="Q39" i="3"/>
  <c r="Q240" i="3"/>
  <c r="Q234" i="3"/>
  <c r="Q94" i="3"/>
  <c r="Q162" i="3"/>
  <c r="Q34" i="3"/>
  <c r="Q112" i="3"/>
  <c r="Q264" i="3"/>
  <c r="Q229" i="3"/>
  <c r="Q203" i="3"/>
  <c r="Q92" i="3"/>
  <c r="Q210" i="3"/>
  <c r="Q77" i="3"/>
  <c r="Q300" i="3"/>
  <c r="Q312" i="3"/>
  <c r="Q155" i="3"/>
  <c r="Q126" i="3"/>
  <c r="Q194" i="3"/>
  <c r="Q202" i="3"/>
  <c r="Q100" i="3"/>
  <c r="Q116" i="3"/>
  <c r="Q316" i="3"/>
  <c r="Q45" i="3"/>
  <c r="Q42" i="3"/>
  <c r="Q259" i="3"/>
  <c r="Q233" i="3"/>
  <c r="Q184" i="3"/>
  <c r="Q301" i="3"/>
  <c r="Q256" i="3"/>
  <c r="Q208" i="3"/>
  <c r="Q257" i="3"/>
  <c r="Q186" i="3"/>
  <c r="Q172" i="3"/>
  <c r="Q292" i="3"/>
  <c r="Q85" i="3"/>
  <c r="Q274" i="3"/>
  <c r="Q267" i="3"/>
  <c r="Q132" i="3"/>
  <c r="Q66" i="3"/>
  <c r="Q185" i="3"/>
  <c r="Q24" i="3"/>
  <c r="Q296" i="3"/>
  <c r="Q98" i="3"/>
  <c r="Q246" i="3"/>
  <c r="Q307" i="3"/>
  <c r="Q244" i="3"/>
  <c r="Q114" i="3"/>
  <c r="Q245" i="3"/>
  <c r="Q60" i="3"/>
  <c r="Q279" i="3"/>
  <c r="Q212" i="3"/>
  <c r="Q321" i="3"/>
  <c r="Q252" i="3"/>
  <c r="Q258" i="3"/>
  <c r="Q84" i="3"/>
  <c r="Q299" i="3"/>
  <c r="Q31" i="3"/>
  <c r="Q70" i="3"/>
  <c r="Q102" i="3"/>
  <c r="Q131" i="3"/>
  <c r="Q105" i="3"/>
  <c r="Q266" i="3"/>
  <c r="Q200" i="3"/>
  <c r="Q289" i="3"/>
  <c r="Q68" i="3"/>
  <c r="Q254" i="3"/>
  <c r="Q142" i="3"/>
  <c r="Q295" i="3"/>
  <c r="Q79" i="3"/>
  <c r="Q278" i="3"/>
  <c r="O39" i="2"/>
  <c r="O58" i="2"/>
  <c r="O45" i="2"/>
  <c r="O72" i="2"/>
  <c r="O28" i="2"/>
  <c r="O44" i="2"/>
  <c r="O35" i="2"/>
  <c r="O48" i="2"/>
  <c r="O76" i="2"/>
  <c r="O97" i="2"/>
  <c r="O102" i="2"/>
  <c r="O37" i="2"/>
  <c r="O31" i="2"/>
  <c r="O69" i="2"/>
  <c r="O74" i="2"/>
  <c r="O89" i="2"/>
  <c r="O41" i="2"/>
  <c r="O47" i="2"/>
  <c r="O90" i="2"/>
  <c r="O54" i="2"/>
  <c r="O82" i="2"/>
  <c r="O88" i="2"/>
  <c r="O26" i="2"/>
  <c r="O92" i="2"/>
  <c r="O34" i="2"/>
  <c r="O100" i="2"/>
  <c r="O95" i="2"/>
  <c r="O50" i="2"/>
  <c r="O77" i="2"/>
  <c r="O67" i="2"/>
  <c r="O49" i="2"/>
  <c r="O30" i="2"/>
  <c r="O40" i="2"/>
  <c r="O33" i="2"/>
  <c r="O42" i="2"/>
  <c r="O46" i="2"/>
  <c r="O51" i="2"/>
  <c r="O29" i="2"/>
  <c r="O22" i="2"/>
  <c r="O32" i="2"/>
  <c r="O99" i="2"/>
  <c r="O27" i="2"/>
  <c r="O64" i="2"/>
  <c r="O66" i="2"/>
  <c r="O78" i="2"/>
  <c r="O80" i="2"/>
  <c r="O96" i="2"/>
  <c r="O62" i="2"/>
  <c r="O38" i="2"/>
  <c r="O68" i="2"/>
  <c r="O84" i="2"/>
  <c r="O65" i="2"/>
  <c r="O55" i="2"/>
  <c r="O98" i="2"/>
  <c r="O91" i="2"/>
  <c r="O21" i="2"/>
  <c r="O93" i="2"/>
  <c r="O87" i="2"/>
  <c r="O59" i="2"/>
  <c r="O53" i="2"/>
  <c r="O81" i="2"/>
  <c r="O83" i="2"/>
  <c r="O86" i="2"/>
  <c r="O94" i="2"/>
  <c r="O61" i="2"/>
  <c r="O52" i="2"/>
  <c r="O57" i="2"/>
  <c r="O60" i="2"/>
  <c r="O71" i="2"/>
  <c r="O104" i="2"/>
  <c r="O24" i="2"/>
  <c r="O85" i="2"/>
  <c r="O101" i="2"/>
  <c r="O103" i="2"/>
  <c r="O79" i="2"/>
  <c r="O75" i="2"/>
  <c r="O36" i="2"/>
  <c r="O56" i="2"/>
  <c r="O23" i="2"/>
  <c r="O43" i="2"/>
  <c r="O70" i="2"/>
  <c r="O63" i="2"/>
  <c r="O25" i="2"/>
  <c r="O73" i="2"/>
  <c r="O7" i="2"/>
  <c r="E5" i="2" s="1"/>
  <c r="Q18" i="2"/>
  <c r="Q18" i="7"/>
  <c r="P18" i="7"/>
  <c r="P18" i="2"/>
  <c r="Q18" i="3"/>
  <c r="P18" i="3"/>
  <c r="C11" i="1"/>
  <c r="O18" i="7"/>
  <c r="O18" i="3"/>
  <c r="C12" i="1"/>
  <c r="O18" i="2"/>
  <c r="O129" i="1" l="1"/>
  <c r="C16" i="1"/>
  <c r="D18" i="1" s="1"/>
  <c r="F9" i="1"/>
  <c r="C15" i="1"/>
  <c r="O85" i="1"/>
  <c r="O111" i="1"/>
  <c r="O118" i="1"/>
  <c r="O125" i="1"/>
  <c r="O89" i="1"/>
  <c r="O76" i="1"/>
  <c r="O105" i="1"/>
  <c r="O84" i="1"/>
  <c r="O70" i="1"/>
  <c r="O78" i="1"/>
  <c r="O69" i="1"/>
  <c r="O119" i="1"/>
  <c r="O21" i="1"/>
  <c r="O120" i="1"/>
  <c r="O57" i="1"/>
  <c r="O71" i="1"/>
  <c r="O91" i="1"/>
  <c r="O63" i="1"/>
  <c r="O61" i="1"/>
  <c r="O92" i="1"/>
  <c r="O68" i="1"/>
  <c r="O116" i="1"/>
  <c r="O73" i="1"/>
  <c r="O22" i="1"/>
  <c r="O82" i="1"/>
  <c r="O100" i="1"/>
  <c r="O128" i="1"/>
  <c r="O127" i="1"/>
  <c r="O88" i="1"/>
  <c r="O110" i="1"/>
  <c r="O26" i="1"/>
  <c r="O87" i="1"/>
  <c r="O86" i="1"/>
  <c r="O107" i="1"/>
  <c r="O72" i="1"/>
  <c r="O126" i="1"/>
  <c r="F8" i="1"/>
  <c r="O67" i="1"/>
  <c r="O77" i="1"/>
  <c r="O124" i="1"/>
  <c r="O59" i="1"/>
  <c r="O25" i="1"/>
  <c r="O122" i="1"/>
  <c r="O55" i="1"/>
  <c r="O98" i="1"/>
  <c r="O103" i="1"/>
  <c r="O24" i="1"/>
  <c r="O60" i="1"/>
  <c r="O101" i="1"/>
  <c r="O117" i="1"/>
  <c r="O93" i="1"/>
  <c r="O106" i="1"/>
  <c r="O94" i="1"/>
  <c r="O109" i="1"/>
  <c r="O113" i="1"/>
  <c r="O65" i="1"/>
  <c r="O96" i="1"/>
  <c r="O74" i="1"/>
  <c r="O62" i="1"/>
  <c r="O66" i="1"/>
  <c r="O123" i="1"/>
  <c r="O102" i="1"/>
  <c r="O108" i="1"/>
  <c r="O99" i="1"/>
  <c r="O83" i="1"/>
  <c r="O75" i="1"/>
  <c r="O79" i="1"/>
  <c r="O114" i="1"/>
  <c r="O64" i="1"/>
  <c r="O97" i="1"/>
  <c r="O95" i="1"/>
  <c r="O90" i="1"/>
  <c r="O115" i="1"/>
  <c r="O112" i="1"/>
  <c r="O81" i="1"/>
  <c r="O121" i="1"/>
  <c r="O104" i="1"/>
  <c r="O80" i="1"/>
  <c r="S98" i="1"/>
  <c r="U98" i="1" s="1"/>
  <c r="W98" i="1"/>
  <c r="X98" i="1" s="1"/>
  <c r="S34" i="1"/>
  <c r="U34" i="1" s="1"/>
  <c r="W34" i="1"/>
  <c r="X34" i="1" s="1"/>
  <c r="J88" i="1"/>
  <c r="V88" i="1"/>
  <c r="K57" i="1"/>
  <c r="V57" i="1"/>
  <c r="W66" i="1"/>
  <c r="X66" i="1" s="1"/>
  <c r="S66" i="1"/>
  <c r="U66" i="1" s="1"/>
  <c r="E6" i="3"/>
  <c r="E9" i="3" s="1"/>
  <c r="E10" i="3" s="1"/>
  <c r="J47" i="1"/>
  <c r="V47" i="1"/>
  <c r="S108" i="1"/>
  <c r="U108" i="1" s="1"/>
  <c r="W108" i="1"/>
  <c r="X108" i="1" s="1"/>
  <c r="J39" i="1"/>
  <c r="V39" i="1"/>
  <c r="J98" i="1"/>
  <c r="V98" i="1"/>
  <c r="J30" i="1"/>
  <c r="V30" i="1"/>
  <c r="J34" i="1"/>
  <c r="V34" i="1"/>
  <c r="K78" i="1"/>
  <c r="V78" i="1"/>
  <c r="W88" i="1"/>
  <c r="X88" i="1" s="1"/>
  <c r="S88" i="1"/>
  <c r="U88" i="1" s="1"/>
  <c r="S38" i="1"/>
  <c r="U38" i="1" s="1"/>
  <c r="W38" i="1"/>
  <c r="X38" i="1" s="1"/>
  <c r="S57" i="1"/>
  <c r="U57" i="1" s="1"/>
  <c r="W57" i="1"/>
  <c r="X57" i="1" s="1"/>
  <c r="J63" i="1"/>
  <c r="V63" i="1"/>
  <c r="J66" i="1"/>
  <c r="V66" i="1"/>
  <c r="J37" i="1"/>
  <c r="V37" i="1"/>
  <c r="V61" i="1"/>
  <c r="K61" i="1"/>
  <c r="W79" i="1"/>
  <c r="X79" i="1" s="1"/>
  <c r="S79" i="1"/>
  <c r="U79" i="1" s="1"/>
  <c r="V80" i="1"/>
  <c r="K80" i="1"/>
  <c r="S61" i="1"/>
  <c r="U61" i="1" s="1"/>
  <c r="W61" i="1"/>
  <c r="X61" i="1" s="1"/>
  <c r="W60" i="1"/>
  <c r="X60" i="1" s="1"/>
  <c r="S60" i="1"/>
  <c r="U60" i="1" s="1"/>
  <c r="W71" i="1"/>
  <c r="X71" i="1" s="1"/>
  <c r="S71" i="1"/>
  <c r="U71" i="1" s="1"/>
  <c r="J59" i="1"/>
  <c r="V59" i="1"/>
  <c r="W32" i="1"/>
  <c r="X32" i="1" s="1"/>
  <c r="S32" i="1"/>
  <c r="U32" i="1" s="1"/>
  <c r="H21" i="1"/>
  <c r="V21" i="1"/>
  <c r="S22" i="1"/>
  <c r="U22" i="1" s="1"/>
  <c r="W22" i="1"/>
  <c r="X22" i="1" s="1"/>
  <c r="J69" i="1"/>
  <c r="V69" i="1"/>
  <c r="J103" i="1"/>
  <c r="V103" i="1"/>
  <c r="S80" i="1"/>
  <c r="U80" i="1" s="1"/>
  <c r="W80" i="1"/>
  <c r="X80" i="1" s="1"/>
  <c r="V24" i="1"/>
  <c r="J24" i="1"/>
  <c r="V43" i="1"/>
  <c r="J43" i="1"/>
  <c r="S70" i="1"/>
  <c r="U70" i="1" s="1"/>
  <c r="W70" i="1"/>
  <c r="X70" i="1" s="1"/>
  <c r="K58" i="1"/>
  <c r="V58" i="1"/>
  <c r="K108" i="1"/>
  <c r="V108" i="1"/>
  <c r="S39" i="1"/>
  <c r="U39" i="1" s="1"/>
  <c r="W39" i="1"/>
  <c r="X39" i="1" s="1"/>
  <c r="J35" i="1"/>
  <c r="V35" i="1"/>
  <c r="V79" i="1"/>
  <c r="J79" i="1"/>
  <c r="J38" i="1"/>
  <c r="V38" i="1"/>
  <c r="S59" i="1"/>
  <c r="U59" i="1" s="1"/>
  <c r="W59" i="1"/>
  <c r="X59" i="1" s="1"/>
  <c r="S35" i="1"/>
  <c r="U35" i="1" s="1"/>
  <c r="W35" i="1"/>
  <c r="X35" i="1" s="1"/>
  <c r="K70" i="1"/>
  <c r="V70" i="1"/>
  <c r="J51" i="1"/>
  <c r="V51" i="1"/>
  <c r="V29" i="1"/>
  <c r="J29" i="1"/>
  <c r="W21" i="1"/>
  <c r="X21" i="1" s="1"/>
  <c r="S21" i="1"/>
  <c r="U21" i="1" s="1"/>
  <c r="J22" i="1"/>
  <c r="V22" i="1"/>
  <c r="J82" i="1"/>
  <c r="V82" i="1"/>
  <c r="V65" i="1"/>
  <c r="S65" i="1"/>
  <c r="U65" i="1" s="1"/>
  <c r="W65" i="1"/>
  <c r="X65" i="1" s="1"/>
  <c r="J33" i="1"/>
  <c r="V33" i="1"/>
  <c r="W24" i="1"/>
  <c r="X24" i="1" s="1"/>
  <c r="S24" i="1"/>
  <c r="U24" i="1" s="1"/>
  <c r="W43" i="1"/>
  <c r="X43" i="1" s="1"/>
  <c r="S43" i="1"/>
  <c r="U43" i="1" s="1"/>
  <c r="W58" i="1"/>
  <c r="X58" i="1" s="1"/>
  <c r="S58" i="1"/>
  <c r="U58" i="1" s="1"/>
  <c r="S36" i="1"/>
  <c r="U36" i="1" s="1"/>
  <c r="W36" i="1"/>
  <c r="X36" i="1" s="1"/>
  <c r="J71" i="1"/>
  <c r="V71" i="1"/>
  <c r="J32" i="1"/>
  <c r="V32" i="1"/>
  <c r="S69" i="1"/>
  <c r="U69" i="1" s="1"/>
  <c r="W69" i="1"/>
  <c r="X69" i="1" s="1"/>
  <c r="W103" i="1"/>
  <c r="X103" i="1" s="1"/>
  <c r="S103" i="1"/>
  <c r="U103" i="1" s="1"/>
  <c r="J36" i="1"/>
  <c r="V36" i="1"/>
  <c r="S51" i="1"/>
  <c r="U51" i="1" s="1"/>
  <c r="W51" i="1"/>
  <c r="X51" i="1" s="1"/>
  <c r="W29" i="1"/>
  <c r="X29" i="1" s="1"/>
  <c r="S29" i="1"/>
  <c r="U29" i="1" s="1"/>
  <c r="I116" i="1"/>
  <c r="V116" i="1"/>
  <c r="K94" i="1"/>
  <c r="V94" i="1"/>
  <c r="W82" i="1"/>
  <c r="X82" i="1" s="1"/>
  <c r="S82" i="1"/>
  <c r="U82" i="1" s="1"/>
  <c r="S33" i="1"/>
  <c r="U33" i="1" s="1"/>
  <c r="W33" i="1"/>
  <c r="X33" i="1" s="1"/>
  <c r="V101" i="1"/>
  <c r="W101" i="1"/>
  <c r="X101" i="1" s="1"/>
  <c r="S101" i="1"/>
  <c r="U101" i="1" s="1"/>
  <c r="J110" i="1"/>
  <c r="V110" i="1"/>
  <c r="V55" i="1"/>
  <c r="K55" i="1"/>
  <c r="W47" i="1"/>
  <c r="X47" i="1" s="1"/>
  <c r="S47" i="1"/>
  <c r="U47" i="1" s="1"/>
  <c r="K60" i="1"/>
  <c r="V60" i="1"/>
  <c r="S117" i="1"/>
  <c r="U117" i="1" s="1"/>
  <c r="W117" i="1"/>
  <c r="X117" i="1" s="1"/>
  <c r="K89" i="1"/>
  <c r="V89" i="1"/>
  <c r="J100" i="1"/>
  <c r="V100" i="1"/>
  <c r="W116" i="1"/>
  <c r="X116" i="1" s="1"/>
  <c r="S116" i="1"/>
  <c r="U116" i="1" s="1"/>
  <c r="W94" i="1"/>
  <c r="X94" i="1" s="1"/>
  <c r="S94" i="1"/>
  <c r="U94" i="1" s="1"/>
  <c r="W86" i="1"/>
  <c r="X86" i="1" s="1"/>
  <c r="S86" i="1"/>
  <c r="U86" i="1" s="1"/>
  <c r="S105" i="1"/>
  <c r="U105" i="1" s="1"/>
  <c r="W105" i="1"/>
  <c r="X105" i="1" s="1"/>
  <c r="V72" i="1"/>
  <c r="K72" i="1"/>
  <c r="S110" i="1"/>
  <c r="U110" i="1" s="1"/>
  <c r="W110" i="1"/>
  <c r="X110" i="1" s="1"/>
  <c r="S55" i="1"/>
  <c r="U55" i="1" s="1"/>
  <c r="W55" i="1"/>
  <c r="X55" i="1" s="1"/>
  <c r="V27" i="1"/>
  <c r="J27" i="1"/>
  <c r="J117" i="1"/>
  <c r="V117" i="1"/>
  <c r="S89" i="1"/>
  <c r="U89" i="1" s="1"/>
  <c r="W89" i="1"/>
  <c r="X89" i="1" s="1"/>
  <c r="W100" i="1"/>
  <c r="X100" i="1" s="1"/>
  <c r="S100" i="1"/>
  <c r="U100" i="1" s="1"/>
  <c r="V81" i="1"/>
  <c r="S81" i="1"/>
  <c r="U81" i="1" s="1"/>
  <c r="W81" i="1"/>
  <c r="X81" i="1" s="1"/>
  <c r="W30" i="1"/>
  <c r="X30" i="1" s="1"/>
  <c r="S30" i="1"/>
  <c r="U30" i="1" s="1"/>
  <c r="K86" i="1"/>
  <c r="V86" i="1"/>
  <c r="W78" i="1"/>
  <c r="X78" i="1" s="1"/>
  <c r="S78" i="1"/>
  <c r="U78" i="1" s="1"/>
  <c r="J105" i="1"/>
  <c r="V105" i="1"/>
  <c r="W72" i="1"/>
  <c r="X72" i="1" s="1"/>
  <c r="S72" i="1"/>
  <c r="U72" i="1" s="1"/>
  <c r="V106" i="1"/>
  <c r="W106" i="1"/>
  <c r="X106" i="1" s="1"/>
  <c r="S106" i="1"/>
  <c r="U106" i="1" s="1"/>
  <c r="S63" i="1"/>
  <c r="U63" i="1" s="1"/>
  <c r="W63" i="1"/>
  <c r="X63" i="1" s="1"/>
  <c r="W37" i="1"/>
  <c r="X37" i="1" s="1"/>
  <c r="S37" i="1"/>
  <c r="U37" i="1" s="1"/>
  <c r="E4" i="7"/>
  <c r="E4" i="3"/>
  <c r="E6" i="2"/>
  <c r="E9" i="2" s="1"/>
  <c r="E10" i="2" s="1"/>
  <c r="E4" i="2"/>
  <c r="E5" i="7"/>
  <c r="V17" i="3" l="1"/>
  <c r="C18" i="1"/>
  <c r="F18" i="1"/>
  <c r="F19" i="1" s="1"/>
  <c r="E14" i="1"/>
  <c r="M275" i="3"/>
  <c r="R275" i="3" s="1"/>
  <c r="M21" i="3"/>
  <c r="R21" i="3" s="1"/>
  <c r="M268" i="3"/>
  <c r="R268" i="3" s="1"/>
  <c r="M171" i="3"/>
  <c r="N171" i="3" s="1"/>
  <c r="M98" i="3"/>
  <c r="R98" i="3" s="1"/>
  <c r="M49" i="3"/>
  <c r="R49" i="3" s="1"/>
  <c r="M144" i="3"/>
  <c r="R144" i="3" s="1"/>
  <c r="M206" i="3"/>
  <c r="N206" i="3" s="1"/>
  <c r="M146" i="3"/>
  <c r="N146" i="3" s="1"/>
  <c r="M303" i="3"/>
  <c r="R303" i="3" s="1"/>
  <c r="M251" i="3"/>
  <c r="R251" i="3" s="1"/>
  <c r="M312" i="3"/>
  <c r="R312" i="3" s="1"/>
  <c r="M70" i="3"/>
  <c r="N70" i="3" s="1"/>
  <c r="M177" i="3"/>
  <c r="N177" i="3" s="1"/>
  <c r="M297" i="3"/>
  <c r="N297" i="3" s="1"/>
  <c r="M193" i="3"/>
  <c r="N193" i="3" s="1"/>
  <c r="M91" i="3"/>
  <c r="N91" i="3" s="1"/>
  <c r="M164" i="3"/>
  <c r="N164" i="3" s="1"/>
  <c r="M37" i="3"/>
  <c r="N37" i="3" s="1"/>
  <c r="V8" i="3"/>
  <c r="M181" i="3"/>
  <c r="R181" i="3" s="1"/>
  <c r="M82" i="3"/>
  <c r="R82" i="3" s="1"/>
  <c r="M118" i="3"/>
  <c r="N118" i="3" s="1"/>
  <c r="M145" i="3"/>
  <c r="N145" i="3" s="1"/>
  <c r="M307" i="3"/>
  <c r="M94" i="3"/>
  <c r="R94" i="3" s="1"/>
  <c r="M112" i="3"/>
  <c r="N112" i="3" s="1"/>
  <c r="M299" i="3"/>
  <c r="R299" i="3" s="1"/>
  <c r="M260" i="3"/>
  <c r="R260" i="3" s="1"/>
  <c r="M88" i="3"/>
  <c r="R88" i="3" s="1"/>
  <c r="V22" i="3"/>
  <c r="M138" i="3"/>
  <c r="R138" i="3" s="1"/>
  <c r="M133" i="3"/>
  <c r="R133" i="3" s="1"/>
  <c r="M64" i="3"/>
  <c r="N64" i="3" s="1"/>
  <c r="M131" i="3"/>
  <c r="N131" i="3" s="1"/>
  <c r="M250" i="3"/>
  <c r="R250" i="3" s="1"/>
  <c r="M199" i="3"/>
  <c r="R199" i="3" s="1"/>
  <c r="M103" i="3"/>
  <c r="N103" i="3" s="1"/>
  <c r="M50" i="3"/>
  <c r="R50" i="3" s="1"/>
  <c r="M175" i="3"/>
  <c r="R175" i="3" s="1"/>
  <c r="M281" i="3"/>
  <c r="M216" i="3"/>
  <c r="N216" i="3" s="1"/>
  <c r="M317" i="3"/>
  <c r="N317" i="3" s="1"/>
  <c r="M189" i="3"/>
  <c r="R189" i="3" s="1"/>
  <c r="M205" i="3"/>
  <c r="R205" i="3" s="1"/>
  <c r="M321" i="3"/>
  <c r="N321" i="3" s="1"/>
  <c r="M40" i="3"/>
  <c r="R40" i="3" s="1"/>
  <c r="M66" i="3"/>
  <c r="R66" i="3" s="1"/>
  <c r="V27" i="3"/>
  <c r="M209" i="3"/>
  <c r="N209" i="3" s="1"/>
  <c r="M35" i="3"/>
  <c r="R35" i="3" s="1"/>
  <c r="M225" i="3"/>
  <c r="N225" i="3" s="1"/>
  <c r="M33" i="3"/>
  <c r="R33" i="3" s="1"/>
  <c r="M115" i="3"/>
  <c r="R115" i="3" s="1"/>
  <c r="M57" i="3"/>
  <c r="N57" i="3" s="1"/>
  <c r="M117" i="3"/>
  <c r="N117" i="3" s="1"/>
  <c r="M300" i="3"/>
  <c r="R300" i="3" s="1"/>
  <c r="V4" i="3"/>
  <c r="V13" i="3"/>
  <c r="M31" i="3"/>
  <c r="N31" i="3" s="1"/>
  <c r="M101" i="3"/>
  <c r="N101" i="3" s="1"/>
  <c r="M106" i="3"/>
  <c r="N106" i="3" s="1"/>
  <c r="V26" i="3"/>
  <c r="M130" i="3"/>
  <c r="N130" i="3" s="1"/>
  <c r="M185" i="3"/>
  <c r="N185" i="3" s="1"/>
  <c r="M197" i="3"/>
  <c r="R197" i="3" s="1"/>
  <c r="M244" i="3"/>
  <c r="R244" i="3" s="1"/>
  <c r="M234" i="3"/>
  <c r="N234" i="3" s="1"/>
  <c r="M99" i="3"/>
  <c r="N99" i="3" s="1"/>
  <c r="M167" i="3"/>
  <c r="N167" i="3" s="1"/>
  <c r="M201" i="3"/>
  <c r="N201" i="3" s="1"/>
  <c r="M233" i="3"/>
  <c r="R233" i="3" s="1"/>
  <c r="M67" i="3"/>
  <c r="R67" i="3" s="1"/>
  <c r="M219" i="3"/>
  <c r="N219" i="3" s="1"/>
  <c r="M285" i="3"/>
  <c r="N285" i="3" s="1"/>
  <c r="M149" i="3"/>
  <c r="N149" i="3" s="1"/>
  <c r="M135" i="3"/>
  <c r="R135" i="3" s="1"/>
  <c r="M284" i="3"/>
  <c r="N284" i="3" s="1"/>
  <c r="M85" i="3"/>
  <c r="R85" i="3" s="1"/>
  <c r="M87" i="3"/>
  <c r="R87" i="3" s="1"/>
  <c r="M169" i="3"/>
  <c r="R169" i="3" s="1"/>
  <c r="M278" i="3"/>
  <c r="R278" i="3" s="1"/>
  <c r="M63" i="3"/>
  <c r="N63" i="3" s="1"/>
  <c r="M76" i="3"/>
  <c r="R76" i="3" s="1"/>
  <c r="M151" i="3"/>
  <c r="M239" i="3"/>
  <c r="R239" i="3" s="1"/>
  <c r="M42" i="3"/>
  <c r="R42" i="3" s="1"/>
  <c r="M238" i="3"/>
  <c r="N238" i="3" s="1"/>
  <c r="M89" i="3"/>
  <c r="N89" i="3" s="1"/>
  <c r="M29" i="3"/>
  <c r="R29" i="3" s="1"/>
  <c r="M184" i="3"/>
  <c r="R184" i="3" s="1"/>
  <c r="M54" i="3"/>
  <c r="N54" i="3" s="1"/>
  <c r="M227" i="3"/>
  <c r="R227" i="3" s="1"/>
  <c r="M260" i="7"/>
  <c r="N260" i="7" s="1"/>
  <c r="M262" i="3"/>
  <c r="N262" i="3" s="1"/>
  <c r="M108" i="3"/>
  <c r="R108" i="3" s="1"/>
  <c r="M229" i="3"/>
  <c r="R229" i="3" s="1"/>
  <c r="M84" i="3"/>
  <c r="N84" i="3" s="1"/>
  <c r="M274" i="3"/>
  <c r="N274" i="3" s="1"/>
  <c r="M61" i="3"/>
  <c r="N61" i="3" s="1"/>
  <c r="M266" i="3"/>
  <c r="R266" i="3" s="1"/>
  <c r="M217" i="3"/>
  <c r="R217" i="3" s="1"/>
  <c r="M309" i="3"/>
  <c r="R309" i="3" s="1"/>
  <c r="M293" i="3"/>
  <c r="N293" i="3" s="1"/>
  <c r="M210" i="3"/>
  <c r="R210" i="3" s="1"/>
  <c r="V16" i="3"/>
  <c r="M276" i="3"/>
  <c r="R276" i="3" s="1"/>
  <c r="M215" i="3"/>
  <c r="N215" i="3" s="1"/>
  <c r="M24" i="3"/>
  <c r="R24" i="3" s="1"/>
  <c r="V20" i="3"/>
  <c r="M83" i="3"/>
  <c r="R83" i="3" s="1"/>
  <c r="M74" i="3"/>
  <c r="N74" i="3" s="1"/>
  <c r="M202" i="3"/>
  <c r="R202" i="3" s="1"/>
  <c r="M256" i="3"/>
  <c r="R256" i="3" s="1"/>
  <c r="M147" i="3"/>
  <c r="N147" i="3" s="1"/>
  <c r="M46" i="3"/>
  <c r="R46" i="3" s="1"/>
  <c r="M80" i="3"/>
  <c r="N80" i="3" s="1"/>
  <c r="V23" i="3"/>
  <c r="M59" i="3"/>
  <c r="N59" i="3" s="1"/>
  <c r="M72" i="3"/>
  <c r="N72" i="3" s="1"/>
  <c r="M126" i="3"/>
  <c r="N126" i="3" s="1"/>
  <c r="M125" i="3"/>
  <c r="N125" i="3" s="1"/>
  <c r="M93" i="3"/>
  <c r="R93" i="3" s="1"/>
  <c r="M143" i="3"/>
  <c r="N143" i="3" s="1"/>
  <c r="M100" i="3"/>
  <c r="R100" i="3" s="1"/>
  <c r="V5" i="3"/>
  <c r="M38" i="3"/>
  <c r="R38" i="3" s="1"/>
  <c r="M306" i="3"/>
  <c r="R306" i="3" s="1"/>
  <c r="M235" i="3"/>
  <c r="R235" i="3" s="1"/>
  <c r="M128" i="3"/>
  <c r="N128" i="3" s="1"/>
  <c r="M270" i="3"/>
  <c r="R270" i="3" s="1"/>
  <c r="M51" i="3"/>
  <c r="R51" i="3" s="1"/>
  <c r="M120" i="3"/>
  <c r="N120" i="3" s="1"/>
  <c r="M56" i="3"/>
  <c r="R56" i="3" s="1"/>
  <c r="M247" i="3"/>
  <c r="N247" i="3" s="1"/>
  <c r="M119" i="3"/>
  <c r="R119" i="3" s="1"/>
  <c r="M113" i="3"/>
  <c r="N113" i="3" s="1"/>
  <c r="M174" i="3"/>
  <c r="N174" i="3" s="1"/>
  <c r="M142" i="3"/>
  <c r="N142" i="3" s="1"/>
  <c r="M45" i="3"/>
  <c r="R45" i="3" s="1"/>
  <c r="M187" i="3"/>
  <c r="N187" i="3" s="1"/>
  <c r="M314" i="3"/>
  <c r="R314" i="3" s="1"/>
  <c r="M44" i="3"/>
  <c r="R44" i="3" s="1"/>
  <c r="M90" i="3"/>
  <c r="N90" i="3" s="1"/>
  <c r="M28" i="3"/>
  <c r="N28" i="3" s="1"/>
  <c r="M302" i="3"/>
  <c r="R302" i="3" s="1"/>
  <c r="M190" i="3"/>
  <c r="N190" i="3" s="1"/>
  <c r="M279" i="3"/>
  <c r="N279" i="3" s="1"/>
  <c r="M269" i="3"/>
  <c r="N269" i="3" s="1"/>
  <c r="M154" i="3"/>
  <c r="N154" i="3" s="1"/>
  <c r="M26" i="3"/>
  <c r="N26" i="3" s="1"/>
  <c r="M81" i="3"/>
  <c r="R81" i="3" s="1"/>
  <c r="M41" i="3"/>
  <c r="R41" i="3" s="1"/>
  <c r="M286" i="3"/>
  <c r="R286" i="3" s="1"/>
  <c r="M259" i="3"/>
  <c r="R259" i="3" s="1"/>
  <c r="V24" i="3"/>
  <c r="M282" i="3"/>
  <c r="N282" i="3" s="1"/>
  <c r="M183" i="3"/>
  <c r="N183" i="3" s="1"/>
  <c r="M121" i="3"/>
  <c r="R121" i="3" s="1"/>
  <c r="M214" i="3"/>
  <c r="R214" i="3" s="1"/>
  <c r="M198" i="3"/>
  <c r="N198" i="3" s="1"/>
  <c r="M73" i="3"/>
  <c r="N73" i="3" s="1"/>
  <c r="M277" i="3"/>
  <c r="N277" i="3" s="1"/>
  <c r="M141" i="3"/>
  <c r="R141" i="3" s="1"/>
  <c r="M27" i="3"/>
  <c r="R27" i="3" s="1"/>
  <c r="M156" i="3"/>
  <c r="N156" i="3" s="1"/>
  <c r="M172" i="3"/>
  <c r="N172" i="3" s="1"/>
  <c r="M223" i="3"/>
  <c r="N223" i="3" s="1"/>
  <c r="M243" i="3"/>
  <c r="N243" i="3" s="1"/>
  <c r="M231" i="3"/>
  <c r="R231" i="3" s="1"/>
  <c r="M246" i="3"/>
  <c r="R246" i="3" s="1"/>
  <c r="M208" i="3"/>
  <c r="N208" i="3" s="1"/>
  <c r="M310" i="3"/>
  <c r="N310" i="3" s="1"/>
  <c r="M192" i="3"/>
  <c r="R192" i="3" s="1"/>
  <c r="M180" i="3"/>
  <c r="R180" i="3" s="1"/>
  <c r="M291" i="3"/>
  <c r="N291" i="3" s="1"/>
  <c r="M32" i="3"/>
  <c r="N32" i="3" s="1"/>
  <c r="M194" i="3"/>
  <c r="N194" i="3" s="1"/>
  <c r="M287" i="3"/>
  <c r="R287" i="3" s="1"/>
  <c r="M195" i="3"/>
  <c r="N195" i="3" s="1"/>
  <c r="M34" i="3"/>
  <c r="N34" i="3" s="1"/>
  <c r="M129" i="3"/>
  <c r="N129" i="3" s="1"/>
  <c r="M60" i="3"/>
  <c r="R60" i="3" s="1"/>
  <c r="V7" i="3"/>
  <c r="M265" i="3"/>
  <c r="M258" i="3"/>
  <c r="R258" i="3" s="1"/>
  <c r="M305" i="3"/>
  <c r="N305" i="3" s="1"/>
  <c r="M132" i="3"/>
  <c r="N132" i="3" s="1"/>
  <c r="M319" i="3"/>
  <c r="R319" i="3" s="1"/>
  <c r="M111" i="3"/>
  <c r="N111" i="3" s="1"/>
  <c r="M253" i="3"/>
  <c r="N253" i="3" s="1"/>
  <c r="M280" i="3"/>
  <c r="R280" i="3" s="1"/>
  <c r="M55" i="3"/>
  <c r="R55" i="3" s="1"/>
  <c r="M153" i="3"/>
  <c r="N153" i="3" s="1"/>
  <c r="V30" i="3"/>
  <c r="M148" i="3"/>
  <c r="R148" i="3" s="1"/>
  <c r="M212" i="3"/>
  <c r="R212" i="3" s="1"/>
  <c r="M47" i="3"/>
  <c r="N47" i="3" s="1"/>
  <c r="V14" i="3"/>
  <c r="M104" i="3"/>
  <c r="R104" i="3" s="1"/>
  <c r="V10" i="3"/>
  <c r="M25" i="3"/>
  <c r="N25" i="3" s="1"/>
  <c r="M296" i="3"/>
  <c r="N296" i="3" s="1"/>
  <c r="M236" i="3"/>
  <c r="R236" i="3" s="1"/>
  <c r="M257" i="3"/>
  <c r="N257" i="3" s="1"/>
  <c r="M173" i="3"/>
  <c r="R173" i="3" s="1"/>
  <c r="M134" i="3"/>
  <c r="R134" i="3" s="1"/>
  <c r="M230" i="3"/>
  <c r="N230" i="3" s="1"/>
  <c r="M62" i="3"/>
  <c r="M170" i="3"/>
  <c r="R170" i="3" s="1"/>
  <c r="M65" i="3"/>
  <c r="N65" i="3" s="1"/>
  <c r="M288" i="3"/>
  <c r="N288" i="3" s="1"/>
  <c r="M43" i="3"/>
  <c r="R43" i="3" s="1"/>
  <c r="M255" i="3"/>
  <c r="N255" i="3" s="1"/>
  <c r="M245" i="3"/>
  <c r="N245" i="3" s="1"/>
  <c r="M222" i="3"/>
  <c r="N222" i="3" s="1"/>
  <c r="V9" i="3"/>
  <c r="M320" i="3"/>
  <c r="R320" i="3" s="1"/>
  <c r="M69" i="3"/>
  <c r="N69" i="3" s="1"/>
  <c r="M318" i="3"/>
  <c r="R318" i="3" s="1"/>
  <c r="V25" i="3"/>
  <c r="M36" i="3"/>
  <c r="R36" i="3" s="1"/>
  <c r="M304" i="3"/>
  <c r="N304" i="3" s="1"/>
  <c r="M97" i="3"/>
  <c r="N97" i="3" s="1"/>
  <c r="M75" i="3"/>
  <c r="N75" i="3" s="1"/>
  <c r="V18" i="3"/>
  <c r="M110" i="3"/>
  <c r="R110" i="3" s="1"/>
  <c r="M107" i="3"/>
  <c r="R107" i="3" s="1"/>
  <c r="M313" i="3"/>
  <c r="N313" i="3" s="1"/>
  <c r="M79" i="3"/>
  <c r="N79" i="3" s="1"/>
  <c r="M226" i="3"/>
  <c r="R226" i="3" s="1"/>
  <c r="M123" i="3"/>
  <c r="N123" i="3" s="1"/>
  <c r="V11" i="3"/>
  <c r="M162" i="3"/>
  <c r="R162" i="3" s="1"/>
  <c r="M267" i="3"/>
  <c r="R267" i="3" s="1"/>
  <c r="V19" i="3"/>
  <c r="M86" i="3"/>
  <c r="N86" i="3" s="1"/>
  <c r="M48" i="3"/>
  <c r="R48" i="3" s="1"/>
  <c r="M163" i="3"/>
  <c r="R163" i="3" s="1"/>
  <c r="M139" i="3"/>
  <c r="N139" i="3" s="1"/>
  <c r="M271" i="3"/>
  <c r="N271" i="3" s="1"/>
  <c r="M22" i="3"/>
  <c r="N22" i="3" s="1"/>
  <c r="M116" i="3"/>
  <c r="N116" i="3" s="1"/>
  <c r="V6" i="3"/>
  <c r="M237" i="3"/>
  <c r="N237" i="3" s="1"/>
  <c r="V29" i="3"/>
  <c r="M127" i="3"/>
  <c r="R127" i="3" s="1"/>
  <c r="M23" i="3"/>
  <c r="N23" i="3" s="1"/>
  <c r="M78" i="3"/>
  <c r="R78" i="3" s="1"/>
  <c r="M283" i="3"/>
  <c r="R283" i="3" s="1"/>
  <c r="M295" i="3"/>
  <c r="N295" i="3" s="1"/>
  <c r="M165" i="3"/>
  <c r="N165" i="3" s="1"/>
  <c r="V28" i="3"/>
  <c r="M241" i="3"/>
  <c r="N241" i="3" s="1"/>
  <c r="M105" i="3"/>
  <c r="R105" i="3" s="1"/>
  <c r="M294" i="3"/>
  <c r="N294" i="3" s="1"/>
  <c r="M71" i="3"/>
  <c r="N71" i="3" s="1"/>
  <c r="M292" i="3"/>
  <c r="N292" i="3" s="1"/>
  <c r="M240" i="3"/>
  <c r="N240" i="3" s="1"/>
  <c r="M68" i="3"/>
  <c r="R68" i="3" s="1"/>
  <c r="M272" i="3"/>
  <c r="R272" i="3" s="1"/>
  <c r="M136" i="3"/>
  <c r="R136" i="3" s="1"/>
  <c r="M196" i="3"/>
  <c r="N196" i="3" s="1"/>
  <c r="M96" i="3"/>
  <c r="R96" i="3" s="1"/>
  <c r="V21" i="3"/>
  <c r="M211" i="3"/>
  <c r="R211" i="3" s="1"/>
  <c r="M168" i="3"/>
  <c r="N168" i="3" s="1"/>
  <c r="M224" i="3"/>
  <c r="R224" i="3" s="1"/>
  <c r="M122" i="3"/>
  <c r="R122" i="3" s="1"/>
  <c r="M102" i="3"/>
  <c r="N102" i="3" s="1"/>
  <c r="M124" i="3"/>
  <c r="R124" i="3" s="1"/>
  <c r="M182" i="3"/>
  <c r="R182" i="3" s="1"/>
  <c r="M58" i="3"/>
  <c r="N58" i="3" s="1"/>
  <c r="M161" i="3"/>
  <c r="N161" i="3" s="1"/>
  <c r="M316" i="3"/>
  <c r="R316" i="3" s="1"/>
  <c r="M191" i="3"/>
  <c r="R191" i="3" s="1"/>
  <c r="M221" i="3"/>
  <c r="N221" i="3" s="1"/>
  <c r="M178" i="3"/>
  <c r="N178" i="3" s="1"/>
  <c r="M232" i="3"/>
  <c r="R232" i="3" s="1"/>
  <c r="M109" i="3"/>
  <c r="N109" i="3" s="1"/>
  <c r="M263" i="3"/>
  <c r="N263" i="3" s="1"/>
  <c r="M157" i="3"/>
  <c r="R157" i="3" s="1"/>
  <c r="M92" i="3"/>
  <c r="R92" i="3" s="1"/>
  <c r="M186" i="3"/>
  <c r="N186" i="3" s="1"/>
  <c r="M114" i="3"/>
  <c r="R114" i="3" s="1"/>
  <c r="M315" i="3"/>
  <c r="N315" i="3" s="1"/>
  <c r="M140" i="3"/>
  <c r="R140" i="3" s="1"/>
  <c r="M204" i="3"/>
  <c r="N204" i="3" s="1"/>
  <c r="V2" i="3"/>
  <c r="M52" i="3"/>
  <c r="R52" i="3" s="1"/>
  <c r="M159" i="3"/>
  <c r="R159" i="3" s="1"/>
  <c r="V3" i="3"/>
  <c r="M160" i="3"/>
  <c r="R160" i="3" s="1"/>
  <c r="M298" i="3"/>
  <c r="N298" i="3" s="1"/>
  <c r="M273" i="3"/>
  <c r="N273" i="3" s="1"/>
  <c r="M261" i="3"/>
  <c r="N261" i="3" s="1"/>
  <c r="M289" i="3"/>
  <c r="N289" i="3" s="1"/>
  <c r="M254" i="3"/>
  <c r="R254" i="3" s="1"/>
  <c r="M176" i="3"/>
  <c r="N176" i="3" s="1"/>
  <c r="M213" i="3"/>
  <c r="R213" i="3" s="1"/>
  <c r="M218" i="3"/>
  <c r="R218" i="3" s="1"/>
  <c r="M207" i="3"/>
  <c r="R207" i="3" s="1"/>
  <c r="M53" i="3"/>
  <c r="N53" i="3" s="1"/>
  <c r="M220" i="3"/>
  <c r="R220" i="3" s="1"/>
  <c r="M264" i="3"/>
  <c r="R264" i="3" s="1"/>
  <c r="M137" i="3"/>
  <c r="R137" i="3" s="1"/>
  <c r="M39" i="3"/>
  <c r="N39" i="3" s="1"/>
  <c r="V31" i="3"/>
  <c r="M203" i="3"/>
  <c r="N203" i="3" s="1"/>
  <c r="M166" i="3"/>
  <c r="N166" i="3" s="1"/>
  <c r="M95" i="3"/>
  <c r="N95" i="3" s="1"/>
  <c r="M188" i="3"/>
  <c r="R188" i="3" s="1"/>
  <c r="M249" i="3"/>
  <c r="N249" i="3" s="1"/>
  <c r="M150" i="3"/>
  <c r="R150" i="3" s="1"/>
  <c r="V15" i="3"/>
  <c r="M158" i="3"/>
  <c r="R158" i="3" s="1"/>
  <c r="M179" i="3"/>
  <c r="R179" i="3" s="1"/>
  <c r="M308" i="3"/>
  <c r="N308" i="3" s="1"/>
  <c r="M155" i="3"/>
  <c r="R155" i="3" s="1"/>
  <c r="M200" i="3"/>
  <c r="R200" i="3" s="1"/>
  <c r="M242" i="3"/>
  <c r="R242" i="3" s="1"/>
  <c r="M290" i="3"/>
  <c r="N290" i="3" s="1"/>
  <c r="M248" i="3"/>
  <c r="R248" i="3" s="1"/>
  <c r="M228" i="3"/>
  <c r="R228" i="3" s="1"/>
  <c r="M77" i="3"/>
  <c r="N77" i="3" s="1"/>
  <c r="M30" i="3"/>
  <c r="N30" i="3" s="1"/>
  <c r="M252" i="3"/>
  <c r="N252" i="3" s="1"/>
  <c r="M301" i="3"/>
  <c r="N301" i="3" s="1"/>
  <c r="M152" i="3"/>
  <c r="N152" i="3" s="1"/>
  <c r="V12" i="3"/>
  <c r="M311" i="3"/>
  <c r="R311" i="3" s="1"/>
  <c r="M168" i="7"/>
  <c r="M155" i="7"/>
  <c r="M223" i="7"/>
  <c r="M109" i="7"/>
  <c r="M79" i="7"/>
  <c r="M164" i="7"/>
  <c r="M95" i="7"/>
  <c r="M107" i="7"/>
  <c r="M206" i="7"/>
  <c r="M306" i="7"/>
  <c r="M227" i="7"/>
  <c r="M202" i="7"/>
  <c r="M221" i="7"/>
  <c r="M250" i="7"/>
  <c r="M99" i="7"/>
  <c r="M301" i="7"/>
  <c r="M213" i="7"/>
  <c r="M39" i="7"/>
  <c r="M261" i="7"/>
  <c r="M174" i="7"/>
  <c r="M116" i="7"/>
  <c r="V6" i="7"/>
  <c r="M318" i="7"/>
  <c r="M249" i="7"/>
  <c r="M124" i="7"/>
  <c r="M189" i="7"/>
  <c r="V11" i="7"/>
  <c r="M122" i="7"/>
  <c r="M148" i="7"/>
  <c r="M175" i="7"/>
  <c r="M292" i="7"/>
  <c r="M82" i="7"/>
  <c r="M300" i="7"/>
  <c r="M72" i="7"/>
  <c r="M108" i="7"/>
  <c r="M159" i="7"/>
  <c r="M214" i="7"/>
  <c r="M253" i="7"/>
  <c r="M217" i="7"/>
  <c r="M170" i="7"/>
  <c r="M48" i="7"/>
  <c r="M311" i="7"/>
  <c r="M304" i="7"/>
  <c r="M66" i="7"/>
  <c r="V29" i="7"/>
  <c r="M197" i="7"/>
  <c r="M172" i="7"/>
  <c r="M242" i="7"/>
  <c r="M139" i="7"/>
  <c r="M207" i="7"/>
  <c r="M61" i="7"/>
  <c r="M263" i="7"/>
  <c r="M190" i="7"/>
  <c r="M129" i="7"/>
  <c r="M46" i="7"/>
  <c r="M297" i="7"/>
  <c r="V26" i="7"/>
  <c r="M295" i="7"/>
  <c r="M184" i="7"/>
  <c r="M179" i="7"/>
  <c r="M89" i="7"/>
  <c r="M240" i="7"/>
  <c r="V15" i="7"/>
  <c r="M248" i="7"/>
  <c r="M135" i="7"/>
  <c r="M54" i="7"/>
  <c r="M112" i="7"/>
  <c r="M28" i="7"/>
  <c r="M53" i="7"/>
  <c r="N229" i="3"/>
  <c r="N266" i="3"/>
  <c r="M173" i="7"/>
  <c r="V4" i="7"/>
  <c r="M309" i="7"/>
  <c r="M45" i="7"/>
  <c r="M241" i="7"/>
  <c r="M103" i="7"/>
  <c r="M200" i="7"/>
  <c r="M160" i="7"/>
  <c r="M50" i="7"/>
  <c r="M44" i="7"/>
  <c r="M235" i="7"/>
  <c r="M266" i="7"/>
  <c r="M34" i="7"/>
  <c r="M310" i="7"/>
  <c r="M23" i="7"/>
  <c r="M212" i="7"/>
  <c r="V14" i="7"/>
  <c r="M58" i="7"/>
  <c r="M77" i="7"/>
  <c r="M120" i="7"/>
  <c r="M73" i="7"/>
  <c r="M69" i="7"/>
  <c r="M177" i="7"/>
  <c r="M29" i="7"/>
  <c r="M188" i="7"/>
  <c r="M101" i="7"/>
  <c r="M289" i="7"/>
  <c r="M233" i="7"/>
  <c r="M125" i="7"/>
  <c r="M186" i="7"/>
  <c r="M210" i="7"/>
  <c r="M105" i="7"/>
  <c r="M35" i="7"/>
  <c r="M282" i="7"/>
  <c r="M126" i="7"/>
  <c r="M298" i="7"/>
  <c r="M121" i="7"/>
  <c r="M225" i="7"/>
  <c r="M237" i="7"/>
  <c r="M162" i="7"/>
  <c r="M288" i="7"/>
  <c r="V2" i="7"/>
  <c r="R146" i="3"/>
  <c r="N98" i="3"/>
  <c r="N135" i="3"/>
  <c r="R89" i="3"/>
  <c r="R321" i="3"/>
  <c r="M252" i="7"/>
  <c r="M195" i="7"/>
  <c r="M161" i="7"/>
  <c r="M85" i="7"/>
  <c r="M307" i="7"/>
  <c r="M81" i="7"/>
  <c r="M169" i="7"/>
  <c r="M113" i="7"/>
  <c r="M317" i="7"/>
  <c r="M254" i="7"/>
  <c r="M273" i="7"/>
  <c r="M100" i="7"/>
  <c r="M203" i="7"/>
  <c r="M64" i="7"/>
  <c r="M71" i="7"/>
  <c r="M102" i="7"/>
  <c r="V25" i="7"/>
  <c r="M141" i="7"/>
  <c r="M143" i="7"/>
  <c r="M236" i="7"/>
  <c r="M180" i="7"/>
  <c r="M140" i="7"/>
  <c r="M268" i="7"/>
  <c r="V3" i="7"/>
  <c r="M280" i="7"/>
  <c r="M204" i="7"/>
  <c r="M51" i="7"/>
  <c r="M43" i="7"/>
  <c r="M138" i="7"/>
  <c r="M86" i="7"/>
  <c r="M215" i="7"/>
  <c r="M191" i="7"/>
  <c r="M262" i="7"/>
  <c r="M277" i="7"/>
  <c r="M68" i="7"/>
  <c r="M106" i="7"/>
  <c r="M93" i="7"/>
  <c r="M259" i="7"/>
  <c r="M22" i="7"/>
  <c r="M41" i="7"/>
  <c r="M285" i="7"/>
  <c r="M56" i="7"/>
  <c r="M234" i="7"/>
  <c r="M67" i="7"/>
  <c r="M49" i="7"/>
  <c r="R70" i="3"/>
  <c r="N169" i="3"/>
  <c r="N227" i="3"/>
  <c r="M267" i="7"/>
  <c r="M216" i="7"/>
  <c r="M92" i="7"/>
  <c r="M42" i="7"/>
  <c r="M171" i="7"/>
  <c r="V18" i="7"/>
  <c r="M264" i="7"/>
  <c r="M114" i="7"/>
  <c r="M220" i="7"/>
  <c r="M257" i="7"/>
  <c r="M287" i="7"/>
  <c r="M319" i="7"/>
  <c r="V10" i="7"/>
  <c r="M284" i="7"/>
  <c r="V5" i="7"/>
  <c r="M158" i="7"/>
  <c r="M182" i="7"/>
  <c r="M136" i="7"/>
  <c r="M80" i="7"/>
  <c r="M152" i="7"/>
  <c r="M278" i="7"/>
  <c r="M27" i="7"/>
  <c r="V23" i="7"/>
  <c r="M279" i="7"/>
  <c r="V7" i="7"/>
  <c r="V24" i="7"/>
  <c r="M194" i="7"/>
  <c r="M75" i="7"/>
  <c r="M134" i="7"/>
  <c r="M38" i="7"/>
  <c r="M133" i="7"/>
  <c r="M111" i="7"/>
  <c r="V28" i="7"/>
  <c r="V8" i="7"/>
  <c r="M272" i="7"/>
  <c r="M229" i="7"/>
  <c r="V27" i="7"/>
  <c r="V31" i="7"/>
  <c r="M87" i="7"/>
  <c r="M83" i="7"/>
  <c r="M258" i="7"/>
  <c r="M119" i="7"/>
  <c r="M59" i="7"/>
  <c r="M163" i="7"/>
  <c r="M94" i="7"/>
  <c r="R113" i="3"/>
  <c r="R28" i="3"/>
  <c r="N300" i="3"/>
  <c r="N264" i="3"/>
  <c r="M75" i="2"/>
  <c r="M33" i="2"/>
  <c r="M32" i="2"/>
  <c r="M62" i="2"/>
  <c r="M90" i="2"/>
  <c r="M35" i="2"/>
  <c r="M53" i="2"/>
  <c r="M63" i="2"/>
  <c r="M60" i="2"/>
  <c r="M69" i="2"/>
  <c r="V17" i="2"/>
  <c r="M52" i="2"/>
  <c r="V6" i="2"/>
  <c r="M40" i="2"/>
  <c r="M51" i="2"/>
  <c r="M44" i="2"/>
  <c r="M61" i="2"/>
  <c r="V8" i="2"/>
  <c r="V20" i="2"/>
  <c r="V4" i="2"/>
  <c r="V3" i="2"/>
  <c r="V14" i="2"/>
  <c r="M48" i="2"/>
  <c r="M73" i="2"/>
  <c r="V12" i="2"/>
  <c r="M21" i="2"/>
  <c r="M98" i="2"/>
  <c r="V23" i="2"/>
  <c r="M66" i="2"/>
  <c r="M58" i="2"/>
  <c r="V28" i="2"/>
  <c r="M84" i="2"/>
  <c r="V25" i="2"/>
  <c r="M46" i="2"/>
  <c r="M94" i="2"/>
  <c r="M22" i="2"/>
  <c r="M24" i="2"/>
  <c r="M79" i="2"/>
  <c r="M78" i="2"/>
  <c r="M67" i="2"/>
  <c r="V30" i="2"/>
  <c r="V15" i="2"/>
  <c r="V29" i="2"/>
  <c r="M103" i="2"/>
  <c r="M100" i="2"/>
  <c r="V38" i="2"/>
  <c r="M64" i="2"/>
  <c r="M101" i="2"/>
  <c r="M71" i="2"/>
  <c r="V26" i="2"/>
  <c r="V7" i="2"/>
  <c r="V19" i="2"/>
  <c r="M87" i="2"/>
  <c r="M25" i="2"/>
  <c r="M68" i="2"/>
  <c r="V24" i="2"/>
  <c r="V34" i="2"/>
  <c r="V11" i="2"/>
  <c r="M38" i="2"/>
  <c r="V13" i="2"/>
  <c r="V22" i="2"/>
  <c r="V21" i="2"/>
  <c r="V37" i="2"/>
  <c r="M65" i="2"/>
  <c r="M96" i="2"/>
  <c r="M47" i="2"/>
  <c r="M23" i="2"/>
  <c r="M92" i="2"/>
  <c r="M77" i="2"/>
  <c r="M37" i="2"/>
  <c r="M74" i="2"/>
  <c r="M54" i="2"/>
  <c r="V5" i="2"/>
  <c r="M104" i="2"/>
  <c r="M95" i="2"/>
  <c r="M83" i="2"/>
  <c r="M26" i="2"/>
  <c r="M55" i="2"/>
  <c r="V2" i="2"/>
  <c r="M97" i="2"/>
  <c r="M76" i="2"/>
  <c r="M49" i="2"/>
  <c r="V18" i="2"/>
  <c r="M59" i="2"/>
  <c r="M80" i="2"/>
  <c r="M30" i="2"/>
  <c r="V31" i="2"/>
  <c r="M85" i="2"/>
  <c r="M72" i="2"/>
  <c r="M91" i="2"/>
  <c r="M70" i="2"/>
  <c r="M88" i="2"/>
  <c r="M28" i="2"/>
  <c r="M43" i="2"/>
  <c r="M82" i="2"/>
  <c r="V27" i="2"/>
  <c r="M86" i="2"/>
  <c r="M99" i="2"/>
  <c r="M41" i="2"/>
  <c r="M45" i="2"/>
  <c r="M57" i="2"/>
  <c r="M42" i="2"/>
  <c r="V32" i="2"/>
  <c r="M81" i="2"/>
  <c r="M102" i="2"/>
  <c r="M89" i="2"/>
  <c r="V36" i="2"/>
  <c r="M29" i="2"/>
  <c r="V16" i="2"/>
  <c r="M36" i="2"/>
  <c r="M34" i="2"/>
  <c r="M50" i="2"/>
  <c r="V10" i="2"/>
  <c r="V39" i="2"/>
  <c r="V9" i="2"/>
  <c r="M27" i="2"/>
  <c r="M39" i="2"/>
  <c r="M31" i="2"/>
  <c r="V33" i="2"/>
  <c r="V35" i="2"/>
  <c r="M93" i="2"/>
  <c r="M56" i="2"/>
  <c r="M153" i="7"/>
  <c r="M321" i="7"/>
  <c r="M313" i="7"/>
  <c r="M115" i="7"/>
  <c r="M219" i="7"/>
  <c r="M293" i="7"/>
  <c r="M265" i="7"/>
  <c r="M74" i="7"/>
  <c r="M118" i="7"/>
  <c r="M245" i="7"/>
  <c r="M90" i="7"/>
  <c r="M84" i="7"/>
  <c r="V20" i="7"/>
  <c r="M60" i="7"/>
  <c r="M104" i="7"/>
  <c r="M156" i="7"/>
  <c r="M32" i="7"/>
  <c r="M255" i="7"/>
  <c r="M196" i="7"/>
  <c r="M154" i="7"/>
  <c r="V19" i="7"/>
  <c r="M167" i="7"/>
  <c r="M117" i="7"/>
  <c r="M276" i="7"/>
  <c r="M65" i="7"/>
  <c r="M88" i="7"/>
  <c r="M274" i="7"/>
  <c r="M275" i="7"/>
  <c r="M76" i="7"/>
  <c r="M243" i="7"/>
  <c r="M251" i="7"/>
  <c r="M270" i="7"/>
  <c r="V16" i="7"/>
  <c r="M244" i="7"/>
  <c r="M232" i="7"/>
  <c r="M78" i="7"/>
  <c r="M305" i="7"/>
  <c r="M97" i="7"/>
  <c r="M199" i="7"/>
  <c r="M302" i="7"/>
  <c r="M286" i="7"/>
  <c r="R47" i="3"/>
  <c r="V21" i="7"/>
  <c r="N260" i="3"/>
  <c r="R198" i="3"/>
  <c r="R249" i="3"/>
  <c r="N200" i="3"/>
  <c r="N242" i="3"/>
  <c r="R152" i="3"/>
  <c r="V9" i="7"/>
  <c r="V12" i="7"/>
  <c r="M176" i="7"/>
  <c r="M312" i="7"/>
  <c r="M96" i="7"/>
  <c r="M181" i="7"/>
  <c r="M224" i="7"/>
  <c r="M187" i="7"/>
  <c r="M185" i="7"/>
  <c r="M132" i="7"/>
  <c r="M209" i="7"/>
  <c r="M205" i="7"/>
  <c r="M137" i="7"/>
  <c r="M26" i="7"/>
  <c r="M296" i="7"/>
  <c r="M230" i="7"/>
  <c r="V30" i="7"/>
  <c r="M291" i="7"/>
  <c r="M144" i="7"/>
  <c r="M198" i="7"/>
  <c r="M299" i="7"/>
  <c r="M320" i="7"/>
  <c r="M146" i="7"/>
  <c r="M211" i="7"/>
  <c r="M130" i="7"/>
  <c r="M37" i="7"/>
  <c r="M271" i="7"/>
  <c r="M157" i="7"/>
  <c r="M231" i="7"/>
  <c r="M147" i="7"/>
  <c r="M145" i="7"/>
  <c r="M151" i="7"/>
  <c r="M226" i="7"/>
  <c r="M165" i="7"/>
  <c r="M290" i="7"/>
  <c r="M246" i="7"/>
  <c r="M62" i="7"/>
  <c r="M192" i="7"/>
  <c r="M208" i="7"/>
  <c r="M238" i="7"/>
  <c r="M131" i="7"/>
  <c r="R62" i="3"/>
  <c r="N62" i="3"/>
  <c r="N78" i="3"/>
  <c r="M256" i="7"/>
  <c r="M228" i="7"/>
  <c r="M315" i="7"/>
  <c r="M314" i="7"/>
  <c r="M24" i="7"/>
  <c r="R307" i="3"/>
  <c r="N307" i="3"/>
  <c r="N151" i="3"/>
  <c r="R151" i="3"/>
  <c r="R265" i="3"/>
  <c r="N265" i="3"/>
  <c r="N55" i="3"/>
  <c r="R99" i="3"/>
  <c r="N202" i="3"/>
  <c r="N281" i="3"/>
  <c r="R281" i="3"/>
  <c r="N41" i="3"/>
  <c r="V22" i="7"/>
  <c r="M21" i="7"/>
  <c r="V17" i="7"/>
  <c r="M201" i="7"/>
  <c r="M52" i="7"/>
  <c r="M31" i="7"/>
  <c r="M303" i="7"/>
  <c r="M166" i="7"/>
  <c r="M47" i="7"/>
  <c r="M128" i="7"/>
  <c r="M283" i="7"/>
  <c r="M127" i="7"/>
  <c r="M57" i="7"/>
  <c r="M25" i="7"/>
  <c r="M269" i="7"/>
  <c r="V13" i="7"/>
  <c r="M239" i="7"/>
  <c r="M247" i="7"/>
  <c r="M281" i="7"/>
  <c r="M36" i="7"/>
  <c r="M40" i="7"/>
  <c r="M178" i="7"/>
  <c r="M193" i="7"/>
  <c r="M55" i="7"/>
  <c r="M110" i="7"/>
  <c r="M98" i="7"/>
  <c r="M294" i="7"/>
  <c r="M222" i="7"/>
  <c r="M123" i="7"/>
  <c r="M150" i="7"/>
  <c r="M308" i="7"/>
  <c r="M30" i="7"/>
  <c r="M142" i="7"/>
  <c r="M316" i="7"/>
  <c r="M91" i="7"/>
  <c r="M183" i="7"/>
  <c r="M149" i="7"/>
  <c r="M63" i="7"/>
  <c r="M33" i="7"/>
  <c r="M70" i="7"/>
  <c r="M218" i="7"/>
  <c r="R164" i="3" l="1"/>
  <c r="R185" i="3"/>
  <c r="N231" i="3"/>
  <c r="R263" i="3"/>
  <c r="R71" i="3"/>
  <c r="R128" i="3"/>
  <c r="R64" i="3"/>
  <c r="N286" i="3"/>
  <c r="R219" i="3"/>
  <c r="N258" i="3"/>
  <c r="N303" i="3"/>
  <c r="R25" i="3"/>
  <c r="N256" i="3"/>
  <c r="R243" i="3"/>
  <c r="R289" i="3"/>
  <c r="R91" i="3"/>
  <c r="R75" i="3"/>
  <c r="N275" i="3"/>
  <c r="R58" i="3"/>
  <c r="N235" i="3"/>
  <c r="R32" i="3"/>
  <c r="N210" i="3"/>
  <c r="N133" i="3"/>
  <c r="N67" i="3"/>
  <c r="N316" i="3"/>
  <c r="N268" i="3"/>
  <c r="N246" i="3"/>
  <c r="N287" i="3"/>
  <c r="R142" i="3"/>
  <c r="R176" i="3"/>
  <c r="R69" i="3"/>
  <c r="N92" i="3"/>
  <c r="R37" i="3"/>
  <c r="R209" i="3"/>
  <c r="R222" i="3"/>
  <c r="N220" i="3"/>
  <c r="R22" i="3"/>
  <c r="R73" i="3"/>
  <c r="R174" i="3"/>
  <c r="N33" i="3"/>
  <c r="R84" i="3"/>
  <c r="N94" i="3"/>
  <c r="N197" i="3"/>
  <c r="N199" i="3"/>
  <c r="N181" i="3"/>
  <c r="N150" i="3"/>
  <c r="N170" i="3"/>
  <c r="R106" i="3"/>
  <c r="N52" i="3"/>
  <c r="R101" i="3"/>
  <c r="N115" i="3"/>
  <c r="N211" i="3"/>
  <c r="R257" i="3"/>
  <c r="N205" i="3"/>
  <c r="R120" i="3"/>
  <c r="R277" i="3"/>
  <c r="N189" i="3"/>
  <c r="N35" i="3"/>
  <c r="R190" i="3"/>
  <c r="N110" i="3"/>
  <c r="R131" i="3"/>
  <c r="N276" i="3"/>
  <c r="N93" i="3"/>
  <c r="N259" i="3"/>
  <c r="R147" i="3"/>
  <c r="N159" i="3"/>
  <c r="R317" i="3"/>
  <c r="R65" i="3"/>
  <c r="N267" i="3"/>
  <c r="N251" i="3"/>
  <c r="N248" i="3"/>
  <c r="N270" i="3"/>
  <c r="N88" i="3"/>
  <c r="N184" i="3"/>
  <c r="N244" i="3"/>
  <c r="N250" i="3"/>
  <c r="R168" i="3"/>
  <c r="R63" i="3"/>
  <c r="N312" i="3"/>
  <c r="R305" i="3"/>
  <c r="N311" i="3"/>
  <c r="R296" i="3"/>
  <c r="R39" i="3"/>
  <c r="R116" i="3"/>
  <c r="R285" i="3"/>
  <c r="R225" i="3"/>
  <c r="N299" i="3"/>
  <c r="R274" i="3"/>
  <c r="R171" i="3"/>
  <c r="R112" i="3"/>
  <c r="R240" i="3"/>
  <c r="R295" i="3"/>
  <c r="N87" i="3"/>
  <c r="N104" i="3"/>
  <c r="R90" i="3"/>
  <c r="R23" i="3"/>
  <c r="N66" i="3"/>
  <c r="N214" i="3"/>
  <c r="R72" i="3"/>
  <c r="R294" i="3"/>
  <c r="R261" i="3"/>
  <c r="R293" i="3"/>
  <c r="R301" i="3"/>
  <c r="N280" i="3"/>
  <c r="R223" i="3"/>
  <c r="N306" i="3"/>
  <c r="R230" i="3"/>
  <c r="N138" i="3"/>
  <c r="N81" i="3"/>
  <c r="R74" i="3"/>
  <c r="N82" i="3"/>
  <c r="R177" i="3"/>
  <c r="R308" i="3"/>
  <c r="R103" i="3"/>
  <c r="N192" i="3"/>
  <c r="N239" i="3"/>
  <c r="N49" i="3"/>
  <c r="R167" i="3"/>
  <c r="N44" i="3"/>
  <c r="R271" i="3"/>
  <c r="R125" i="3"/>
  <c r="R194" i="3"/>
  <c r="R53" i="3"/>
  <c r="R304" i="3"/>
  <c r="N278" i="3"/>
  <c r="N21" i="3"/>
  <c r="N29" i="3"/>
  <c r="R290" i="3"/>
  <c r="N105" i="3"/>
  <c r="N140" i="3"/>
  <c r="R196" i="3"/>
  <c r="N162" i="3"/>
  <c r="N137" i="3"/>
  <c r="N254" i="3"/>
  <c r="N283" i="3"/>
  <c r="R153" i="3"/>
  <c r="N180" i="3"/>
  <c r="R216" i="3"/>
  <c r="N320" i="3"/>
  <c r="R26" i="3"/>
  <c r="R247" i="3"/>
  <c r="R245" i="3"/>
  <c r="N157" i="3"/>
  <c r="R161" i="3"/>
  <c r="R292" i="3"/>
  <c r="N155" i="3"/>
  <c r="N144" i="3"/>
  <c r="N40" i="3"/>
  <c r="N85" i="3"/>
  <c r="R118" i="3"/>
  <c r="N173" i="3"/>
  <c r="R253" i="3"/>
  <c r="N60" i="3"/>
  <c r="R252" i="3"/>
  <c r="R95" i="3"/>
  <c r="R297" i="3"/>
  <c r="N127" i="3"/>
  <c r="N232" i="3"/>
  <c r="N38" i="3"/>
  <c r="N226" i="3"/>
  <c r="R172" i="3"/>
  <c r="R273" i="3"/>
  <c r="N50" i="3"/>
  <c r="N134" i="3"/>
  <c r="N124" i="3"/>
  <c r="N309" i="3"/>
  <c r="R262" i="3"/>
  <c r="R57" i="3"/>
  <c r="R260" i="7"/>
  <c r="R201" i="3"/>
  <c r="N83" i="3"/>
  <c r="N163" i="3"/>
  <c r="N42" i="3"/>
  <c r="R59" i="3"/>
  <c r="R178" i="3"/>
  <c r="N121" i="3"/>
  <c r="N48" i="3"/>
  <c r="N188" i="3"/>
  <c r="N119" i="3"/>
  <c r="R206" i="3"/>
  <c r="R238" i="3"/>
  <c r="R204" i="3"/>
  <c r="R109" i="3"/>
  <c r="N108" i="3"/>
  <c r="R139" i="3"/>
  <c r="R123" i="3"/>
  <c r="R130" i="3"/>
  <c r="N96" i="3"/>
  <c r="R291" i="3"/>
  <c r="R117" i="3"/>
  <c r="N182" i="3"/>
  <c r="R193" i="3"/>
  <c r="N175" i="3"/>
  <c r="R145" i="3"/>
  <c r="R97" i="3"/>
  <c r="N233" i="3"/>
  <c r="R195" i="3"/>
  <c r="R54" i="3"/>
  <c r="R234" i="3"/>
  <c r="N141" i="3"/>
  <c r="R61" i="3"/>
  <c r="N302" i="3"/>
  <c r="R284" i="3"/>
  <c r="R31" i="3"/>
  <c r="N318" i="3"/>
  <c r="R149" i="3"/>
  <c r="N76" i="3"/>
  <c r="N148" i="3"/>
  <c r="N36" i="3"/>
  <c r="R310" i="3"/>
  <c r="N319" i="3"/>
  <c r="N51" i="3"/>
  <c r="R80" i="3"/>
  <c r="R208" i="3"/>
  <c r="N107" i="3"/>
  <c r="R187" i="3"/>
  <c r="N43" i="3"/>
  <c r="R143" i="3"/>
  <c r="R269" i="3"/>
  <c r="R132" i="3"/>
  <c r="R282" i="3"/>
  <c r="R313" i="3"/>
  <c r="N45" i="3"/>
  <c r="N100" i="3"/>
  <c r="N24" i="3"/>
  <c r="R34" i="3"/>
  <c r="N27" i="3"/>
  <c r="N236" i="3"/>
  <c r="N212" i="3"/>
  <c r="R279" i="3"/>
  <c r="R126" i="3"/>
  <c r="N46" i="3"/>
  <c r="R215" i="3"/>
  <c r="R288" i="3"/>
  <c r="R241" i="3"/>
  <c r="R79" i="3"/>
  <c r="R129" i="3"/>
  <c r="R166" i="3"/>
  <c r="N217" i="3"/>
  <c r="R255" i="3"/>
  <c r="R30" i="3"/>
  <c r="R298" i="3"/>
  <c r="R102" i="3"/>
  <c r="R111" i="3"/>
  <c r="R154" i="3"/>
  <c r="R156" i="3"/>
  <c r="R183" i="3"/>
  <c r="N207" i="3"/>
  <c r="N314" i="3"/>
  <c r="N56" i="3"/>
  <c r="R315" i="3"/>
  <c r="N136" i="3"/>
  <c r="N179" i="3"/>
  <c r="R237" i="3"/>
  <c r="N158" i="3"/>
  <c r="N272" i="3"/>
  <c r="R77" i="3"/>
  <c r="N68" i="3"/>
  <c r="N160" i="3"/>
  <c r="N228" i="3"/>
  <c r="N122" i="3"/>
  <c r="R221" i="3"/>
  <c r="N218" i="3"/>
  <c r="N114" i="3"/>
  <c r="N191" i="3"/>
  <c r="N224" i="3"/>
  <c r="R165" i="3"/>
  <c r="R203" i="3"/>
  <c r="N213" i="3"/>
  <c r="R186" i="3"/>
  <c r="R86" i="3"/>
  <c r="N110" i="7"/>
  <c r="R110" i="7"/>
  <c r="N166" i="7"/>
  <c r="R166" i="7"/>
  <c r="N165" i="7"/>
  <c r="R165" i="7"/>
  <c r="N37" i="7"/>
  <c r="R37" i="7"/>
  <c r="R291" i="7"/>
  <c r="N291" i="7"/>
  <c r="N132" i="7"/>
  <c r="R132" i="7"/>
  <c r="N305" i="7"/>
  <c r="R305" i="7"/>
  <c r="N76" i="7"/>
  <c r="R76" i="7"/>
  <c r="N219" i="7"/>
  <c r="R219" i="7"/>
  <c r="R34" i="2"/>
  <c r="N34" i="2"/>
  <c r="R82" i="2"/>
  <c r="N82" i="2"/>
  <c r="N74" i="2"/>
  <c r="R74" i="2"/>
  <c r="R68" i="2"/>
  <c r="N68" i="2"/>
  <c r="R64" i="2"/>
  <c r="N64" i="2"/>
  <c r="N78" i="2"/>
  <c r="R78" i="2"/>
  <c r="R48" i="2"/>
  <c r="N48" i="2"/>
  <c r="N51" i="2"/>
  <c r="R51" i="2"/>
  <c r="N53" i="2"/>
  <c r="R53" i="2"/>
  <c r="N119" i="7"/>
  <c r="R119" i="7"/>
  <c r="N83" i="7"/>
  <c r="R83" i="7"/>
  <c r="R111" i="7"/>
  <c r="N111" i="7"/>
  <c r="N279" i="7"/>
  <c r="R279" i="7"/>
  <c r="R158" i="7"/>
  <c r="N158" i="7"/>
  <c r="R114" i="7"/>
  <c r="N114" i="7"/>
  <c r="R68" i="7"/>
  <c r="N68" i="7"/>
  <c r="R51" i="7"/>
  <c r="N51" i="7"/>
  <c r="R143" i="7"/>
  <c r="N143" i="7"/>
  <c r="N273" i="7"/>
  <c r="R273" i="7"/>
  <c r="R161" i="7"/>
  <c r="N161" i="7"/>
  <c r="R121" i="7"/>
  <c r="N121" i="7"/>
  <c r="N125" i="7"/>
  <c r="R125" i="7"/>
  <c r="N73" i="7"/>
  <c r="R73" i="7"/>
  <c r="R34" i="7"/>
  <c r="N34" i="7"/>
  <c r="N241" i="7"/>
  <c r="R241" i="7"/>
  <c r="R248" i="7"/>
  <c r="N248" i="7"/>
  <c r="N297" i="7"/>
  <c r="R297" i="7"/>
  <c r="N242" i="7"/>
  <c r="R242" i="7"/>
  <c r="R311" i="7"/>
  <c r="N311" i="7"/>
  <c r="N72" i="7"/>
  <c r="R72" i="7"/>
  <c r="N189" i="7"/>
  <c r="R189" i="7"/>
  <c r="R39" i="7"/>
  <c r="N39" i="7"/>
  <c r="R306" i="7"/>
  <c r="N306" i="7"/>
  <c r="N155" i="7"/>
  <c r="R155" i="7"/>
  <c r="R218" i="7"/>
  <c r="N218" i="7"/>
  <c r="R70" i="7"/>
  <c r="N70" i="7"/>
  <c r="R33" i="7"/>
  <c r="N33" i="7"/>
  <c r="R308" i="7"/>
  <c r="N308" i="7"/>
  <c r="R193" i="7"/>
  <c r="N193" i="7"/>
  <c r="N269" i="7"/>
  <c r="R269" i="7"/>
  <c r="R303" i="7"/>
  <c r="N303" i="7"/>
  <c r="N131" i="7"/>
  <c r="R131" i="7"/>
  <c r="R226" i="7"/>
  <c r="N226" i="7"/>
  <c r="R130" i="7"/>
  <c r="N130" i="7"/>
  <c r="N185" i="7"/>
  <c r="R185" i="7"/>
  <c r="R78" i="7"/>
  <c r="N78" i="7"/>
  <c r="N275" i="7"/>
  <c r="R275" i="7"/>
  <c r="R154" i="7"/>
  <c r="N154" i="7"/>
  <c r="R84" i="7"/>
  <c r="N84" i="7"/>
  <c r="R115" i="7"/>
  <c r="N115" i="7"/>
  <c r="R31" i="2"/>
  <c r="N31" i="2"/>
  <c r="N36" i="2"/>
  <c r="R36" i="2"/>
  <c r="R42" i="2"/>
  <c r="N42" i="2"/>
  <c r="R43" i="2"/>
  <c r="N43" i="2"/>
  <c r="R30" i="2"/>
  <c r="N30" i="2"/>
  <c r="R55" i="2"/>
  <c r="N55" i="2"/>
  <c r="N37" i="2"/>
  <c r="R37" i="2"/>
  <c r="N25" i="2"/>
  <c r="R25" i="2"/>
  <c r="R79" i="2"/>
  <c r="N79" i="2"/>
  <c r="R58" i="2"/>
  <c r="N58" i="2"/>
  <c r="R40" i="2"/>
  <c r="N40" i="2"/>
  <c r="N35" i="2"/>
  <c r="R35" i="2"/>
  <c r="R87" i="7"/>
  <c r="N87" i="7"/>
  <c r="R133" i="7"/>
  <c r="N133" i="7"/>
  <c r="N264" i="7"/>
  <c r="R264" i="7"/>
  <c r="N277" i="7"/>
  <c r="R277" i="7"/>
  <c r="R204" i="7"/>
  <c r="N204" i="7"/>
  <c r="N141" i="7"/>
  <c r="R141" i="7"/>
  <c r="N254" i="7"/>
  <c r="R254" i="7"/>
  <c r="N195" i="7"/>
  <c r="R195" i="7"/>
  <c r="R298" i="7"/>
  <c r="N298" i="7"/>
  <c r="R233" i="7"/>
  <c r="N233" i="7"/>
  <c r="R120" i="7"/>
  <c r="N120" i="7"/>
  <c r="N266" i="7"/>
  <c r="R266" i="7"/>
  <c r="R45" i="7"/>
  <c r="N45" i="7"/>
  <c r="R46" i="7"/>
  <c r="N46" i="7"/>
  <c r="N172" i="7"/>
  <c r="R172" i="7"/>
  <c r="N48" i="7"/>
  <c r="R48" i="7"/>
  <c r="R300" i="7"/>
  <c r="N300" i="7"/>
  <c r="R124" i="7"/>
  <c r="N124" i="7"/>
  <c r="R213" i="7"/>
  <c r="N213" i="7"/>
  <c r="N206" i="7"/>
  <c r="R206" i="7"/>
  <c r="N168" i="7"/>
  <c r="R168" i="7"/>
  <c r="N222" i="7"/>
  <c r="R222" i="7"/>
  <c r="R239" i="7"/>
  <c r="N239" i="7"/>
  <c r="N55" i="7"/>
  <c r="R55" i="7"/>
  <c r="R63" i="7"/>
  <c r="N63" i="7"/>
  <c r="N150" i="7"/>
  <c r="R150" i="7"/>
  <c r="N178" i="7"/>
  <c r="R178" i="7"/>
  <c r="R25" i="7"/>
  <c r="N25" i="7"/>
  <c r="R31" i="7"/>
  <c r="N31" i="7"/>
  <c r="R24" i="7"/>
  <c r="N24" i="7"/>
  <c r="N238" i="7"/>
  <c r="R238" i="7"/>
  <c r="N151" i="7"/>
  <c r="R151" i="7"/>
  <c r="R211" i="7"/>
  <c r="N211" i="7"/>
  <c r="R230" i="7"/>
  <c r="N230" i="7"/>
  <c r="N187" i="7"/>
  <c r="R187" i="7"/>
  <c r="N232" i="7"/>
  <c r="R232" i="7"/>
  <c r="R274" i="7"/>
  <c r="N274" i="7"/>
  <c r="R196" i="7"/>
  <c r="N196" i="7"/>
  <c r="N90" i="7"/>
  <c r="R90" i="7"/>
  <c r="N313" i="7"/>
  <c r="R313" i="7"/>
  <c r="N39" i="2"/>
  <c r="R39" i="2"/>
  <c r="R57" i="2"/>
  <c r="N57" i="2"/>
  <c r="N28" i="2"/>
  <c r="R28" i="2"/>
  <c r="N80" i="2"/>
  <c r="R80" i="2"/>
  <c r="R26" i="2"/>
  <c r="N26" i="2"/>
  <c r="N77" i="2"/>
  <c r="R77" i="2"/>
  <c r="R87" i="2"/>
  <c r="N87" i="2"/>
  <c r="N100" i="2"/>
  <c r="R100" i="2"/>
  <c r="R24" i="2"/>
  <c r="N24" i="2"/>
  <c r="R66" i="2"/>
  <c r="N66" i="2"/>
  <c r="N90" i="2"/>
  <c r="R90" i="2"/>
  <c r="N38" i="7"/>
  <c r="R38" i="7"/>
  <c r="N27" i="7"/>
  <c r="R27" i="7"/>
  <c r="N284" i="7"/>
  <c r="R284" i="7"/>
  <c r="N285" i="7"/>
  <c r="R285" i="7"/>
  <c r="N262" i="7"/>
  <c r="R262" i="7"/>
  <c r="N280" i="7"/>
  <c r="R280" i="7"/>
  <c r="N317" i="7"/>
  <c r="R317" i="7"/>
  <c r="N252" i="7"/>
  <c r="R252" i="7"/>
  <c r="N126" i="7"/>
  <c r="R126" i="7"/>
  <c r="N289" i="7"/>
  <c r="R289" i="7"/>
  <c r="N77" i="7"/>
  <c r="R77" i="7"/>
  <c r="N235" i="7"/>
  <c r="R235" i="7"/>
  <c r="N309" i="7"/>
  <c r="R309" i="7"/>
  <c r="N240" i="7"/>
  <c r="R240" i="7"/>
  <c r="N129" i="7"/>
  <c r="R129" i="7"/>
  <c r="R170" i="7"/>
  <c r="N170" i="7"/>
  <c r="R82" i="7"/>
  <c r="N82" i="7"/>
  <c r="N249" i="7"/>
  <c r="R249" i="7"/>
  <c r="N301" i="7"/>
  <c r="R301" i="7"/>
  <c r="N107" i="7"/>
  <c r="R107" i="7"/>
  <c r="R142" i="7"/>
  <c r="N142" i="7"/>
  <c r="R30" i="7"/>
  <c r="N30" i="7"/>
  <c r="R149" i="7"/>
  <c r="N149" i="7"/>
  <c r="N123" i="7"/>
  <c r="R123" i="7"/>
  <c r="N40" i="7"/>
  <c r="R40" i="7"/>
  <c r="N57" i="7"/>
  <c r="R57" i="7"/>
  <c r="R52" i="7"/>
  <c r="N52" i="7"/>
  <c r="N314" i="7"/>
  <c r="R314" i="7"/>
  <c r="N208" i="7"/>
  <c r="R208" i="7"/>
  <c r="R145" i="7"/>
  <c r="N145" i="7"/>
  <c r="R146" i="7"/>
  <c r="N146" i="7"/>
  <c r="N296" i="7"/>
  <c r="R296" i="7"/>
  <c r="R224" i="7"/>
  <c r="N224" i="7"/>
  <c r="N244" i="7"/>
  <c r="R244" i="7"/>
  <c r="N88" i="7"/>
  <c r="R88" i="7"/>
  <c r="R255" i="7"/>
  <c r="N255" i="7"/>
  <c r="R245" i="7"/>
  <c r="N245" i="7"/>
  <c r="N321" i="7"/>
  <c r="R321" i="7"/>
  <c r="N27" i="2"/>
  <c r="R27" i="2"/>
  <c r="R29" i="2"/>
  <c r="N29" i="2"/>
  <c r="N45" i="2"/>
  <c r="R45" i="2"/>
  <c r="N88" i="2"/>
  <c r="R88" i="2"/>
  <c r="R59" i="2"/>
  <c r="N59" i="2"/>
  <c r="N83" i="2"/>
  <c r="R83" i="2"/>
  <c r="N92" i="2"/>
  <c r="R92" i="2"/>
  <c r="R103" i="2"/>
  <c r="N103" i="2"/>
  <c r="N22" i="2"/>
  <c r="R22" i="2"/>
  <c r="N52" i="2"/>
  <c r="R52" i="2"/>
  <c r="N62" i="2"/>
  <c r="R62" i="2"/>
  <c r="N134" i="7"/>
  <c r="R134" i="7"/>
  <c r="N278" i="7"/>
  <c r="R278" i="7"/>
  <c r="N171" i="7"/>
  <c r="R171" i="7"/>
  <c r="N41" i="7"/>
  <c r="R41" i="7"/>
  <c r="R191" i="7"/>
  <c r="N191" i="7"/>
  <c r="R102" i="7"/>
  <c r="N102" i="7"/>
  <c r="R113" i="7"/>
  <c r="N113" i="7"/>
  <c r="N282" i="7"/>
  <c r="R282" i="7"/>
  <c r="R101" i="7"/>
  <c r="N101" i="7"/>
  <c r="R58" i="7"/>
  <c r="N58" i="7"/>
  <c r="R44" i="7"/>
  <c r="N44" i="7"/>
  <c r="N53" i="7"/>
  <c r="R53" i="7"/>
  <c r="R89" i="7"/>
  <c r="N89" i="7"/>
  <c r="N190" i="7"/>
  <c r="R190" i="7"/>
  <c r="N217" i="7"/>
  <c r="R217" i="7"/>
  <c r="R292" i="7"/>
  <c r="N292" i="7"/>
  <c r="N318" i="7"/>
  <c r="R318" i="7"/>
  <c r="R99" i="7"/>
  <c r="N99" i="7"/>
  <c r="R95" i="7"/>
  <c r="N95" i="7"/>
  <c r="R36" i="7"/>
  <c r="N36" i="7"/>
  <c r="N127" i="7"/>
  <c r="R127" i="7"/>
  <c r="R201" i="7"/>
  <c r="N201" i="7"/>
  <c r="N315" i="7"/>
  <c r="R315" i="7"/>
  <c r="R192" i="7"/>
  <c r="N192" i="7"/>
  <c r="R147" i="7"/>
  <c r="N147" i="7"/>
  <c r="R320" i="7"/>
  <c r="N320" i="7"/>
  <c r="R26" i="7"/>
  <c r="N26" i="7"/>
  <c r="R181" i="7"/>
  <c r="N181" i="7"/>
  <c r="R286" i="7"/>
  <c r="N286" i="7"/>
  <c r="R65" i="7"/>
  <c r="N65" i="7"/>
  <c r="N32" i="7"/>
  <c r="R32" i="7"/>
  <c r="N118" i="7"/>
  <c r="R118" i="7"/>
  <c r="R153" i="7"/>
  <c r="N153" i="7"/>
  <c r="N41" i="2"/>
  <c r="R41" i="2"/>
  <c r="N70" i="2"/>
  <c r="R70" i="2"/>
  <c r="R95" i="2"/>
  <c r="N95" i="2"/>
  <c r="N23" i="2"/>
  <c r="R23" i="2"/>
  <c r="N38" i="2"/>
  <c r="R38" i="2"/>
  <c r="N94" i="2"/>
  <c r="R94" i="2"/>
  <c r="N98" i="2"/>
  <c r="R98" i="2"/>
  <c r="N32" i="2"/>
  <c r="R32" i="2"/>
  <c r="R229" i="7"/>
  <c r="N229" i="7"/>
  <c r="R75" i="7"/>
  <c r="N75" i="7"/>
  <c r="R152" i="7"/>
  <c r="N152" i="7"/>
  <c r="N319" i="7"/>
  <c r="R319" i="7"/>
  <c r="N42" i="7"/>
  <c r="R42" i="7"/>
  <c r="R49" i="7"/>
  <c r="N49" i="7"/>
  <c r="N22" i="7"/>
  <c r="R22" i="7"/>
  <c r="R215" i="7"/>
  <c r="N215" i="7"/>
  <c r="R268" i="7"/>
  <c r="N268" i="7"/>
  <c r="N71" i="7"/>
  <c r="R71" i="7"/>
  <c r="R169" i="7"/>
  <c r="N169" i="7"/>
  <c r="R288" i="7"/>
  <c r="N288" i="7"/>
  <c r="N35" i="7"/>
  <c r="R35" i="7"/>
  <c r="N188" i="7"/>
  <c r="R188" i="7"/>
  <c r="R50" i="7"/>
  <c r="N50" i="7"/>
  <c r="N173" i="7"/>
  <c r="R173" i="7"/>
  <c r="N28" i="7"/>
  <c r="R28" i="7"/>
  <c r="N179" i="7"/>
  <c r="R179" i="7"/>
  <c r="N263" i="7"/>
  <c r="R263" i="7"/>
  <c r="R197" i="7"/>
  <c r="N197" i="7"/>
  <c r="N253" i="7"/>
  <c r="R253" i="7"/>
  <c r="R175" i="7"/>
  <c r="N175" i="7"/>
  <c r="N250" i="7"/>
  <c r="R250" i="7"/>
  <c r="R164" i="7"/>
  <c r="N164" i="7"/>
  <c r="R91" i="7"/>
  <c r="N91" i="7"/>
  <c r="R281" i="7"/>
  <c r="N281" i="7"/>
  <c r="N228" i="7"/>
  <c r="R228" i="7"/>
  <c r="N62" i="7"/>
  <c r="R62" i="7"/>
  <c r="R231" i="7"/>
  <c r="N231" i="7"/>
  <c r="R299" i="7"/>
  <c r="N299" i="7"/>
  <c r="R137" i="7"/>
  <c r="N137" i="7"/>
  <c r="R96" i="7"/>
  <c r="N96" i="7"/>
  <c r="N302" i="7"/>
  <c r="R302" i="7"/>
  <c r="N270" i="7"/>
  <c r="R270" i="7"/>
  <c r="N276" i="7"/>
  <c r="R276" i="7"/>
  <c r="R156" i="7"/>
  <c r="N156" i="7"/>
  <c r="N74" i="7"/>
  <c r="R74" i="7"/>
  <c r="N56" i="2"/>
  <c r="R56" i="2"/>
  <c r="N89" i="2"/>
  <c r="R89" i="2"/>
  <c r="N99" i="2"/>
  <c r="R99" i="2"/>
  <c r="N91" i="2"/>
  <c r="R91" i="2"/>
  <c r="R49" i="2"/>
  <c r="N49" i="2"/>
  <c r="N104" i="2"/>
  <c r="R104" i="2"/>
  <c r="N47" i="2"/>
  <c r="R47" i="2"/>
  <c r="R46" i="2"/>
  <c r="N46" i="2"/>
  <c r="N21" i="2"/>
  <c r="R21" i="2"/>
  <c r="N69" i="2"/>
  <c r="R69" i="2"/>
  <c r="R33" i="2"/>
  <c r="N33" i="2"/>
  <c r="R94" i="7"/>
  <c r="N94" i="7"/>
  <c r="R272" i="7"/>
  <c r="N272" i="7"/>
  <c r="R194" i="7"/>
  <c r="N194" i="7"/>
  <c r="N80" i="7"/>
  <c r="R80" i="7"/>
  <c r="N287" i="7"/>
  <c r="R287" i="7"/>
  <c r="R92" i="7"/>
  <c r="N92" i="7"/>
  <c r="R67" i="7"/>
  <c r="N67" i="7"/>
  <c r="R259" i="7"/>
  <c r="N259" i="7"/>
  <c r="N86" i="7"/>
  <c r="R86" i="7"/>
  <c r="N140" i="7"/>
  <c r="R140" i="7"/>
  <c r="R64" i="7"/>
  <c r="N64" i="7"/>
  <c r="R81" i="7"/>
  <c r="N81" i="7"/>
  <c r="N162" i="7"/>
  <c r="R162" i="7"/>
  <c r="N105" i="7"/>
  <c r="R105" i="7"/>
  <c r="R29" i="7"/>
  <c r="N29" i="7"/>
  <c r="R212" i="7"/>
  <c r="N212" i="7"/>
  <c r="R160" i="7"/>
  <c r="N160" i="7"/>
  <c r="N112" i="7"/>
  <c r="R112" i="7"/>
  <c r="N184" i="7"/>
  <c r="R184" i="7"/>
  <c r="N61" i="7"/>
  <c r="R61" i="7"/>
  <c r="R214" i="7"/>
  <c r="N214" i="7"/>
  <c r="N148" i="7"/>
  <c r="R148" i="7"/>
  <c r="R116" i="7"/>
  <c r="N116" i="7"/>
  <c r="R221" i="7"/>
  <c r="N221" i="7"/>
  <c r="R79" i="7"/>
  <c r="N79" i="7"/>
  <c r="R183" i="7"/>
  <c r="N183" i="7"/>
  <c r="N294" i="7"/>
  <c r="R294" i="7"/>
  <c r="N283" i="7"/>
  <c r="R283" i="7"/>
  <c r="R316" i="7"/>
  <c r="N316" i="7"/>
  <c r="R98" i="7"/>
  <c r="N98" i="7"/>
  <c r="R247" i="7"/>
  <c r="N247" i="7"/>
  <c r="R128" i="7"/>
  <c r="N128" i="7"/>
  <c r="R21" i="7"/>
  <c r="N21" i="7"/>
  <c r="N256" i="7"/>
  <c r="R256" i="7"/>
  <c r="R246" i="7"/>
  <c r="N246" i="7"/>
  <c r="R157" i="7"/>
  <c r="N157" i="7"/>
  <c r="R198" i="7"/>
  <c r="N198" i="7"/>
  <c r="N205" i="7"/>
  <c r="R205" i="7"/>
  <c r="N312" i="7"/>
  <c r="R312" i="7"/>
  <c r="N199" i="7"/>
  <c r="R199" i="7"/>
  <c r="N251" i="7"/>
  <c r="R251" i="7"/>
  <c r="R117" i="7"/>
  <c r="N117" i="7"/>
  <c r="N104" i="7"/>
  <c r="R104" i="7"/>
  <c r="N265" i="7"/>
  <c r="R265" i="7"/>
  <c r="N93" i="2"/>
  <c r="R93" i="2"/>
  <c r="N102" i="2"/>
  <c r="R102" i="2"/>
  <c r="N86" i="2"/>
  <c r="R86" i="2"/>
  <c r="N72" i="2"/>
  <c r="R72" i="2"/>
  <c r="N76" i="2"/>
  <c r="R76" i="2"/>
  <c r="R96" i="2"/>
  <c r="N96" i="2"/>
  <c r="N71" i="2"/>
  <c r="R71" i="2"/>
  <c r="R61" i="2"/>
  <c r="N61" i="2"/>
  <c r="R60" i="2"/>
  <c r="N60" i="2"/>
  <c r="N75" i="2"/>
  <c r="R75" i="2"/>
  <c r="N163" i="7"/>
  <c r="R163" i="7"/>
  <c r="N136" i="7"/>
  <c r="R136" i="7"/>
  <c r="R257" i="7"/>
  <c r="N257" i="7"/>
  <c r="N216" i="7"/>
  <c r="R216" i="7"/>
  <c r="N234" i="7"/>
  <c r="R234" i="7"/>
  <c r="N93" i="7"/>
  <c r="R93" i="7"/>
  <c r="N138" i="7"/>
  <c r="R138" i="7"/>
  <c r="R180" i="7"/>
  <c r="N180" i="7"/>
  <c r="R203" i="7"/>
  <c r="N203" i="7"/>
  <c r="R307" i="7"/>
  <c r="N307" i="7"/>
  <c r="R237" i="7"/>
  <c r="N237" i="7"/>
  <c r="R210" i="7"/>
  <c r="N210" i="7"/>
  <c r="R177" i="7"/>
  <c r="N177" i="7"/>
  <c r="R23" i="7"/>
  <c r="N23" i="7"/>
  <c r="R200" i="7"/>
  <c r="N200" i="7"/>
  <c r="N54" i="7"/>
  <c r="R54" i="7"/>
  <c r="R295" i="7"/>
  <c r="N295" i="7"/>
  <c r="N207" i="7"/>
  <c r="R207" i="7"/>
  <c r="N66" i="7"/>
  <c r="R66" i="7"/>
  <c r="N159" i="7"/>
  <c r="R159" i="7"/>
  <c r="N122" i="7"/>
  <c r="R122" i="7"/>
  <c r="R174" i="7"/>
  <c r="N174" i="7"/>
  <c r="N202" i="7"/>
  <c r="R202" i="7"/>
  <c r="N109" i="7"/>
  <c r="R109" i="7"/>
  <c r="R47" i="7"/>
  <c r="N47" i="7"/>
  <c r="R290" i="7"/>
  <c r="N290" i="7"/>
  <c r="N271" i="7"/>
  <c r="R271" i="7"/>
  <c r="N144" i="7"/>
  <c r="R144" i="7"/>
  <c r="N209" i="7"/>
  <c r="R209" i="7"/>
  <c r="R176" i="7"/>
  <c r="N176" i="7"/>
  <c r="R97" i="7"/>
  <c r="N97" i="7"/>
  <c r="R243" i="7"/>
  <c r="N243" i="7"/>
  <c r="N167" i="7"/>
  <c r="R167" i="7"/>
  <c r="N60" i="7"/>
  <c r="R60" i="7"/>
  <c r="N293" i="7"/>
  <c r="R293" i="7"/>
  <c r="R50" i="2"/>
  <c r="N50" i="2"/>
  <c r="N81" i="2"/>
  <c r="R81" i="2"/>
  <c r="R85" i="2"/>
  <c r="N85" i="2"/>
  <c r="N97" i="2"/>
  <c r="R97" i="2"/>
  <c r="N54" i="2"/>
  <c r="R54" i="2"/>
  <c r="N65" i="2"/>
  <c r="R65" i="2"/>
  <c r="R101" i="2"/>
  <c r="N101" i="2"/>
  <c r="R67" i="2"/>
  <c r="N67" i="2"/>
  <c r="R84" i="2"/>
  <c r="N84" i="2"/>
  <c r="N73" i="2"/>
  <c r="R73" i="2"/>
  <c r="N44" i="2"/>
  <c r="R44" i="2"/>
  <c r="R63" i="2"/>
  <c r="N63" i="2"/>
  <c r="N59" i="7"/>
  <c r="R59" i="7"/>
  <c r="N258" i="7"/>
  <c r="R258" i="7"/>
  <c r="N182" i="7"/>
  <c r="R182" i="7"/>
  <c r="R220" i="7"/>
  <c r="N220" i="7"/>
  <c r="R267" i="7"/>
  <c r="N267" i="7"/>
  <c r="R56" i="7"/>
  <c r="N56" i="7"/>
  <c r="R106" i="7"/>
  <c r="N106" i="7"/>
  <c r="N43" i="7"/>
  <c r="R43" i="7"/>
  <c r="R236" i="7"/>
  <c r="N236" i="7"/>
  <c r="R100" i="7"/>
  <c r="N100" i="7"/>
  <c r="R85" i="7"/>
  <c r="N85" i="7"/>
  <c r="N225" i="7"/>
  <c r="R225" i="7"/>
  <c r="N186" i="7"/>
  <c r="R186" i="7"/>
  <c r="N69" i="7"/>
  <c r="R69" i="7"/>
  <c r="N310" i="7"/>
  <c r="R310" i="7"/>
  <c r="R103" i="7"/>
  <c r="N103" i="7"/>
  <c r="N135" i="7"/>
  <c r="R135" i="7"/>
  <c r="R139" i="7"/>
  <c r="N139" i="7"/>
  <c r="N304" i="7"/>
  <c r="R304" i="7"/>
  <c r="R108" i="7"/>
  <c r="N108" i="7"/>
  <c r="N261" i="7"/>
  <c r="R261" i="7"/>
  <c r="N227" i="7"/>
  <c r="R227" i="7"/>
  <c r="R223" i="7"/>
  <c r="N223" i="7"/>
  <c r="N18" i="7"/>
  <c r="N18" i="3"/>
  <c r="N18" i="2"/>
  <c r="E7" i="3" l="1"/>
  <c r="F6" i="3" s="1"/>
  <c r="H6" i="3" s="1"/>
  <c r="F9" i="3" s="1"/>
  <c r="H10" i="3" s="1"/>
  <c r="E7" i="2"/>
  <c r="E7" i="7"/>
  <c r="F5" i="3" l="1"/>
  <c r="H5" i="3" s="1"/>
  <c r="F4" i="3"/>
  <c r="H4" i="3" s="1"/>
  <c r="F4" i="7"/>
  <c r="H4" i="7" s="1"/>
  <c r="F5" i="7"/>
  <c r="H5" i="7" s="1"/>
  <c r="F6" i="7"/>
  <c r="H6" i="7" s="1"/>
  <c r="F9" i="7" s="1"/>
  <c r="F10" i="7" s="1"/>
  <c r="F4" i="2"/>
  <c r="H4" i="2" s="1"/>
  <c r="F5" i="2"/>
  <c r="H5" i="2" s="1"/>
  <c r="F6" i="2"/>
  <c r="H6" i="2" s="1"/>
  <c r="F9" i="2" s="1"/>
  <c r="F10" i="2" s="1"/>
  <c r="F8" i="7"/>
  <c r="F8" i="3"/>
  <c r="F8" i="2"/>
  <c r="G9" i="3" l="1"/>
  <c r="G9" i="7"/>
  <c r="G9" i="2"/>
</calcChain>
</file>

<file path=xl/sharedStrings.xml><?xml version="1.0" encoding="utf-8"?>
<sst xmlns="http://schemas.openxmlformats.org/spreadsheetml/2006/main" count="2209" uniqueCount="601">
  <si>
    <t>CU Tau / gsc 1804-2416</t>
  </si>
  <si>
    <t>n</t>
  </si>
  <si>
    <t>HJDo</t>
  </si>
  <si>
    <t>Period</t>
  </si>
  <si>
    <t>Q. Fit</t>
  </si>
  <si>
    <t>System Type:</t>
  </si>
  <si>
    <t>EW</t>
  </si>
  <si>
    <t>NEW PERIOD</t>
  </si>
  <si>
    <t>GCVS 4 Eph.</t>
  </si>
  <si>
    <t>My time zone &gt;&gt;&gt;&gt;&gt;</t>
  </si>
  <si>
    <t>(PST=8, PDT=MDT=7, MDT=CST=6, etc.)</t>
  </si>
  <si>
    <t>--- Working ----</t>
  </si>
  <si>
    <t>2012-10-11 Phases were inverted as required by the new LC</t>
  </si>
  <si>
    <t>Epoch =</t>
  </si>
  <si>
    <t>Period =</t>
  </si>
  <si>
    <t>from ToMcat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</si>
  <si>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</si>
  <si>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</si>
  <si>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</si>
  <si>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</si>
  <si>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</si>
  <si>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</si>
  <si>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</si>
  <si>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pg</t>
  </si>
  <si>
    <t>Sum diff² =</t>
  </si>
  <si>
    <t>vis</t>
  </si>
  <si>
    <t>New epoch =</t>
  </si>
  <si>
    <t>Add cycle</t>
  </si>
  <si>
    <t>PE</t>
  </si>
  <si>
    <t>New Period =</t>
  </si>
  <si>
    <t>JD today</t>
  </si>
  <si>
    <t>CCD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</si>
  <si>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</si>
  <si>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</si>
  <si>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</si>
  <si>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</si>
  <si>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</si>
  <si>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</si>
  <si>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</si>
  <si>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</si>
  <si>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</si>
  <si>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</si>
  <si>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</si>
  <si>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</si>
  <si>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s5</t>
  </si>
  <si>
    <t>s6</t>
  </si>
  <si>
    <t>s7</t>
  </si>
  <si>
    <t>Lin Fit</t>
  </si>
  <si>
    <t>Date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</si>
  <si>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</si>
  <si>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</si>
  <si>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</si>
  <si>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Wt*Diff</t>
    </r>
    <r>
      <rPr>
        <b/>
        <vertAlign val="superscript"/>
        <sz val="10"/>
        <rFont val="Arial"/>
        <family val="2"/>
      </rPr>
      <t>2</t>
    </r>
  </si>
  <si>
    <t>diff</t>
  </si>
  <si>
    <t>|diff|</t>
  </si>
  <si>
    <r>
      <t>|diff|</t>
    </r>
    <r>
      <rPr>
        <b/>
        <vertAlign val="superscript"/>
        <sz val="10"/>
        <rFont val="Arial"/>
        <family val="2"/>
      </rPr>
      <t>2</t>
    </r>
  </si>
  <si>
    <t> BAN 11.209 </t>
  </si>
  <si>
    <t>I</t>
  </si>
  <si>
    <t> AAOB 45.45 </t>
  </si>
  <si>
    <t>II</t>
  </si>
  <si>
    <t>GCVS 4</t>
  </si>
  <si>
    <t>BAVM 68 </t>
  </si>
  <si>
    <t>IBVS 4562</t>
  </si>
  <si>
    <t>IBVS 4472</t>
  </si>
  <si>
    <t>2005AJ….130…224Q</t>
  </si>
  <si>
    <t>IBVS 4712</t>
  </si>
  <si>
    <t>Yang&amp;Liu 2004</t>
  </si>
  <si>
    <t>BBSAG</t>
  </si>
  <si>
    <t>IBVS 4912</t>
  </si>
  <si>
    <t>IBVS 5296</t>
  </si>
  <si>
    <t>OEJV 0074</t>
  </si>
  <si>
    <t>2004ApSS..289..137Y</t>
  </si>
  <si>
    <t>2013JAVSO..41..328</t>
  </si>
  <si>
    <t>IBVS 5484</t>
  </si>
  <si>
    <t>IBVS 5371</t>
  </si>
  <si>
    <t>VSB 42 </t>
  </si>
  <si>
    <t>IBVS 5493</t>
  </si>
  <si>
    <t>Qian 2005</t>
  </si>
  <si>
    <t>CCD+C</t>
  </si>
  <si>
    <t>IBVS 5657</t>
  </si>
  <si>
    <t>IBVS 5672</t>
  </si>
  <si>
    <t>IBVS 5731</t>
  </si>
  <si>
    <t>IBVS 5760</t>
  </si>
  <si>
    <t>OEJV 0094</t>
  </si>
  <si>
    <t>IBVS 5820</t>
  </si>
  <si>
    <t>IBVS 5874</t>
  </si>
  <si>
    <t>IBVS 5870</t>
  </si>
  <si>
    <t>BAVM 203 </t>
  </si>
  <si>
    <t>IBVS 5871</t>
  </si>
  <si>
    <t>IBVS 5918</t>
  </si>
  <si>
    <t>IBVS 5920</t>
  </si>
  <si>
    <t>OEJV 0137</t>
  </si>
  <si>
    <t>IBVS 5960</t>
  </si>
  <si>
    <t>OEJV 0137 </t>
  </si>
  <si>
    <t>OEJV 0165</t>
  </si>
  <si>
    <t>OEJV 0160</t>
  </si>
  <si>
    <t>IBVS 6011</t>
  </si>
  <si>
    <t>BAVM 225 </t>
  </si>
  <si>
    <t>IBVS 6050</t>
  </si>
  <si>
    <t>IBVS 6063</t>
  </si>
  <si>
    <t>OEJV 0168</t>
  </si>
  <si>
    <t>IBVS 6118</t>
  </si>
  <si>
    <t>IBVS 6125</t>
  </si>
  <si>
    <t>OEJV 0179</t>
  </si>
  <si>
    <t>IBVS 6234</t>
  </si>
  <si>
    <t>RHN 2019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</si>
  <si>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</si>
  <si>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</si>
  <si>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</si>
  <si>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</si>
  <si>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</si>
  <si>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</si>
  <si>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</si>
  <si>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</si>
  <si>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</si>
  <si>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</si>
  <si>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</si>
  <si>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</si>
  <si>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</si>
  <si>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</si>
  <si>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</si>
  <si>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</si>
  <si>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</si>
  <si>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</si>
  <si>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</si>
  <si>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</si>
  <si>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</si>
  <si>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</si>
  <si>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</si>
  <si>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</si>
  <si>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</si>
  <si>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</si>
  <si>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</si>
  <si>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</si>
  <si>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</si>
  <si>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</si>
  <si>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</si>
  <si>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</si>
  <si>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</si>
  <si>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</si>
  <si>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</si>
  <si>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</si>
  <si>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</si>
  <si>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</si>
  <si>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</si>
  <si>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</si>
  <si>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</si>
  <si>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</si>
  <si>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</si>
  <si>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</si>
  <si>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</si>
  <si>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</si>
  <si>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</si>
  <si>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</si>
  <si>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</si>
  <si>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</si>
  <si>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</si>
  <si>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</si>
  <si>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</si>
  <si>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</si>
  <si>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</si>
  <si>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</si>
  <si>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</si>
  <si>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</si>
  <si>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</si>
  <si>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</si>
  <si>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</si>
  <si>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</si>
  <si>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</si>
  <si>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</si>
  <si>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</si>
  <si>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</si>
  <si>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</si>
  <si>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</si>
  <si>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</si>
  <si>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</si>
  <si>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</si>
  <si>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</si>
  <si>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</si>
  <si>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</si>
  <si>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</si>
  <si>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</si>
  <si>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</si>
  <si>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</si>
  <si>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</si>
  <si>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</si>
  <si>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</si>
  <si>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</si>
  <si>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</si>
  <si>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</si>
  <si>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</si>
  <si>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</si>
  <si>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Z</t>
  </si>
  <si>
    <t>Note that Qian's quad fit might actually be right  this time.</t>
  </si>
  <si>
    <t>Qian 2005 has this period too (2005AJ…130…224Q)</t>
  </si>
  <si>
    <t>New Ephemeris =</t>
  </si>
  <si>
    <t>Or &gt;&gt;&gt;&gt;&gt;&gt;</t>
  </si>
  <si>
    <t>Quad</t>
  </si>
  <si>
    <t>IBVS</t>
  </si>
  <si>
    <t>Nelson</t>
  </si>
  <si>
    <t>Qian</t>
  </si>
  <si>
    <t>S6</t>
  </si>
  <si>
    <t>Misc</t>
  </si>
  <si>
    <t>Diff^2</t>
  </si>
  <si>
    <t>Deviations</t>
  </si>
  <si>
    <t>Ref</t>
  </si>
  <si>
    <t>(Qian 2005)</t>
  </si>
  <si>
    <t>RHN 2012</t>
  </si>
  <si>
    <t>Q. fit</t>
  </si>
  <si>
    <t>Analysis of Qian et al. 2005AJ....130..224</t>
  </si>
  <si>
    <t>S5</t>
  </si>
  <si>
    <r>
      <t>diff</t>
    </r>
    <r>
      <rPr>
        <vertAlign val="superscript"/>
        <sz val="10"/>
        <rFont val="Arial"/>
        <family val="2"/>
      </rPr>
      <t>2</t>
    </r>
  </si>
  <si>
    <t>wt</t>
  </si>
  <si>
    <r>
      <t>wt.diff</t>
    </r>
    <r>
      <rPr>
        <vertAlign val="superscript"/>
        <sz val="10"/>
        <rFont val="Arial"/>
        <family val="2"/>
      </rPr>
      <t>2</t>
    </r>
  </si>
  <si>
    <t>Analysis of Yang &amp; Liu 2004</t>
  </si>
  <si>
    <t>from Yang &amp; Liu 2004</t>
  </si>
  <si>
    <t>Yuan &amp; Liu's ToMs in 2004 paper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</si>
  <si>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</si>
  <si>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</si>
  <si>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</si>
  <si>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</si>
  <si>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</si>
  <si>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</si>
  <si>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</si>
  <si>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New period</t>
  </si>
  <si>
    <t>ANOVA</t>
  </si>
  <si>
    <t>df</t>
  </si>
  <si>
    <t>SS</t>
  </si>
  <si>
    <t>MS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</si>
  <si>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</si>
  <si>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</si>
  <si>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</si>
  <si>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</si>
  <si>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</si>
  <si>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</si>
  <si>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</si>
  <si>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</si>
  <si>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</si>
  <si>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</si>
  <si>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</si>
  <si>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</si>
  <si>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</si>
  <si>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Minima from the Lichtenknecker Database of the BAV</t>
  </si>
  <si>
    <t>http://www.bav-astro.de/LkDB/index.php?lang=en&amp;sprache_dial=en</t>
  </si>
  <si>
    <t>V</t>
  </si>
  <si>
    <t>2440969.2328 </t>
  </si>
  <si>
    <t> 17.01.1971 17:35 </t>
  </si>
  <si>
    <t> 0.0000 </t>
  </si>
  <si>
    <t>E </t>
  </si>
  <si>
    <t>?</t>
  </si>
  <si>
    <t> Magalash.&amp;Kumsish. </t>
  </si>
  <si>
    <t>2449659.520 </t>
  </si>
  <si>
    <t> 03.11.1994 00:28 </t>
  </si>
  <si>
    <t> -14.563 </t>
  </si>
  <si>
    <t>o</t>
  </si>
  <si>
    <t> W.Moschner </t>
  </si>
  <si>
    <t>BAVM 102 </t>
  </si>
  <si>
    <t>2449710.2821 </t>
  </si>
  <si>
    <t> 23.12.1994 18:46 </t>
  </si>
  <si>
    <t> -14.7096 </t>
  </si>
  <si>
    <t>BAVM 99 </t>
  </si>
  <si>
    <t>2449710.4866 </t>
  </si>
  <si>
    <t> 23.12.1994 23:40 </t>
  </si>
  <si>
    <t> -14.7112 </t>
  </si>
  <si>
    <t>2449721.4198 </t>
  </si>
  <si>
    <t> 03.01.1995 22:04 </t>
  </si>
  <si>
    <t> -14.7019 </t>
  </si>
  <si>
    <t>2449722.2436 </t>
  </si>
  <si>
    <t> 04.01.1995 17:50 </t>
  </si>
  <si>
    <t> -14.7025 </t>
  </si>
  <si>
    <t>2449722.4498 </t>
  </si>
  <si>
    <t> 04.01.1995 22:47 </t>
  </si>
  <si>
    <t> -14.7024 </t>
  </si>
  <si>
    <t>2449723.2743 </t>
  </si>
  <si>
    <t> 05.01.1995 18:34 </t>
  </si>
  <si>
    <t> -14.7023 </t>
  </si>
  <si>
    <t> F.Agerer </t>
  </si>
  <si>
    <t>2450114.3675 </t>
  </si>
  <si>
    <t> 31.01.1996 20:49 </t>
  </si>
  <si>
    <t> -14.8059 </t>
  </si>
  <si>
    <t>2450115.3979 </t>
  </si>
  <si>
    <t> 01.02.1996 21:32 </t>
  </si>
  <si>
    <t> -14.6000 </t>
  </si>
  <si>
    <t>2450422.3284 </t>
  </si>
  <si>
    <t> 04.12.1996 19:52 </t>
  </si>
  <si>
    <t> -14.7734 </t>
  </si>
  <si>
    <t>2450422.5384 </t>
  </si>
  <si>
    <t> 05.12.1996 00:55 </t>
  </si>
  <si>
    <t> -14.7695 </t>
  </si>
  <si>
    <t>2450672.5366 </t>
  </si>
  <si>
    <t> 12.08.1997 00:52 </t>
  </si>
  <si>
    <t> -14.7827 </t>
  </si>
  <si>
    <t>BAVM 118 </t>
  </si>
  <si>
    <t>2450673.5678 </t>
  </si>
  <si>
    <t> 13.08.1997 01:37 </t>
  </si>
  <si>
    <t> -14.7820 </t>
  </si>
  <si>
    <t>2450811.1508 </t>
  </si>
  <si>
    <t> 28.12.1997 15:37 </t>
  </si>
  <si>
    <t> -14.6744 </t>
  </si>
  <si>
    <t> Yang &amp; Liu </t>
  </si>
  <si>
    <t> ASS 289.137 </t>
  </si>
  <si>
    <t>2450883.3463 </t>
  </si>
  <si>
    <t> 10.03.1998 20:18 </t>
  </si>
  <si>
    <t> -14.8235 </t>
  </si>
  <si>
    <t> E.Blättler </t>
  </si>
  <si>
    <t> BBS 117 </t>
  </si>
  <si>
    <t>2451184.2912 </t>
  </si>
  <si>
    <t> 05.01.1999 18:59 </t>
  </si>
  <si>
    <t> -14.7992 </t>
  </si>
  <si>
    <t>2451185.3227 </t>
  </si>
  <si>
    <t> 06.01.1999 19:44 </t>
  </si>
  <si>
    <t> -14.7983 </t>
  </si>
  <si>
    <t> K.&amp; M.Rätz </t>
  </si>
  <si>
    <t>BAVM 128 </t>
  </si>
  <si>
    <t>2451600.330 </t>
  </si>
  <si>
    <t> 25.02.2000 19:55 </t>
  </si>
  <si>
    <t> -14.897 </t>
  </si>
  <si>
    <t> G.Maintz </t>
  </si>
  <si>
    <t>BAVM 152 </t>
  </si>
  <si>
    <t>2451780.6152 </t>
  </si>
  <si>
    <t> 24.08.2000 02:45 </t>
  </si>
  <si>
    <t> -14.7515 </t>
  </si>
  <si>
    <t> D.Husar </t>
  </si>
  <si>
    <t>2451955.3230 </t>
  </si>
  <si>
    <t> 14.02.2001 19:45 </t>
  </si>
  <si>
    <t> -14.8249 </t>
  </si>
  <si>
    <t>2452229.4500 </t>
  </si>
  <si>
    <t> 15.11.2001 22:48 </t>
  </si>
  <si>
    <t> -14.8242 </t>
  </si>
  <si>
    <t>2452229.6571 </t>
  </si>
  <si>
    <t> 16.11.2001 03:46 </t>
  </si>
  <si>
    <t> -14.8232 </t>
  </si>
  <si>
    <t>2452251.1097 </t>
  </si>
  <si>
    <t> 07.12.2001 14:37 </t>
  </si>
  <si>
    <t> -14.8061 </t>
  </si>
  <si>
    <t>2452304.3257 </t>
  </si>
  <si>
    <t> 29.01.2002 19:49 </t>
  </si>
  <si>
    <t> -14.7665 </t>
  </si>
  <si>
    <t>-I</t>
  </si>
  <si>
    <t>2452306.5962 </t>
  </si>
  <si>
    <t> 01.02.2002 02:18 </t>
  </si>
  <si>
    <t>27539</t>
  </si>
  <si>
    <t> -14.7632 </t>
  </si>
  <si>
    <t>C </t>
  </si>
  <si>
    <t> S.Dvorak </t>
  </si>
  <si>
    <t> JAAVSO 41;328 </t>
  </si>
  <si>
    <t>2452319.3834 </t>
  </si>
  <si>
    <t> 13.02.2002 21:12 </t>
  </si>
  <si>
    <t>27570</t>
  </si>
  <si>
    <t> -14.7548 </t>
  </si>
  <si>
    <t>BAVM 158 </t>
  </si>
  <si>
    <t>2452332.5859 </t>
  </si>
  <si>
    <t> 27.02.2002 02:03 </t>
  </si>
  <si>
    <t>27602</t>
  </si>
  <si>
    <t> -14.7433 </t>
  </si>
  <si>
    <t>2452644.6572 </t>
  </si>
  <si>
    <t> 05.01.2003 03:46 </t>
  </si>
  <si>
    <t>28359</t>
  </si>
  <si>
    <t> -14.7226 </t>
  </si>
  <si>
    <t>2452942.9257 </t>
  </si>
  <si>
    <t> 30.10.2003 10:13 </t>
  </si>
  <si>
    <t>29082.5</t>
  </si>
  <si>
    <t> -14.6952 </t>
  </si>
  <si>
    <t> R.Nelson </t>
  </si>
  <si>
    <t>IBVS 5493 </t>
  </si>
  <si>
    <t>2453020.0674 </t>
  </si>
  <si>
    <t> 15.01.2004 13:37 </t>
  </si>
  <si>
    <t>29269.5</t>
  </si>
  <si>
    <t> -14.6387 </t>
  </si>
  <si>
    <t> Qian et al. </t>
  </si>
  <si>
    <t> AJ 130.224-233 </t>
  </si>
  <si>
    <t>2453021.0965 </t>
  </si>
  <si>
    <t> 16.01.2004 14:18 </t>
  </si>
  <si>
    <t>29272</t>
  </si>
  <si>
    <t> -14.6401 </t>
  </si>
  <si>
    <t>2453287.5887 </t>
  </si>
  <si>
    <t> 09.10.2004 02:07 </t>
  </si>
  <si>
    <t>29918.5</t>
  </si>
  <si>
    <t> -14.6482 </t>
  </si>
  <si>
    <t> v.Poschinger </t>
  </si>
  <si>
    <t>BAVM 173 </t>
  </si>
  <si>
    <t>2453349.2608 </t>
  </si>
  <si>
    <t> 09.12.2004 18:15 </t>
  </si>
  <si>
    <t>30068</t>
  </si>
  <si>
    <t> -14.6030 </t>
  </si>
  <si>
    <t>2453349.4688 </t>
  </si>
  <si>
    <t> 09.12.2004 23:15 </t>
  </si>
  <si>
    <t>30068.5</t>
  </si>
  <si>
    <t> -14.6011 </t>
  </si>
  <si>
    <t>2453360.4010 </t>
  </si>
  <si>
    <t> 20.12.2004 21:37 </t>
  </si>
  <si>
    <t>30095</t>
  </si>
  <si>
    <t> -14.5927 </t>
  </si>
  <si>
    <t>2453360.6076 </t>
  </si>
  <si>
    <t> 21.12.2004 02:34 </t>
  </si>
  <si>
    <t>30095.5</t>
  </si>
  <si>
    <t> -14.5922 </t>
  </si>
  <si>
    <t>2453701.7633 </t>
  </si>
  <si>
    <t> 27.11.2005 06:19 </t>
  </si>
  <si>
    <t>30923</t>
  </si>
  <si>
    <t> -14.5486 </t>
  </si>
  <si>
    <t>IBVS 5672 </t>
  </si>
  <si>
    <t>2453752.3026 </t>
  </si>
  <si>
    <t> 16.01.2006 19:15 </t>
  </si>
  <si>
    <t>31045.5</t>
  </si>
  <si>
    <t> -14.5062 </t>
  </si>
  <si>
    <t>BAVM 178 </t>
  </si>
  <si>
    <t>2454074.887 </t>
  </si>
  <si>
    <t> 05.12.2006 09:17 </t>
  </si>
  <si>
    <t>31828</t>
  </si>
  <si>
    <t> -14.484 </t>
  </si>
  <si>
    <t>IBVS 5760 </t>
  </si>
  <si>
    <t>2454406.760 </t>
  </si>
  <si>
    <t> 02.11.2007 06:14 </t>
  </si>
  <si>
    <t>32633</t>
  </si>
  <si>
    <t> -14.448 </t>
  </si>
  <si>
    <t>IBVS 5820 </t>
  </si>
  <si>
    <t>2454455.4389 </t>
  </si>
  <si>
    <t> 20.12.2007 22:32 </t>
  </si>
  <si>
    <t>32751</t>
  </si>
  <si>
    <t> -14.4111 </t>
  </si>
  <si>
    <t>BAVM 201 </t>
  </si>
  <si>
    <t>2454475.6496 </t>
  </si>
  <si>
    <t> 10.01.2008 03:35 </t>
  </si>
  <si>
    <t> -14.3992 </t>
  </si>
  <si>
    <t>IBVS 5870 </t>
  </si>
  <si>
    <t>2454476.2706 </t>
  </si>
  <si>
    <t> 10.01.2008 18:29 </t>
  </si>
  <si>
    <t> -14.3965 </t>
  </si>
  <si>
    <t> F.Walter </t>
  </si>
  <si>
    <t>2454477.3018 </t>
  </si>
  <si>
    <t> 11.01.2008 19:14 </t>
  </si>
  <si>
    <t> -14.3959 </t>
  </si>
  <si>
    <t>2454505.3520 </t>
  </si>
  <si>
    <t> 08.02.2008 20:26 </t>
  </si>
  <si>
    <t> -14.3766 </t>
  </si>
  <si>
    <t> M.Wischnewski </t>
  </si>
  <si>
    <t>2454831.6577 </t>
  </si>
  <si>
    <t> 31.12.2008 03:47 </t>
  </si>
  <si>
    <t> -14.3431 </t>
  </si>
  <si>
    <t> R.Diethelm </t>
  </si>
  <si>
    <t>IBVS 5871 </t>
  </si>
  <si>
    <t>2454832.2743 </t>
  </si>
  <si>
    <t> 31.12.2008 18:34 </t>
  </si>
  <si>
    <t> -14.3448 </t>
  </si>
  <si>
    <t>-U;-I</t>
  </si>
  <si>
    <t> M.&amp; K.Rätz </t>
  </si>
  <si>
    <t>BAVM 209 </t>
  </si>
  <si>
    <t>2454832.6906 </t>
  </si>
  <si>
    <t> 01.01.2009 04:34 </t>
  </si>
  <si>
    <t>33666</t>
  </si>
  <si>
    <t> -14.3407 </t>
  </si>
  <si>
    <t>2455121.8645 </t>
  </si>
  <si>
    <t> 17.10.2009 08:44 </t>
  </si>
  <si>
    <t>34367.5</t>
  </si>
  <si>
    <t> -14.3391 </t>
  </si>
  <si>
    <t>IBVS 5920 </t>
  </si>
  <si>
    <t>2455498.9060 </t>
  </si>
  <si>
    <t> 29.10.2010 09:44 </t>
  </si>
  <si>
    <t>35282</t>
  </si>
  <si>
    <t> -14.2728 </t>
  </si>
  <si>
    <t>IBVS 5960 </t>
  </si>
  <si>
    <t>2455815.51229 </t>
  </si>
  <si>
    <t> 11.09.2011 00:17 </t>
  </si>
  <si>
    <t>36050</t>
  </si>
  <si>
    <t> -14.25151 </t>
  </si>
  <si>
    <t> J.Trnka </t>
  </si>
  <si>
    <t>OEJV 0160 </t>
  </si>
  <si>
    <t>2455839.43739 </t>
  </si>
  <si>
    <t> 04.10.2011 22:29 </t>
  </si>
  <si>
    <t>36108</t>
  </si>
  <si>
    <t> -14.23517 </t>
  </si>
  <si>
    <t> L.Šmelcer </t>
  </si>
  <si>
    <t>2455839.43839 </t>
  </si>
  <si>
    <t> 04.10.2011 22:31 </t>
  </si>
  <si>
    <t> -14.23417 </t>
  </si>
  <si>
    <t>2455862.9545 </t>
  </si>
  <si>
    <t> 28.10.2011 10:54 </t>
  </si>
  <si>
    <t>36165</t>
  </si>
  <si>
    <t> -14.2146 </t>
  </si>
  <si>
    <t>IBVS 6011 </t>
  </si>
  <si>
    <t>2455870.37682 </t>
  </si>
  <si>
    <t> 04.11.2011 21:02 </t>
  </si>
  <si>
    <t>36183</t>
  </si>
  <si>
    <t> -14.21224 </t>
  </si>
  <si>
    <t>2455870.37802 </t>
  </si>
  <si>
    <t> 04.11.2011 21:04 </t>
  </si>
  <si>
    <t> -14.21104 </t>
  </si>
  <si>
    <t>2455937.41187 </t>
  </si>
  <si>
    <t> 10.01.2012 21:53 </t>
  </si>
  <si>
    <t>36345.5</t>
  </si>
  <si>
    <t> -14.16294 </t>
  </si>
  <si>
    <t> M.Magris </t>
  </si>
  <si>
    <t>2455992.27638 </t>
  </si>
  <si>
    <t> 05.03.2012 18:37 </t>
  </si>
  <si>
    <t>36478.5</t>
  </si>
  <si>
    <t> -14.12369 </t>
  </si>
  <si>
    <t>2456207.8158 </t>
  </si>
  <si>
    <t> 07.10.2012 07:34 </t>
  </si>
  <si>
    <t>37001.5</t>
  </si>
  <si>
    <t> -14.1753 </t>
  </si>
  <si>
    <t>m</t>
  </si>
  <si>
    <t>IBVS 6050 </t>
  </si>
  <si>
    <t>2456209.879 </t>
  </si>
  <si>
    <t> 09.10.2012 09:05 </t>
  </si>
  <si>
    <t>37006.5</t>
  </si>
  <si>
    <t> -14.173 </t>
  </si>
  <si>
    <t>2456210.9095 </t>
  </si>
  <si>
    <t> 10.10.2012 09:49 </t>
  </si>
  <si>
    <t>37009</t>
  </si>
  <si>
    <t> -14.1733 </t>
  </si>
  <si>
    <t>2456247.4177 </t>
  </si>
  <si>
    <t> 15.11.2012 22:01 </t>
  </si>
  <si>
    <t>37097.5</t>
  </si>
  <si>
    <t> -14.1465 </t>
  </si>
  <si>
    <t>2456297.7466 </t>
  </si>
  <si>
    <t> 05.01.2013 05:55 </t>
  </si>
  <si>
    <t>37219.5</t>
  </si>
  <si>
    <t> -14.1085 </t>
  </si>
  <si>
    <t>IBVS 6063 </t>
  </si>
  <si>
    <t>2456643.2246 </t>
  </si>
  <si>
    <t> 16.12.2013 17:23 </t>
  </si>
  <si>
    <t>38057.5</t>
  </si>
  <si>
    <t> -14.0708 </t>
  </si>
  <si>
    <t> W.Moschner &amp; P.Frank </t>
  </si>
  <si>
    <t>BAVM 234 </t>
  </si>
  <si>
    <t>2456690.2423 </t>
  </si>
  <si>
    <t> 01.02.2014 17:48 </t>
  </si>
  <si>
    <t>38171.5</t>
  </si>
  <si>
    <t> -14.0462 </t>
  </si>
  <si>
    <t> D.Tire </t>
  </si>
  <si>
    <t>IBVS 6125 </t>
  </si>
  <si>
    <t>2431822.5193 </t>
  </si>
  <si>
    <t> 02.01.1946 00:27 </t>
  </si>
  <si>
    <t> 0.0361 </t>
  </si>
  <si>
    <t>F </t>
  </si>
  <si>
    <t> L.Binnendijk </t>
  </si>
  <si>
    <t>2440968.1988 </t>
  </si>
  <si>
    <t> 16.01.1971 16:46 </t>
  </si>
  <si>
    <t> -0.0034 </t>
  </si>
  <si>
    <t>2440970.2550 </t>
  </si>
  <si>
    <t> 18.01.1971 18:07 </t>
  </si>
  <si>
    <t> -0.0083 </t>
  </si>
  <si>
    <t>2440973.1420 </t>
  </si>
  <si>
    <t> 21.01.1971 15:24 </t>
  </si>
  <si>
    <t> -0.0069 </t>
  </si>
  <si>
    <t>2449249.6696 </t>
  </si>
  <si>
    <t> 19.09.1993 04:04 </t>
  </si>
  <si>
    <t> -14.6663 </t>
  </si>
  <si>
    <t>2452551.8458 </t>
  </si>
  <si>
    <t> 04.10.2002 08:17 </t>
  </si>
  <si>
    <t>28134</t>
  </si>
  <si>
    <t> -14.7845 </t>
  </si>
  <si>
    <t>IBVS 5371 </t>
  </si>
  <si>
    <t>2452644.0435 </t>
  </si>
  <si>
    <t> 04.01.2003 13:02 </t>
  </si>
  <si>
    <t>28357.5</t>
  </si>
  <si>
    <t> -14.7179 </t>
  </si>
  <si>
    <t> Nakajima </t>
  </si>
  <si>
    <t>2454388.6107 </t>
  </si>
  <si>
    <t> 15.10.2007 02:39 </t>
  </si>
  <si>
    <t>32589</t>
  </si>
  <si>
    <t> -14.4597 </t>
  </si>
  <si>
    <t>OEJV 0094 </t>
  </si>
  <si>
    <t>2454388.6117 </t>
  </si>
  <si>
    <t> 15.10.2007 02:40 </t>
  </si>
  <si>
    <t> -14.4587 </t>
  </si>
  <si>
    <t>2454389.4343 </t>
  </si>
  <si>
    <t> 15.10.2007 22:25 </t>
  </si>
  <si>
    <t>32591</t>
  </si>
  <si>
    <t> -14.4605 </t>
  </si>
  <si>
    <t>2454389.4349 </t>
  </si>
  <si>
    <t> 15.10.2007 22:26 </t>
  </si>
  <si>
    <t> -14.4599 </t>
  </si>
  <si>
    <t>2454781.3292 </t>
  </si>
  <si>
    <t> 10.11.2008 19:54 </t>
  </si>
  <si>
    <t> -14.3807 </t>
  </si>
  <si>
    <t>2455136.5048 </t>
  </si>
  <si>
    <t> 01.11.2009 00:06 </t>
  </si>
  <si>
    <t>34403</t>
  </si>
  <si>
    <t> -14.3327 </t>
  </si>
  <si>
    <t>2455136.5050 </t>
  </si>
  <si>
    <t> 01.11.2009 00:07 </t>
  </si>
  <si>
    <t> -14.3325 </t>
  </si>
  <si>
    <t>2455136.5054 </t>
  </si>
  <si>
    <t> -14.3321 </t>
  </si>
  <si>
    <t>2455602.2387 </t>
  </si>
  <si>
    <t> 09.02.2011 17:43 </t>
  </si>
  <si>
    <t>35532.5</t>
  </si>
  <si>
    <t> -14.2012 </t>
  </si>
  <si>
    <t>2455887.2915 </t>
  </si>
  <si>
    <t> 21.11.2011 18:59 </t>
  </si>
  <si>
    <t>36224</t>
  </si>
  <si>
    <t> -14.1986 </t>
  </si>
  <si>
    <t>Primary</t>
  </si>
  <si>
    <t>Secondary</t>
  </si>
  <si>
    <t>JAVSO 49, 106</t>
  </si>
  <si>
    <t>JAVSO, 50, 133</t>
  </si>
  <si>
    <t>JAAVSO, 51, 250</t>
  </si>
  <si>
    <t>JAAVSO, 52, 243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</si>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</sst>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69" formatCode="mm/dd/yy\ hh:mm\ AM/PM"/>
    <numFmt numFmtId="170" formatCode="dd/mm/yyyy"/>
    <numFmt numFmtId="171" formatCode="0.00000"/>
    <numFmt numFmtId="172" formatCode="dd/mm/yyyy\ h:mm"/>
    <numFmt numFmtId="173" formatCode="0.0000000"/>
  </numFmts>
  <fonts count="44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i/>
      <sz val="10"/>
      <color indexed="20"/>
      <name val="Arial"/>
      <family val="2"/>
    </font>
    <font>
      <sz val="10"/>
      <color indexed="25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61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61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15"/>
        <bgColor indexed="41"/>
      </patternFill>
    </fill>
    <fill>
      <patternFill patternType="solid">
        <fgColor indexed="9"/>
        <bgColor indexed="26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4" fontId="42" fillId="0" borderId="0" applyFill="0" applyBorder="0" applyProtection="0">
      <alignment vertical="top"/>
    </xf>
    <xf numFmtId="3" fontId="42" fillId="0" borderId="0" applyFill="0" applyBorder="0" applyProtection="0">
      <alignment vertical="top"/>
    </xf>
    <xf numFmtId="164" fontId="42" fillId="0" borderId="0" applyFill="0" applyBorder="0" applyProtection="0">
      <alignment vertical="top"/>
    </xf>
    <xf numFmtId="0" fontId="42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42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41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42" fillId="0" borderId="0"/>
    <xf numFmtId="0" fontId="42" fillId="0" borderId="0"/>
    <xf numFmtId="0" fontId="42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42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16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7" fillId="0" borderId="0" xfId="0" applyFont="1" applyAlignment="1"/>
    <xf numFmtId="0" fontId="0" fillId="0" borderId="8" xfId="0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0" xfId="0" applyFont="1" applyAlignment="1"/>
    <xf numFmtId="0" fontId="20" fillId="0" borderId="0" xfId="0" applyFont="1" applyAlignment="1"/>
    <xf numFmtId="0" fontId="18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21" fillId="0" borderId="0" xfId="0" applyFont="1">
      <alignment vertical="top"/>
    </xf>
    <xf numFmtId="0" fontId="19" fillId="0" borderId="0" xfId="0" applyFont="1">
      <alignment vertical="top"/>
    </xf>
    <xf numFmtId="0" fontId="22" fillId="0" borderId="11" xfId="0" applyFont="1" applyBorder="1">
      <alignment vertical="top"/>
    </xf>
    <xf numFmtId="0" fontId="21" fillId="0" borderId="0" xfId="0" applyFont="1" applyAlignment="1"/>
    <xf numFmtId="0" fontId="19" fillId="0" borderId="0" xfId="0" applyFont="1" applyAlignment="1">
      <alignment horizontal="center"/>
    </xf>
    <xf numFmtId="0" fontId="23" fillId="0" borderId="0" xfId="0" applyFont="1" applyAlignment="1"/>
    <xf numFmtId="0" fontId="0" fillId="0" borderId="12" xfId="0" applyBorder="1" applyAlignment="1"/>
    <xf numFmtId="0" fontId="0" fillId="0" borderId="13" xfId="0" applyBorder="1" applyAlignment="1"/>
    <xf numFmtId="11" fontId="0" fillId="0" borderId="0" xfId="0" applyNumberFormat="1" applyAlignment="1"/>
    <xf numFmtId="0" fontId="0" fillId="0" borderId="14" xfId="0" applyBorder="1" applyAlignme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3" fillId="0" borderId="0" xfId="0" applyFont="1">
      <alignment vertical="top"/>
    </xf>
    <xf numFmtId="0" fontId="26" fillId="0" borderId="0" xfId="0" applyFont="1">
      <alignment vertical="top"/>
    </xf>
    <xf numFmtId="0" fontId="18" fillId="0" borderId="0" xfId="0" applyFont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27" fillId="22" borderId="0" xfId="0" applyFont="1" applyFill="1" applyAlignment="1"/>
    <xf numFmtId="0" fontId="0" fillId="0" borderId="17" xfId="0" applyBorder="1" applyAlignment="1"/>
    <xf numFmtId="165" fontId="26" fillId="0" borderId="0" xfId="0" applyNumberFormat="1" applyFont="1">
      <alignment vertical="top"/>
    </xf>
    <xf numFmtId="0" fontId="26" fillId="24" borderId="0" xfId="0" applyFont="1" applyFill="1" applyAlignment="1"/>
    <xf numFmtId="0" fontId="20" fillId="0" borderId="8" xfId="0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166" fontId="0" fillId="0" borderId="0" xfId="0" applyNumberFormat="1" applyAlignme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9" fillId="0" borderId="0" xfId="0" applyFont="1">
      <alignment vertical="top"/>
    </xf>
    <xf numFmtId="0" fontId="29" fillId="0" borderId="19" xfId="0" applyFont="1" applyBorder="1" applyAlignment="1">
      <alignment horizontal="left"/>
    </xf>
    <xf numFmtId="0" fontId="31" fillId="0" borderId="0" xfId="0" applyFont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wrapText="1"/>
    </xf>
    <xf numFmtId="0" fontId="29" fillId="25" borderId="0" xfId="28" applyNumberFormat="1" applyFont="1" applyFill="1" applyBorder="1" applyAlignment="1" applyProtection="1">
      <alignment horizontal="left"/>
    </xf>
    <xf numFmtId="0" fontId="31" fillId="0" borderId="8" xfId="0" applyFont="1" applyBorder="1" applyAlignment="1"/>
    <xf numFmtId="0" fontId="29" fillId="0" borderId="8" xfId="0" applyFont="1" applyBorder="1" applyAlignment="1"/>
    <xf numFmtId="0" fontId="29" fillId="0" borderId="8" xfId="0" applyFont="1" applyBorder="1" applyAlignment="1">
      <alignment horizontal="left"/>
    </xf>
    <xf numFmtId="0" fontId="0" fillId="0" borderId="5" xfId="0" applyBorder="1" applyAlignment="1"/>
    <xf numFmtId="0" fontId="29" fillId="0" borderId="0" xfId="0" applyFont="1" applyAlignment="1">
      <alignment horizontal="center" vertical="center"/>
    </xf>
    <xf numFmtId="0" fontId="27" fillId="4" borderId="5" xfId="0" applyFont="1" applyFill="1" applyBorder="1" applyAlignment="1"/>
    <xf numFmtId="0" fontId="0" fillId="22" borderId="5" xfId="0" applyFill="1" applyBorder="1" applyAlignme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1" fontId="27" fillId="0" borderId="0" xfId="0" applyNumberFormat="1" applyFont="1" applyAlignment="1">
      <alignment horizontal="left"/>
    </xf>
    <xf numFmtId="0" fontId="0" fillId="22" borderId="0" xfId="0" applyFill="1" applyAlignment="1"/>
    <xf numFmtId="0" fontId="33" fillId="0" borderId="0" xfId="0" applyFont="1" applyAlignment="1">
      <alignment horizontal="left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34" fillId="0" borderId="0" xfId="44" applyFont="1"/>
    <xf numFmtId="0" fontId="34" fillId="0" borderId="0" xfId="44" applyFont="1" applyAlignment="1">
      <alignment horizontal="center"/>
    </xf>
    <xf numFmtId="0" fontId="34" fillId="0" borderId="0" xfId="44" applyFont="1" applyAlignment="1">
      <alignment horizontal="left"/>
    </xf>
    <xf numFmtId="0" fontId="31" fillId="0" borderId="0" xfId="0" applyFont="1" applyAlignment="1">
      <alignment horizontal="left"/>
    </xf>
    <xf numFmtId="0" fontId="0" fillId="4" borderId="0" xfId="0" applyFill="1" applyAlignment="1"/>
    <xf numFmtId="0" fontId="34" fillId="0" borderId="0" xfId="43" applyFont="1"/>
    <xf numFmtId="0" fontId="34" fillId="0" borderId="0" xfId="43" applyFont="1" applyAlignment="1">
      <alignment horizontal="center"/>
    </xf>
    <xf numFmtId="0" fontId="34" fillId="0" borderId="0" xfId="43" applyFont="1" applyAlignment="1">
      <alignment horizontal="left"/>
    </xf>
    <xf numFmtId="0" fontId="36" fillId="0" borderId="0" xfId="0" applyFont="1">
      <alignment vertical="top"/>
    </xf>
    <xf numFmtId="0" fontId="18" fillId="0" borderId="0" xfId="0" applyFont="1">
      <alignment vertical="top"/>
    </xf>
    <xf numFmtId="0" fontId="24" fillId="0" borderId="0" xfId="0" applyFont="1">
      <alignment vertical="top"/>
    </xf>
    <xf numFmtId="0" fontId="21" fillId="0" borderId="8" xfId="0" applyFont="1" applyBorder="1" applyAlignment="1">
      <alignment horizontal="center"/>
    </xf>
    <xf numFmtId="0" fontId="18" fillId="0" borderId="20" xfId="0" applyFont="1" applyBorder="1">
      <alignment vertical="top"/>
    </xf>
    <xf numFmtId="0" fontId="22" fillId="0" borderId="21" xfId="0" applyFont="1" applyBorder="1">
      <alignment vertical="top"/>
    </xf>
    <xf numFmtId="0" fontId="26" fillId="0" borderId="12" xfId="0" applyFont="1" applyBorder="1">
      <alignment vertical="top"/>
    </xf>
    <xf numFmtId="167" fontId="26" fillId="0" borderId="12" xfId="0" applyNumberFormat="1" applyFont="1" applyBorder="1" applyAlignment="1">
      <alignment horizontal="center"/>
    </xf>
    <xf numFmtId="168" fontId="18" fillId="0" borderId="0" xfId="0" applyNumberFormat="1" applyFont="1">
      <alignment vertical="top"/>
    </xf>
    <xf numFmtId="166" fontId="0" fillId="0" borderId="0" xfId="0" applyNumberFormat="1">
      <alignment vertical="top"/>
    </xf>
    <xf numFmtId="0" fontId="18" fillId="0" borderId="22" xfId="0" applyFont="1" applyBorder="1">
      <alignment vertical="top"/>
    </xf>
    <xf numFmtId="0" fontId="22" fillId="0" borderId="23" xfId="0" applyFont="1" applyBorder="1">
      <alignment vertical="top"/>
    </xf>
    <xf numFmtId="0" fontId="26" fillId="0" borderId="13" xfId="0" applyFont="1" applyBorder="1">
      <alignment vertical="top"/>
    </xf>
    <xf numFmtId="167" fontId="26" fillId="0" borderId="13" xfId="0" applyNumberFormat="1" applyFont="1" applyBorder="1" applyAlignment="1">
      <alignment horizontal="center"/>
    </xf>
    <xf numFmtId="0" fontId="18" fillId="0" borderId="24" xfId="0" applyFont="1" applyBorder="1">
      <alignment vertical="top"/>
    </xf>
    <xf numFmtId="0" fontId="22" fillId="0" borderId="25" xfId="0" applyFont="1" applyBorder="1">
      <alignment vertical="top"/>
    </xf>
    <xf numFmtId="0" fontId="26" fillId="0" borderId="14" xfId="0" applyFont="1" applyBorder="1">
      <alignment vertical="top"/>
    </xf>
    <xf numFmtId="167" fontId="26" fillId="0" borderId="14" xfId="0" applyNumberFormat="1" applyFont="1" applyBorder="1" applyAlignment="1">
      <alignment horizontal="center"/>
    </xf>
    <xf numFmtId="0" fontId="24" fillId="0" borderId="8" xfId="0" applyFont="1" applyBorder="1">
      <alignment vertical="top"/>
    </xf>
    <xf numFmtId="0" fontId="0" fillId="0" borderId="8" xfId="0" applyBorder="1">
      <alignment vertical="top"/>
    </xf>
    <xf numFmtId="0" fontId="22" fillId="0" borderId="0" xfId="0" applyFont="1">
      <alignment vertical="top"/>
    </xf>
    <xf numFmtId="167" fontId="26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left"/>
      <protection locked="0"/>
    </xf>
    <xf numFmtId="10" fontId="18" fillId="0" borderId="0" xfId="0" applyNumberFormat="1" applyFont="1">
      <alignment vertical="top"/>
    </xf>
    <xf numFmtId="0" fontId="31" fillId="0" borderId="0" xfId="0" applyFont="1">
      <alignment vertical="top"/>
    </xf>
    <xf numFmtId="168" fontId="31" fillId="0" borderId="0" xfId="0" applyNumberFormat="1" applyFont="1">
      <alignment vertical="top"/>
    </xf>
    <xf numFmtId="10" fontId="31" fillId="0" borderId="0" xfId="0" applyNumberFormat="1" applyFont="1">
      <alignment vertical="top"/>
    </xf>
    <xf numFmtId="0" fontId="34" fillId="0" borderId="0" xfId="0" applyFont="1">
      <alignment vertical="top"/>
    </xf>
    <xf numFmtId="0" fontId="34" fillId="0" borderId="0" xfId="0" applyFont="1" applyAlignment="1">
      <alignment horizontal="left"/>
    </xf>
    <xf numFmtId="0" fontId="37" fillId="0" borderId="0" xfId="0" applyFont="1">
      <alignment vertical="top"/>
    </xf>
    <xf numFmtId="0" fontId="20" fillId="0" borderId="0" xfId="0" applyFont="1">
      <alignment vertical="top"/>
    </xf>
    <xf numFmtId="0" fontId="19" fillId="7" borderId="5" xfId="0" applyFont="1" applyFill="1" applyBorder="1">
      <alignment vertical="top"/>
    </xf>
    <xf numFmtId="0" fontId="26" fillId="0" borderId="11" xfId="0" applyFont="1" applyBorder="1">
      <alignment vertical="top"/>
    </xf>
    <xf numFmtId="0" fontId="26" fillId="0" borderId="0" xfId="0" applyFont="1" applyAlignment="1">
      <alignment horizontal="left"/>
    </xf>
    <xf numFmtId="0" fontId="37" fillId="0" borderId="10" xfId="0" applyFont="1" applyBorder="1" applyAlignment="1"/>
    <xf numFmtId="0" fontId="18" fillId="0" borderId="17" xfId="0" applyFont="1" applyBorder="1" applyAlignment="1"/>
    <xf numFmtId="0" fontId="18" fillId="0" borderId="18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8" fillId="22" borderId="0" xfId="0" applyFont="1" applyFill="1" applyAlignment="1"/>
    <xf numFmtId="169" fontId="26" fillId="0" borderId="0" xfId="0" applyNumberFormat="1" applyFont="1">
      <alignment vertical="top"/>
    </xf>
    <xf numFmtId="0" fontId="0" fillId="0" borderId="8" xfId="0" applyBorder="1" applyAlignme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0" fillId="7" borderId="5" xfId="0" applyFont="1" applyFill="1" applyBorder="1">
      <alignment vertical="top"/>
    </xf>
    <xf numFmtId="0" fontId="25" fillId="7" borderId="5" xfId="0" applyFont="1" applyFill="1" applyBorder="1">
      <alignment vertical="top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40" fillId="0" borderId="26" xfId="0" applyFont="1" applyBorder="1" applyAlignment="1">
      <alignment horizontal="center"/>
    </xf>
    <xf numFmtId="0" fontId="35" fillId="0" borderId="0" xfId="0" applyFont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41" fillId="0" borderId="0" xfId="39" applyNumberFormat="1" applyFill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>
      <alignment vertical="top"/>
    </xf>
    <xf numFmtId="0" fontId="29" fillId="25" borderId="27" xfId="0" applyFont="1" applyFill="1" applyBorder="1" applyAlignment="1">
      <alignment horizontal="left" vertical="top" wrapText="1" indent="1"/>
    </xf>
    <xf numFmtId="0" fontId="29" fillId="25" borderId="27" xfId="0" applyFont="1" applyFill="1" applyBorder="1" applyAlignment="1">
      <alignment horizontal="center" vertical="top" wrapText="1"/>
    </xf>
    <xf numFmtId="0" fontId="29" fillId="25" borderId="27" xfId="0" applyFont="1" applyFill="1" applyBorder="1" applyAlignment="1">
      <alignment horizontal="right" vertical="top" wrapText="1"/>
    </xf>
    <xf numFmtId="0" fontId="41" fillId="25" borderId="27" xfId="39" applyNumberFormat="1" applyFill="1" applyBorder="1" applyAlignment="1" applyProtection="1">
      <alignment horizontal="right" vertical="top" wrapText="1"/>
    </xf>
    <xf numFmtId="0" fontId="20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/>
    </xf>
    <xf numFmtId="0" fontId="27" fillId="0" borderId="0" xfId="0" applyFont="1" applyAlignment="1"/>
    <xf numFmtId="0" fontId="34" fillId="0" borderId="0" xfId="0" applyFont="1" applyAlignment="1"/>
    <xf numFmtId="170" fontId="0" fillId="0" borderId="0" xfId="0" applyNumberFormat="1" applyAlignment="1"/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 applyProtection="1">
      <protection locked="0"/>
    </xf>
    <xf numFmtId="0" fontId="43" fillId="0" borderId="0" xfId="0" applyFont="1" applyAlignment="1" applyProtection="1">
      <alignment horizontal="center"/>
      <protection locked="0"/>
    </xf>
    <xf numFmtId="171" fontId="43" fillId="0" borderId="0" xfId="0" applyNumberFormat="1" applyFont="1" applyAlignment="1">
      <alignment horizontal="left" vertical="center" wrapText="1"/>
    </xf>
    <xf numFmtId="0" fontId="40" fillId="0" borderId="26" xfId="0" applyFont="1" applyBorder="1" applyAlignment="1">
      <alignment horizontal="center"/>
    </xf>
    <xf numFmtId="0" fontId="43" fillId="0" borderId="0" xfId="0" applyFont="1" applyAlignment="1">
      <alignment vertical="center" wrapText="1"/>
    </xf>
    <xf numFmtId="173" fontId="43" fillId="0" borderId="0" xfId="0" applyNumberFormat="1" applyFont="1" applyAlignment="1" applyProtection="1">
      <alignment horizontal="left" vertical="center" wrapText="1"/>
      <protection locked="0"/>
    </xf>
    <xf numFmtId="171" fontId="43" fillId="0" borderId="0" xfId="0" applyNumberFormat="1" applyFont="1" applyAlignment="1" applyProtection="1">
      <alignment horizontal="left"/>
      <protection locked="0"/>
    </xf>
    <xf numFmtId="0" fontId="0" fillId="0" borderId="28" xfId="0" applyBorder="1" applyAlignment="1"/>
    <xf numFmtId="0" fontId="0" fillId="0" borderId="29" xfId="0" applyBorder="1" applyAlignment="1"/>
    <xf numFmtId="0" fontId="23" fillId="0" borderId="30" xfId="0" applyFont="1" applyBorder="1">
      <alignment vertical="top"/>
    </xf>
    <xf numFmtId="0" fontId="19" fillId="0" borderId="31" xfId="0" applyFont="1" applyBorder="1">
      <alignment vertical="top"/>
    </xf>
    <xf numFmtId="0" fontId="23" fillId="0" borderId="32" xfId="0" applyFont="1" applyBorder="1">
      <alignment vertical="top"/>
    </xf>
    <xf numFmtId="0" fontId="26" fillId="0" borderId="33" xfId="0" applyFont="1" applyBorder="1">
      <alignment vertical="top"/>
    </xf>
    <xf numFmtId="0" fontId="26" fillId="0" borderId="33" xfId="0" applyFont="1" applyBorder="1" applyAlignment="1"/>
    <xf numFmtId="0" fontId="23" fillId="0" borderId="34" xfId="0" applyFont="1" applyBorder="1">
      <alignment vertical="top"/>
    </xf>
    <xf numFmtId="172" fontId="26" fillId="0" borderId="35" xfId="0" applyNumberFormat="1" applyFont="1" applyBorder="1">
      <alignment vertical="top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9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66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742751454313823"/>
          <c:y val="3.6496350364963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57913522697259"/>
          <c:y val="0.15018551473635458"/>
          <c:w val="0.82310059036428407"/>
          <c:h val="0.6235385127942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1'!$H$21:$H$1239</c:f>
              <c:numCache>
                <c:formatCode>General</c:formatCode>
                <c:ptCount val="1219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5-4981-921C-A3C9A51E782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1'!$I$21:$I$1239</c:f>
              <c:numCache>
                <c:formatCode>General</c:formatCode>
                <c:ptCount val="1219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C5-4981-921C-A3C9A51E782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1'!$J$21:$J$1239</c:f>
              <c:numCache>
                <c:formatCode>General</c:formatCode>
                <c:ptCount val="1219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C5-4981-921C-A3C9A51E782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1'!$K$21:$K$1239</c:f>
              <c:numCache>
                <c:formatCode>General</c:formatCode>
                <c:ptCount val="1219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  <c:pt idx="108">
                  <c:v>-0.2377730000007432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C5-4981-921C-A3C9A51E7823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1'!$O$21:$O$1239</c:f>
              <c:numCache>
                <c:formatCode>General</c:formatCode>
                <c:ptCount val="1219"/>
                <c:pt idx="0">
                  <c:v>0.57096083094663941</c:v>
                </c:pt>
                <c:pt idx="1">
                  <c:v>0.29688535132009203</c:v>
                </c:pt>
                <c:pt idx="3">
                  <c:v>0.29682352652939781</c:v>
                </c:pt>
                <c:pt idx="4">
                  <c:v>0.29673697182242592</c:v>
                </c:pt>
                <c:pt idx="5">
                  <c:v>4.8683546599075811E-2</c:v>
                </c:pt>
                <c:pt idx="34">
                  <c:v>-4.2940793209758465E-2</c:v>
                </c:pt>
                <c:pt idx="36">
                  <c:v>-4.3719785572505609E-2</c:v>
                </c:pt>
                <c:pt idx="38">
                  <c:v>-5.3055328967332893E-2</c:v>
                </c:pt>
                <c:pt idx="39">
                  <c:v>-5.3073876404541143E-2</c:v>
                </c:pt>
                <c:pt idx="40">
                  <c:v>-6.2013741138925382E-2</c:v>
                </c:pt>
                <c:pt idx="41">
                  <c:v>-6.4325988310889204E-2</c:v>
                </c:pt>
                <c:pt idx="42">
                  <c:v>-6.4356900706236342E-2</c:v>
                </c:pt>
                <c:pt idx="43">
                  <c:v>-7.0570292171005466E-2</c:v>
                </c:pt>
                <c:pt idx="44">
                  <c:v>-7.2344663663929554E-2</c:v>
                </c:pt>
                <c:pt idx="45">
                  <c:v>-7.419322490568675E-2</c:v>
                </c:pt>
                <c:pt idx="46">
                  <c:v>-7.4199407384756166E-2</c:v>
                </c:pt>
                <c:pt idx="47">
                  <c:v>-7.4527078775435518E-2</c:v>
                </c:pt>
                <c:pt idx="48">
                  <c:v>-7.4533261254504934E-2</c:v>
                </c:pt>
                <c:pt idx="49">
                  <c:v>-8.475908163532897E-2</c:v>
                </c:pt>
                <c:pt idx="50">
                  <c:v>-8.6273789007337343E-2</c:v>
                </c:pt>
                <c:pt idx="51">
                  <c:v>-9.5943186271913394E-2</c:v>
                </c:pt>
                <c:pt idx="52">
                  <c:v>-0.10534673693650426</c:v>
                </c:pt>
                <c:pt idx="53">
                  <c:v>-0.10534673693650426</c:v>
                </c:pt>
                <c:pt idx="54">
                  <c:v>-0.10537146685278198</c:v>
                </c:pt>
                <c:pt idx="55">
                  <c:v>-0.10537146685278198</c:v>
                </c:pt>
                <c:pt idx="56">
                  <c:v>-0.10537146685278198</c:v>
                </c:pt>
                <c:pt idx="57">
                  <c:v>-0.10589079509461341</c:v>
                </c:pt>
                <c:pt idx="58">
                  <c:v>-0.10734986015499703</c:v>
                </c:pt>
                <c:pt idx="59">
                  <c:v>-0.10795574310380035</c:v>
                </c:pt>
                <c:pt idx="60">
                  <c:v>-0.10797429054100866</c:v>
                </c:pt>
                <c:pt idx="61">
                  <c:v>-0.10800520293635574</c:v>
                </c:pt>
                <c:pt idx="62">
                  <c:v>-0.10884602008979716</c:v>
                </c:pt>
                <c:pt idx="63">
                  <c:v>-0.11034218002459728</c:v>
                </c:pt>
                <c:pt idx="64">
                  <c:v>-0.1104040048152915</c:v>
                </c:pt>
                <c:pt idx="65">
                  <c:v>-0.11711817708468381</c:v>
                </c:pt>
                <c:pt idx="66">
                  <c:v>-0.11862670197762276</c:v>
                </c:pt>
                <c:pt idx="67">
                  <c:v>-0.11864524941483101</c:v>
                </c:pt>
                <c:pt idx="68">
                  <c:v>-0.1186576143729699</c:v>
                </c:pt>
                <c:pt idx="69">
                  <c:v>-0.12732545002829954</c:v>
                </c:pt>
                <c:pt idx="70">
                  <c:v>-0.1277644060422285</c:v>
                </c:pt>
                <c:pt idx="71">
                  <c:v>-0.1277644060422285</c:v>
                </c:pt>
                <c:pt idx="72">
                  <c:v>-0.1277644060422285</c:v>
                </c:pt>
                <c:pt idx="73">
                  <c:v>-0.13862702176720298</c:v>
                </c:pt>
                <c:pt idx="74">
                  <c:v>-0.14172444378098342</c:v>
                </c:pt>
                <c:pt idx="75">
                  <c:v>-0.14172444378098342</c:v>
                </c:pt>
                <c:pt idx="76">
                  <c:v>-0.14811712713876579</c:v>
                </c:pt>
                <c:pt idx="77">
                  <c:v>-0.14811712713876579</c:v>
                </c:pt>
                <c:pt idx="78">
                  <c:v>-0.14883429471081872</c:v>
                </c:pt>
                <c:pt idx="79">
                  <c:v>-0.14883429471081872</c:v>
                </c:pt>
                <c:pt idx="80">
                  <c:v>-0.14953909732473286</c:v>
                </c:pt>
                <c:pt idx="81">
                  <c:v>-0.14976166657123202</c:v>
                </c:pt>
                <c:pt idx="82">
                  <c:v>-0.14976166657123202</c:v>
                </c:pt>
                <c:pt idx="83">
                  <c:v>-0.15026862985492462</c:v>
                </c:pt>
                <c:pt idx="84">
                  <c:v>-0.15177097226879421</c:v>
                </c:pt>
                <c:pt idx="85">
                  <c:v>-0.15341551170126044</c:v>
                </c:pt>
                <c:pt idx="86">
                  <c:v>-0.15987620232880645</c:v>
                </c:pt>
                <c:pt idx="87">
                  <c:v>-0.15993802711950067</c:v>
                </c:pt>
                <c:pt idx="88">
                  <c:v>-0.15996893951484781</c:v>
                </c:pt>
                <c:pt idx="89">
                  <c:v>-0.16106323831013547</c:v>
                </c:pt>
                <c:pt idx="90">
                  <c:v>-0.16257176320307443</c:v>
                </c:pt>
                <c:pt idx="91">
                  <c:v>-0.17155490529094464</c:v>
                </c:pt>
                <c:pt idx="92">
                  <c:v>-0.17155490529094464</c:v>
                </c:pt>
                <c:pt idx="93">
                  <c:v>-0.17292741564435632</c:v>
                </c:pt>
                <c:pt idx="94">
                  <c:v>-0.17292741564435632</c:v>
                </c:pt>
                <c:pt idx="95">
                  <c:v>-0.17292741564435632</c:v>
                </c:pt>
                <c:pt idx="96">
                  <c:v>-0.17433702087218456</c:v>
                </c:pt>
                <c:pt idx="97">
                  <c:v>-0.17439884566287878</c:v>
                </c:pt>
                <c:pt idx="98">
                  <c:v>-0.19523380012683095</c:v>
                </c:pt>
                <c:pt idx="99">
                  <c:v>-0.2168230170372526</c:v>
                </c:pt>
                <c:pt idx="100">
                  <c:v>-0.23715100821751223</c:v>
                </c:pt>
                <c:pt idx="101">
                  <c:v>-0.2051566790332533</c:v>
                </c:pt>
                <c:pt idx="102">
                  <c:v>-0.21645206829308727</c:v>
                </c:pt>
                <c:pt idx="103">
                  <c:v>-0.21645206829308727</c:v>
                </c:pt>
                <c:pt idx="104">
                  <c:v>-0.2178740384790544</c:v>
                </c:pt>
                <c:pt idx="105">
                  <c:v>-0.26116993940221678</c:v>
                </c:pt>
                <c:pt idx="106">
                  <c:v>-0.26165217276963171</c:v>
                </c:pt>
                <c:pt idx="107">
                  <c:v>-0.27334324068990867</c:v>
                </c:pt>
                <c:pt idx="108">
                  <c:v>-0.28383490767071784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C5-4981-921C-A3C9A51E7823}"/>
            </c:ext>
          </c:extLst>
        </c:ser>
        <c:ser>
          <c:idx val="5"/>
          <c:order val="5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1'!$P$21:$P$1239</c:f>
              <c:numCache>
                <c:formatCode>General</c:formatCode>
                <c:ptCount val="1219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  <c:pt idx="104">
                  <c:v>-0.29948823539331704</c:v>
                </c:pt>
                <c:pt idx="105">
                  <c:v>-0.43438046322105972</c:v>
                </c:pt>
                <c:pt idx="106">
                  <c:v>-0.43602462600605119</c:v>
                </c:pt>
                <c:pt idx="107">
                  <c:v>-0.47684043330305403</c:v>
                </c:pt>
                <c:pt idx="108">
                  <c:v>-0.51503126003241917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C5-4981-921C-A3C9A51E7823}"/>
            </c:ext>
          </c:extLst>
        </c:ser>
        <c:ser>
          <c:idx val="6"/>
          <c:order val="6"/>
          <c:tx>
            <c:strRef>
              <c:f>'Active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1'!$R$21:$R$1239</c:f>
              <c:numCache>
                <c:formatCode>General</c:formatCode>
                <c:ptCount val="1219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C5-4981-921C-A3C9A51E7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5664"/>
        <c:axId val="1"/>
      </c:scatterChart>
      <c:valAx>
        <c:axId val="7285056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826387929579"/>
              <c:y val="0.872264306377761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2700806559763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5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146229528326502"/>
          <c:y val="0.89416211659673916"/>
          <c:w val="0.55409433469939062"/>
          <c:h val="7.29927007299270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202294056308654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33263816475489E-2"/>
          <c:y val="0.265625"/>
          <c:w val="0.87174139728884259"/>
          <c:h val="0.512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EB-4B48-9246-1AB79791AC91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EB-4B48-9246-1AB79791AC9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EB-4B48-9246-1AB79791AC9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1'!$F$21:$F$608</c:f>
              <c:numCache>
                <c:formatCode>General</c:formatCode>
                <c:ptCount val="588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1'!$K$21:$K$608</c:f>
              <c:numCache>
                <c:formatCode>General</c:formatCode>
                <c:ptCount val="588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  <c:pt idx="108">
                  <c:v>-0.2377730000007432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EB-4B48-9246-1AB79791AC91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1'!$O$21:$O$124</c:f>
              <c:numCache>
                <c:formatCode>General</c:formatCode>
                <c:ptCount val="104"/>
                <c:pt idx="0">
                  <c:v>0.57096083094663941</c:v>
                </c:pt>
                <c:pt idx="1">
                  <c:v>0.29688535132009203</c:v>
                </c:pt>
                <c:pt idx="3">
                  <c:v>0.29682352652939781</c:v>
                </c:pt>
                <c:pt idx="4">
                  <c:v>0.29673697182242592</c:v>
                </c:pt>
                <c:pt idx="5">
                  <c:v>4.8683546599075811E-2</c:v>
                </c:pt>
                <c:pt idx="34">
                  <c:v>-4.2940793209758465E-2</c:v>
                </c:pt>
                <c:pt idx="36">
                  <c:v>-4.3719785572505609E-2</c:v>
                </c:pt>
                <c:pt idx="38">
                  <c:v>-5.3055328967332893E-2</c:v>
                </c:pt>
                <c:pt idx="39">
                  <c:v>-5.3073876404541143E-2</c:v>
                </c:pt>
                <c:pt idx="40">
                  <c:v>-6.2013741138925382E-2</c:v>
                </c:pt>
                <c:pt idx="41">
                  <c:v>-6.4325988310889204E-2</c:v>
                </c:pt>
                <c:pt idx="42">
                  <c:v>-6.4356900706236342E-2</c:v>
                </c:pt>
                <c:pt idx="43">
                  <c:v>-7.0570292171005466E-2</c:v>
                </c:pt>
                <c:pt idx="44">
                  <c:v>-7.2344663663929554E-2</c:v>
                </c:pt>
                <c:pt idx="45">
                  <c:v>-7.419322490568675E-2</c:v>
                </c:pt>
                <c:pt idx="46">
                  <c:v>-7.4199407384756166E-2</c:v>
                </c:pt>
                <c:pt idx="47">
                  <c:v>-7.4527078775435518E-2</c:v>
                </c:pt>
                <c:pt idx="48">
                  <c:v>-7.4533261254504934E-2</c:v>
                </c:pt>
                <c:pt idx="49">
                  <c:v>-8.475908163532897E-2</c:v>
                </c:pt>
                <c:pt idx="50">
                  <c:v>-8.6273789007337343E-2</c:v>
                </c:pt>
                <c:pt idx="51">
                  <c:v>-9.5943186271913394E-2</c:v>
                </c:pt>
                <c:pt idx="52">
                  <c:v>-0.10534673693650426</c:v>
                </c:pt>
                <c:pt idx="53">
                  <c:v>-0.10534673693650426</c:v>
                </c:pt>
                <c:pt idx="54">
                  <c:v>-0.10537146685278198</c:v>
                </c:pt>
                <c:pt idx="55">
                  <c:v>-0.10537146685278198</c:v>
                </c:pt>
                <c:pt idx="56">
                  <c:v>-0.10537146685278198</c:v>
                </c:pt>
                <c:pt idx="57">
                  <c:v>-0.10589079509461341</c:v>
                </c:pt>
                <c:pt idx="58">
                  <c:v>-0.10734986015499703</c:v>
                </c:pt>
                <c:pt idx="59">
                  <c:v>-0.10795574310380035</c:v>
                </c:pt>
                <c:pt idx="60">
                  <c:v>-0.10797429054100866</c:v>
                </c:pt>
                <c:pt idx="61">
                  <c:v>-0.10800520293635574</c:v>
                </c:pt>
                <c:pt idx="62">
                  <c:v>-0.10884602008979716</c:v>
                </c:pt>
                <c:pt idx="63">
                  <c:v>-0.11034218002459728</c:v>
                </c:pt>
                <c:pt idx="64">
                  <c:v>-0.1104040048152915</c:v>
                </c:pt>
                <c:pt idx="65">
                  <c:v>-0.11711817708468381</c:v>
                </c:pt>
                <c:pt idx="66">
                  <c:v>-0.11862670197762276</c:v>
                </c:pt>
                <c:pt idx="67">
                  <c:v>-0.11864524941483101</c:v>
                </c:pt>
                <c:pt idx="68">
                  <c:v>-0.1186576143729699</c:v>
                </c:pt>
                <c:pt idx="69">
                  <c:v>-0.12732545002829954</c:v>
                </c:pt>
                <c:pt idx="70">
                  <c:v>-0.1277644060422285</c:v>
                </c:pt>
                <c:pt idx="71">
                  <c:v>-0.1277644060422285</c:v>
                </c:pt>
                <c:pt idx="72">
                  <c:v>-0.1277644060422285</c:v>
                </c:pt>
                <c:pt idx="73">
                  <c:v>-0.13862702176720298</c:v>
                </c:pt>
                <c:pt idx="74">
                  <c:v>-0.14172444378098342</c:v>
                </c:pt>
                <c:pt idx="75">
                  <c:v>-0.14172444378098342</c:v>
                </c:pt>
                <c:pt idx="76">
                  <c:v>-0.14811712713876579</c:v>
                </c:pt>
                <c:pt idx="77">
                  <c:v>-0.14811712713876579</c:v>
                </c:pt>
                <c:pt idx="78">
                  <c:v>-0.14883429471081872</c:v>
                </c:pt>
                <c:pt idx="79">
                  <c:v>-0.14883429471081872</c:v>
                </c:pt>
                <c:pt idx="80">
                  <c:v>-0.14953909732473286</c:v>
                </c:pt>
                <c:pt idx="81">
                  <c:v>-0.14976166657123202</c:v>
                </c:pt>
                <c:pt idx="82">
                  <c:v>-0.14976166657123202</c:v>
                </c:pt>
                <c:pt idx="83">
                  <c:v>-0.15026862985492462</c:v>
                </c:pt>
                <c:pt idx="84">
                  <c:v>-0.15177097226879421</c:v>
                </c:pt>
                <c:pt idx="85">
                  <c:v>-0.15341551170126044</c:v>
                </c:pt>
                <c:pt idx="86">
                  <c:v>-0.15987620232880645</c:v>
                </c:pt>
                <c:pt idx="87">
                  <c:v>-0.15993802711950067</c:v>
                </c:pt>
                <c:pt idx="88">
                  <c:v>-0.15996893951484781</c:v>
                </c:pt>
                <c:pt idx="89">
                  <c:v>-0.16106323831013547</c:v>
                </c:pt>
                <c:pt idx="90">
                  <c:v>-0.16257176320307443</c:v>
                </c:pt>
                <c:pt idx="91">
                  <c:v>-0.17155490529094464</c:v>
                </c:pt>
                <c:pt idx="92">
                  <c:v>-0.17155490529094464</c:v>
                </c:pt>
                <c:pt idx="93">
                  <c:v>-0.17292741564435632</c:v>
                </c:pt>
                <c:pt idx="94">
                  <c:v>-0.17292741564435632</c:v>
                </c:pt>
                <c:pt idx="95">
                  <c:v>-0.17292741564435632</c:v>
                </c:pt>
                <c:pt idx="96">
                  <c:v>-0.17433702087218456</c:v>
                </c:pt>
                <c:pt idx="97">
                  <c:v>-0.17439884566287878</c:v>
                </c:pt>
                <c:pt idx="98">
                  <c:v>-0.19523380012683095</c:v>
                </c:pt>
                <c:pt idx="99">
                  <c:v>-0.2168230170372526</c:v>
                </c:pt>
                <c:pt idx="100">
                  <c:v>-0.23715100821751223</c:v>
                </c:pt>
                <c:pt idx="101">
                  <c:v>-0.2051566790332533</c:v>
                </c:pt>
                <c:pt idx="102">
                  <c:v>-0.21645206829308727</c:v>
                </c:pt>
                <c:pt idx="103">
                  <c:v>-0.21645206829308727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EB-4B48-9246-1AB79791AC91}"/>
            </c:ext>
          </c:extLst>
        </c:ser>
        <c:ser>
          <c:idx val="5"/>
          <c:order val="5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EB-4B48-9246-1AB79791A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6464"/>
        <c:axId val="1"/>
      </c:scatterChart>
      <c:valAx>
        <c:axId val="7284564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03441084462986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795620437956206E-2"/>
              <c:y val="0.4281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6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245046923879042"/>
          <c:y val="0.91249999999999998"/>
          <c:w val="0.3514077163712200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273552780930759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69353007945515E-2"/>
          <c:y val="0.18627495565964799"/>
          <c:w val="0.9035187287173666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Q_fit!$D$21:$D$104</c:f>
              <c:numCache>
                <c:formatCode>General</c:formatCode>
                <c:ptCount val="84"/>
                <c:pt idx="0">
                  <c:v>-2.2166999999999999</c:v>
                </c:pt>
                <c:pt idx="1">
                  <c:v>-1.4999999999999999E-4</c:v>
                </c:pt>
                <c:pt idx="2">
                  <c:v>3.5E-4</c:v>
                </c:pt>
                <c:pt idx="3">
                  <c:v>1.0499999999999999E-3</c:v>
                </c:pt>
                <c:pt idx="4">
                  <c:v>2.0071500000000002</c:v>
                </c:pt>
                <c:pt idx="5">
                  <c:v>2.1187999999999998</c:v>
                </c:pt>
                <c:pt idx="6">
                  <c:v>2.1188500000000001</c:v>
                </c:pt>
                <c:pt idx="7">
                  <c:v>2.1215000000000002</c:v>
                </c:pt>
                <c:pt idx="8">
                  <c:v>2.1217000000000001</c:v>
                </c:pt>
                <c:pt idx="9">
                  <c:v>2.12175</c:v>
                </c:pt>
                <c:pt idx="10">
                  <c:v>2.12195</c:v>
                </c:pt>
                <c:pt idx="11">
                  <c:v>2.2167500000000002</c:v>
                </c:pt>
                <c:pt idx="12">
                  <c:v>2.2170000000000001</c:v>
                </c:pt>
                <c:pt idx="13">
                  <c:v>2.2913999999999999</c:v>
                </c:pt>
                <c:pt idx="14">
                  <c:v>2.2914500000000002</c:v>
                </c:pt>
                <c:pt idx="15">
                  <c:v>2.3520500000000002</c:v>
                </c:pt>
                <c:pt idx="16">
                  <c:v>2.3523000000000001</c:v>
                </c:pt>
                <c:pt idx="17">
                  <c:v>2.38565</c:v>
                </c:pt>
                <c:pt idx="18">
                  <c:v>2.4031500000000001</c:v>
                </c:pt>
                <c:pt idx="19">
                  <c:v>2.4761000000000002</c:v>
                </c:pt>
                <c:pt idx="20">
                  <c:v>2.4763500000000001</c:v>
                </c:pt>
                <c:pt idx="21">
                  <c:v>2.6206499999999999</c:v>
                </c:pt>
                <c:pt idx="22">
                  <c:v>2.6629999999999998</c:v>
                </c:pt>
                <c:pt idx="23">
                  <c:v>2.7294499999999999</c:v>
                </c:pt>
                <c:pt idx="24">
                  <c:v>2.7294999999999998</c:v>
                </c:pt>
                <c:pt idx="25">
                  <c:v>2.7347000000000001</c:v>
                </c:pt>
                <c:pt idx="26">
                  <c:v>2.73475</c:v>
                </c:pt>
                <c:pt idx="27">
                  <c:v>2.7475999999999998</c:v>
                </c:pt>
                <c:pt idx="28">
                  <c:v>2.7481499999999999</c:v>
                </c:pt>
                <c:pt idx="29">
                  <c:v>2.7512500000000002</c:v>
                </c:pt>
                <c:pt idx="30">
                  <c:v>2.7544499999999998</c:v>
                </c:pt>
                <c:pt idx="31">
                  <c:v>2.8075999999999999</c:v>
                </c:pt>
                <c:pt idx="32">
                  <c:v>2.8299500000000002</c:v>
                </c:pt>
                <c:pt idx="33">
                  <c:v>2.8300999999999998</c:v>
                </c:pt>
                <c:pt idx="34">
                  <c:v>2.9024000000000001</c:v>
                </c:pt>
                <c:pt idx="35">
                  <c:v>2.9211</c:v>
                </c:pt>
                <c:pt idx="36">
                  <c:v>2.9213499999999999</c:v>
                </c:pt>
                <c:pt idx="37">
                  <c:v>2.9716</c:v>
                </c:pt>
                <c:pt idx="38">
                  <c:v>2.9859499999999999</c:v>
                </c:pt>
                <c:pt idx="39">
                  <c:v>3.0009000000000001</c:v>
                </c:pt>
                <c:pt idx="40">
                  <c:v>3.00095</c:v>
                </c:pt>
                <c:pt idx="41">
                  <c:v>3.0036</c:v>
                </c:pt>
                <c:pt idx="42">
                  <c:v>3.0036499999999999</c:v>
                </c:pt>
                <c:pt idx="43">
                  <c:v>3.0863499999999999</c:v>
                </c:pt>
                <c:pt idx="44">
                  <c:v>3.0985999999999998</c:v>
                </c:pt>
                <c:pt idx="45">
                  <c:v>3.1768000000000001</c:v>
                </c:pt>
                <c:pt idx="46">
                  <c:v>3.25285</c:v>
                </c:pt>
                <c:pt idx="47">
                  <c:v>3.25285</c:v>
                </c:pt>
                <c:pt idx="48">
                  <c:v>3.25305</c:v>
                </c:pt>
                <c:pt idx="49">
                  <c:v>3.25305</c:v>
                </c:pt>
                <c:pt idx="50">
                  <c:v>3.25305</c:v>
                </c:pt>
                <c:pt idx="51">
                  <c:v>3.25725</c:v>
                </c:pt>
                <c:pt idx="52">
                  <c:v>3.26905</c:v>
                </c:pt>
                <c:pt idx="53">
                  <c:v>3.2739500000000001</c:v>
                </c:pt>
                <c:pt idx="54">
                  <c:v>3.2740999999999998</c:v>
                </c:pt>
                <c:pt idx="55">
                  <c:v>3.2743500000000001</c:v>
                </c:pt>
                <c:pt idx="56">
                  <c:v>3.2811499999999998</c:v>
                </c:pt>
                <c:pt idx="57">
                  <c:v>3.3480500000000002</c:v>
                </c:pt>
                <c:pt idx="58">
                  <c:v>3.3602500000000002</c:v>
                </c:pt>
                <c:pt idx="59">
                  <c:v>3.3603999999999998</c:v>
                </c:pt>
                <c:pt idx="60">
                  <c:v>3.3605</c:v>
                </c:pt>
                <c:pt idx="61">
                  <c:v>3.4306000000000001</c:v>
                </c:pt>
                <c:pt idx="62">
                  <c:v>3.4341499999999998</c:v>
                </c:pt>
                <c:pt idx="63">
                  <c:v>3.4341499999999998</c:v>
                </c:pt>
                <c:pt idx="64">
                  <c:v>3.4341499999999998</c:v>
                </c:pt>
                <c:pt idx="65">
                  <c:v>3.5219999999999998</c:v>
                </c:pt>
                <c:pt idx="66">
                  <c:v>3.54705</c:v>
                </c:pt>
                <c:pt idx="67">
                  <c:v>3.54705</c:v>
                </c:pt>
                <c:pt idx="68">
                  <c:v>3.5987499999999999</c:v>
                </c:pt>
                <c:pt idx="69">
                  <c:v>3.6045500000000001</c:v>
                </c:pt>
                <c:pt idx="70">
                  <c:v>3.6045500000000001</c:v>
                </c:pt>
                <c:pt idx="71">
                  <c:v>3.6102500000000002</c:v>
                </c:pt>
                <c:pt idx="72">
                  <c:v>3.61205</c:v>
                </c:pt>
                <c:pt idx="73">
                  <c:v>3.61205</c:v>
                </c:pt>
                <c:pt idx="74">
                  <c:v>3.6161500000000002</c:v>
                </c:pt>
                <c:pt idx="75">
                  <c:v>3.6282999999999999</c:v>
                </c:pt>
                <c:pt idx="76">
                  <c:v>3.6415999999999999</c:v>
                </c:pt>
                <c:pt idx="77">
                  <c:v>3.6938499999999999</c:v>
                </c:pt>
                <c:pt idx="78">
                  <c:v>3.69435</c:v>
                </c:pt>
                <c:pt idx="79">
                  <c:v>3.6945999999999999</c:v>
                </c:pt>
                <c:pt idx="80">
                  <c:v>3.7034500000000001</c:v>
                </c:pt>
                <c:pt idx="81">
                  <c:v>3.7156500000000001</c:v>
                </c:pt>
                <c:pt idx="82">
                  <c:v>3.7993999999999999</c:v>
                </c:pt>
                <c:pt idx="83">
                  <c:v>3.8108</c:v>
                </c:pt>
              </c:numCache>
            </c:numRef>
          </c:xVal>
          <c:yVal>
            <c:numRef>
              <c:f>Q_fit!$E$21:$E$104</c:f>
              <c:numCache>
                <c:formatCode>General</c:formatCode>
                <c:ptCount val="84"/>
                <c:pt idx="0">
                  <c:v>-2.1897639999951934</c:v>
                </c:pt>
                <c:pt idx="1">
                  <c:v>-0.62130299999989802</c:v>
                </c:pt>
                <c:pt idx="2">
                  <c:v>-0.62779299999965588</c:v>
                </c:pt>
                <c:pt idx="3">
                  <c:v>-0.62855899999703979</c:v>
                </c:pt>
                <c:pt idx="4">
                  <c:v>-2.5776999995287042E-2</c:v>
                </c:pt>
                <c:pt idx="5">
                  <c:v>-1.1954000001423992E-2</c:v>
                </c:pt>
                <c:pt idx="6">
                  <c:v>-1.372300000366522E-2</c:v>
                </c:pt>
                <c:pt idx="7">
                  <c:v>-1.2779999990016222E-2</c:v>
                </c:pt>
                <c:pt idx="8">
                  <c:v>-1.4055999999982305E-2</c:v>
                </c:pt>
                <c:pt idx="9">
                  <c:v>-1.4124999994237442E-2</c:v>
                </c:pt>
                <c:pt idx="10">
                  <c:v>-1.4701000000059139E-2</c:v>
                </c:pt>
                <c:pt idx="11">
                  <c:v>-7.525000000896398E-3</c:v>
                </c:pt>
                <c:pt idx="12">
                  <c:v>-8.4699999933945946E-3</c:v>
                </c:pt>
                <c:pt idx="13">
                  <c:v>-6.24200000311248E-3</c:v>
                </c:pt>
                <c:pt idx="14">
                  <c:v>-2.5109999987762421E-3</c:v>
                </c:pt>
                <c:pt idx="15">
                  <c:v>-2.338999998755753E-3</c:v>
                </c:pt>
                <c:pt idx="16">
                  <c:v>-2.484000004187692E-3</c:v>
                </c:pt>
                <c:pt idx="17">
                  <c:v>-9.0699999418575317E-4</c:v>
                </c:pt>
                <c:pt idx="18">
                  <c:v>4.4300000445218757E-4</c:v>
                </c:pt>
                <c:pt idx="19">
                  <c:v>-1.1279999962425791E-3</c:v>
                </c:pt>
                <c:pt idx="20">
                  <c:v>-9.7300000197719783E-4</c:v>
                </c:pt>
                <c:pt idx="21">
                  <c:v>-8.0699999671196565E-4</c:v>
                </c:pt>
                <c:pt idx="22">
                  <c:v>-2.8499999971245416E-3</c:v>
                </c:pt>
                <c:pt idx="23">
                  <c:v>-7.3510000001988374E-3</c:v>
                </c:pt>
                <c:pt idx="24">
                  <c:v>-6.5200000026379712E-3</c:v>
                </c:pt>
                <c:pt idx="25">
                  <c:v>-5.8959999951184727E-3</c:v>
                </c:pt>
                <c:pt idx="26">
                  <c:v>-5.2649999997811392E-3</c:v>
                </c:pt>
                <c:pt idx="27">
                  <c:v>-7.2979999968083575E-3</c:v>
                </c:pt>
                <c:pt idx="28">
                  <c:v>-5.756999998993706E-3</c:v>
                </c:pt>
                <c:pt idx="29">
                  <c:v>-7.2349999973084778E-3</c:v>
                </c:pt>
                <c:pt idx="30">
                  <c:v>-5.9509999991860241E-3</c:v>
                </c:pt>
                <c:pt idx="31">
                  <c:v>-1.0071839504234958E-2</c:v>
                </c:pt>
                <c:pt idx="32">
                  <c:v>-1.4540999996825121E-2</c:v>
                </c:pt>
                <c:pt idx="33">
                  <c:v>-1.9647999994049314E-2</c:v>
                </c:pt>
                <c:pt idx="34">
                  <c:v>-1.6121999993629288E-2</c:v>
                </c:pt>
                <c:pt idx="35">
                  <c:v>-1.9027999995159917E-2</c:v>
                </c:pt>
                <c:pt idx="36">
                  <c:v>-2.1272999998473097E-2</c:v>
                </c:pt>
                <c:pt idx="37">
                  <c:v>-1.996800000051735E-2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3">
                  <c:v>-4.2173000001639593E-2</c:v>
                </c:pt>
                <c:pt idx="44">
                  <c:v>-3.8777999994636048E-2</c:v>
                </c:pt>
                <c:pt idx="45">
                  <c:v>-5.9093999996548519E-2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7">
                  <c:v>-8.8218999997479841E-2</c:v>
                </c:pt>
                <c:pt idx="58">
                  <c:v>-8.9354999996430706E-2</c:v>
                </c:pt>
                <c:pt idx="59">
                  <c:v>-9.1562000001431443E-2</c:v>
                </c:pt>
                <c:pt idx="60">
                  <c:v>-8.7799999993876554E-2</c:v>
                </c:pt>
                <c:pt idx="61">
                  <c:v>-0.10303799999383045</c:v>
                </c:pt>
                <c:pt idx="62">
                  <c:v>-0.10775699999794597</c:v>
                </c:pt>
                <c:pt idx="63">
                  <c:v>-0.10755699999572244</c:v>
                </c:pt>
                <c:pt idx="64">
                  <c:v>-0.10714699999516597</c:v>
                </c:pt>
                <c:pt idx="65">
                  <c:v>-0.1212699999960023</c:v>
                </c:pt>
                <c:pt idx="66">
                  <c:v>-0.12933899999188725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-0.14029699999809964</c:v>
                </c:pt>
                <c:pt idx="75">
                  <c:v>-0.14329399999405723</c:v>
                </c:pt>
                <c:pt idx="76">
                  <c:v>-0.14633799999865005</c:v>
                </c:pt>
                <c:pt idx="77">
                  <c:v>-0.15802300000359537</c:v>
                </c:pt>
                <c:pt idx="78">
                  <c:v>-0.15751299999828916</c:v>
                </c:pt>
                <c:pt idx="79">
                  <c:v>-0.15835799999331357</c:v>
                </c:pt>
                <c:pt idx="80">
                  <c:v>-0.15977099999872735</c:v>
                </c:pt>
                <c:pt idx="81">
                  <c:v>-0.16050700000050711</c:v>
                </c:pt>
                <c:pt idx="82">
                  <c:v>-0.18308199999592034</c:v>
                </c:pt>
                <c:pt idx="83">
                  <c:v>-0.19471399999747518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43-481B-90E0-E03FF772BA6D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Q_fit!$U$2:$U$40</c:f>
              <c:numCache>
                <c:formatCode>General</c:formatCode>
                <c:ptCount val="39"/>
                <c:pt idx="0">
                  <c:v>2</c:v>
                </c:pt>
                <c:pt idx="1">
                  <c:v>2.0499999999999998</c:v>
                </c:pt>
                <c:pt idx="2">
                  <c:v>2.1</c:v>
                </c:pt>
                <c:pt idx="3">
                  <c:v>2.15</c:v>
                </c:pt>
                <c:pt idx="4">
                  <c:v>2.2000000000000002</c:v>
                </c:pt>
                <c:pt idx="5">
                  <c:v>2.25</c:v>
                </c:pt>
                <c:pt idx="6">
                  <c:v>2.2999999999999998</c:v>
                </c:pt>
                <c:pt idx="7">
                  <c:v>2.35</c:v>
                </c:pt>
                <c:pt idx="8">
                  <c:v>2.4</c:v>
                </c:pt>
                <c:pt idx="9">
                  <c:v>2.4500000000000002</c:v>
                </c:pt>
                <c:pt idx="10">
                  <c:v>2.5</c:v>
                </c:pt>
                <c:pt idx="11">
                  <c:v>2.5499999999999998</c:v>
                </c:pt>
                <c:pt idx="12">
                  <c:v>2.6</c:v>
                </c:pt>
                <c:pt idx="13">
                  <c:v>2.65</c:v>
                </c:pt>
                <c:pt idx="14">
                  <c:v>2.7</c:v>
                </c:pt>
                <c:pt idx="15">
                  <c:v>2.75</c:v>
                </c:pt>
                <c:pt idx="16">
                  <c:v>2.8</c:v>
                </c:pt>
                <c:pt idx="17">
                  <c:v>2.85</c:v>
                </c:pt>
                <c:pt idx="18">
                  <c:v>2.9</c:v>
                </c:pt>
                <c:pt idx="19">
                  <c:v>2.95</c:v>
                </c:pt>
                <c:pt idx="20">
                  <c:v>3</c:v>
                </c:pt>
                <c:pt idx="21">
                  <c:v>3.05</c:v>
                </c:pt>
                <c:pt idx="22">
                  <c:v>3.1</c:v>
                </c:pt>
                <c:pt idx="23">
                  <c:v>3.15</c:v>
                </c:pt>
                <c:pt idx="24">
                  <c:v>3.2</c:v>
                </c:pt>
                <c:pt idx="25">
                  <c:v>3.25</c:v>
                </c:pt>
                <c:pt idx="26">
                  <c:v>3.3</c:v>
                </c:pt>
                <c:pt idx="27">
                  <c:v>3.35</c:v>
                </c:pt>
                <c:pt idx="28">
                  <c:v>3.4</c:v>
                </c:pt>
                <c:pt idx="29">
                  <c:v>3.44999999999999</c:v>
                </c:pt>
                <c:pt idx="30">
                  <c:v>3.4999999999999898</c:v>
                </c:pt>
                <c:pt idx="31">
                  <c:v>3.5499999999999901</c:v>
                </c:pt>
                <c:pt idx="32">
                  <c:v>3.5999999999999899</c:v>
                </c:pt>
                <c:pt idx="33">
                  <c:v>3.6499999999999901</c:v>
                </c:pt>
                <c:pt idx="34">
                  <c:v>3.69999999999999</c:v>
                </c:pt>
                <c:pt idx="35">
                  <c:v>3.7499999999999898</c:v>
                </c:pt>
                <c:pt idx="36">
                  <c:v>3.7999999999999901</c:v>
                </c:pt>
                <c:pt idx="37">
                  <c:v>3.8499999999999899</c:v>
                </c:pt>
              </c:numCache>
            </c:numRef>
          </c:xVal>
          <c:yVal>
            <c:numRef>
              <c:f>Q_fit!$V$2:$V$40</c:f>
              <c:numCache>
                <c:formatCode>General</c:formatCode>
                <c:ptCount val="39"/>
                <c:pt idx="0">
                  <c:v>-2.2721823751892301E-2</c:v>
                </c:pt>
                <c:pt idx="1">
                  <c:v>-1.8358971018616332E-2</c:v>
                </c:pt>
                <c:pt idx="2">
                  <c:v>-1.4508463172305475E-2</c:v>
                </c:pt>
                <c:pt idx="3">
                  <c:v>-1.1170300212960393E-2</c:v>
                </c:pt>
                <c:pt idx="4">
                  <c:v>-8.3444821405805336E-3</c:v>
                </c:pt>
                <c:pt idx="5">
                  <c:v>-6.0310089551663948E-3</c:v>
                </c:pt>
                <c:pt idx="6">
                  <c:v>-4.2298806567173663E-3</c:v>
                </c:pt>
                <c:pt idx="7">
                  <c:v>-2.9410972452341699E-3</c:v>
                </c:pt>
                <c:pt idx="8">
                  <c:v>-2.1646587207162504E-3</c:v>
                </c:pt>
                <c:pt idx="9">
                  <c:v>-1.9005650831637189E-3</c:v>
                </c:pt>
                <c:pt idx="10">
                  <c:v>-2.1488163325766862E-3</c:v>
                </c:pt>
                <c:pt idx="11">
                  <c:v>-2.9094124689550416E-3</c:v>
                </c:pt>
                <c:pt idx="12">
                  <c:v>-4.1823534922990069E-3</c:v>
                </c:pt>
                <c:pt idx="13">
                  <c:v>-5.9676394026082491E-3</c:v>
                </c:pt>
                <c:pt idx="14">
                  <c:v>-8.2652701998831013E-3</c:v>
                </c:pt>
                <c:pt idx="15">
                  <c:v>-1.1075245884123452E-2</c:v>
                </c:pt>
                <c:pt idx="16">
                  <c:v>-1.439756645532897E-2</c:v>
                </c:pt>
                <c:pt idx="17">
                  <c:v>-1.8232231913500208E-2</c:v>
                </c:pt>
                <c:pt idx="18">
                  <c:v>-2.2579242258636834E-2</c:v>
                </c:pt>
                <c:pt idx="19">
                  <c:v>-2.7438597490738847E-2</c:v>
                </c:pt>
                <c:pt idx="20">
                  <c:v>-3.2810297609806249E-2</c:v>
                </c:pt>
                <c:pt idx="21">
                  <c:v>-3.8694342615839261E-2</c:v>
                </c:pt>
                <c:pt idx="22">
                  <c:v>-4.5090732508837883E-2</c:v>
                </c:pt>
                <c:pt idx="23">
                  <c:v>-5.199946728880156E-2</c:v>
                </c:pt>
                <c:pt idx="24">
                  <c:v>-5.9420546955731179E-2</c:v>
                </c:pt>
                <c:pt idx="25">
                  <c:v>-6.7353971509625632E-2</c:v>
                </c:pt>
                <c:pt idx="26">
                  <c:v>-7.5799740950486028E-2</c:v>
                </c:pt>
                <c:pt idx="27">
                  <c:v>-8.47578552783117E-2</c:v>
                </c:pt>
                <c:pt idx="28">
                  <c:v>-9.422831449310265E-2</c:v>
                </c:pt>
                <c:pt idx="29">
                  <c:v>-0.10421111859485732</c:v>
                </c:pt>
                <c:pt idx="30">
                  <c:v>-0.11470626758357927</c:v>
                </c:pt>
                <c:pt idx="31">
                  <c:v>-0.12571376145926672</c:v>
                </c:pt>
                <c:pt idx="32">
                  <c:v>-0.13723360022191944</c:v>
                </c:pt>
                <c:pt idx="33">
                  <c:v>-0.14926578387153788</c:v>
                </c:pt>
                <c:pt idx="34">
                  <c:v>-0.1618103124081216</c:v>
                </c:pt>
                <c:pt idx="35">
                  <c:v>-0.17486718583167082</c:v>
                </c:pt>
                <c:pt idx="36">
                  <c:v>-0.18843640414218554</c:v>
                </c:pt>
                <c:pt idx="37">
                  <c:v>-0.20251796733966554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43-481B-90E0-E03FF772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797088"/>
        <c:axId val="1"/>
      </c:scatterChart>
      <c:valAx>
        <c:axId val="765797088"/>
        <c:scaling>
          <c:orientation val="minMax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75709421112374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79708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74006810442678"/>
          <c:y val="0.92402192373012193"/>
          <c:w val="0.4370034052213394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16004540295119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69353007945515E-2"/>
          <c:y val="0.18627495565964799"/>
          <c:w val="0.9035187287173666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(2)'!$D$21:$D$176</c:f>
              <c:numCache>
                <c:formatCode>General</c:formatCode>
                <c:ptCount val="156"/>
                <c:pt idx="0">
                  <c:v>2.1187999999999998</c:v>
                </c:pt>
                <c:pt idx="1">
                  <c:v>2.1188500000000001</c:v>
                </c:pt>
                <c:pt idx="2">
                  <c:v>2.1215000000000002</c:v>
                </c:pt>
                <c:pt idx="3">
                  <c:v>2.1217000000000001</c:v>
                </c:pt>
                <c:pt idx="4">
                  <c:v>2.12175</c:v>
                </c:pt>
                <c:pt idx="5">
                  <c:v>2.12195</c:v>
                </c:pt>
                <c:pt idx="6">
                  <c:v>2.2167500000000002</c:v>
                </c:pt>
                <c:pt idx="7">
                  <c:v>2.2170000000000001</c:v>
                </c:pt>
                <c:pt idx="8">
                  <c:v>2.2913999999999999</c:v>
                </c:pt>
                <c:pt idx="9">
                  <c:v>2.2914500000000002</c:v>
                </c:pt>
                <c:pt idx="10">
                  <c:v>2.3520500000000002</c:v>
                </c:pt>
                <c:pt idx="11">
                  <c:v>2.3523000000000001</c:v>
                </c:pt>
                <c:pt idx="12">
                  <c:v>2.38565</c:v>
                </c:pt>
                <c:pt idx="13">
                  <c:v>2.4031500000000001</c:v>
                </c:pt>
                <c:pt idx="14">
                  <c:v>2.4761000000000002</c:v>
                </c:pt>
                <c:pt idx="15">
                  <c:v>2.4763500000000001</c:v>
                </c:pt>
                <c:pt idx="16">
                  <c:v>2.6206499999999999</c:v>
                </c:pt>
                <c:pt idx="17">
                  <c:v>2.6629999999999998</c:v>
                </c:pt>
                <c:pt idx="18">
                  <c:v>2.7294499999999999</c:v>
                </c:pt>
                <c:pt idx="19">
                  <c:v>2.7294999999999998</c:v>
                </c:pt>
                <c:pt idx="20">
                  <c:v>2.7347000000000001</c:v>
                </c:pt>
                <c:pt idx="21">
                  <c:v>2.73475</c:v>
                </c:pt>
                <c:pt idx="22">
                  <c:v>2.7475999999999998</c:v>
                </c:pt>
                <c:pt idx="23">
                  <c:v>2.7481499999999999</c:v>
                </c:pt>
                <c:pt idx="24">
                  <c:v>2.7512500000000002</c:v>
                </c:pt>
                <c:pt idx="25">
                  <c:v>2.7544499999999998</c:v>
                </c:pt>
                <c:pt idx="26">
                  <c:v>2.8075999999999999</c:v>
                </c:pt>
                <c:pt idx="27">
                  <c:v>2.8300999999999998</c:v>
                </c:pt>
                <c:pt idx="28">
                  <c:v>2.9024000000000001</c:v>
                </c:pt>
                <c:pt idx="29">
                  <c:v>2.9211</c:v>
                </c:pt>
                <c:pt idx="30">
                  <c:v>2.9213499999999999</c:v>
                </c:pt>
                <c:pt idx="31">
                  <c:v>2.9716</c:v>
                </c:pt>
                <c:pt idx="32">
                  <c:v>2.9859499999999999</c:v>
                </c:pt>
                <c:pt idx="33">
                  <c:v>3.0009000000000001</c:v>
                </c:pt>
                <c:pt idx="34">
                  <c:v>3.00095</c:v>
                </c:pt>
                <c:pt idx="35">
                  <c:v>3.0036</c:v>
                </c:pt>
                <c:pt idx="36">
                  <c:v>3.0036499999999999</c:v>
                </c:pt>
                <c:pt idx="37">
                  <c:v>3.0863499999999999</c:v>
                </c:pt>
                <c:pt idx="38">
                  <c:v>3.0985999999999998</c:v>
                </c:pt>
                <c:pt idx="39">
                  <c:v>3.1768000000000001</c:v>
                </c:pt>
                <c:pt idx="40">
                  <c:v>3.25285</c:v>
                </c:pt>
                <c:pt idx="41">
                  <c:v>3.25285</c:v>
                </c:pt>
                <c:pt idx="42">
                  <c:v>3.25305</c:v>
                </c:pt>
                <c:pt idx="43">
                  <c:v>3.25305</c:v>
                </c:pt>
                <c:pt idx="44">
                  <c:v>3.25305</c:v>
                </c:pt>
                <c:pt idx="45">
                  <c:v>3.25725</c:v>
                </c:pt>
                <c:pt idx="46">
                  <c:v>3.26905</c:v>
                </c:pt>
                <c:pt idx="47">
                  <c:v>3.2739500000000001</c:v>
                </c:pt>
                <c:pt idx="48">
                  <c:v>3.2740999999999998</c:v>
                </c:pt>
                <c:pt idx="49">
                  <c:v>3.2743500000000001</c:v>
                </c:pt>
                <c:pt idx="50">
                  <c:v>3.2811499999999998</c:v>
                </c:pt>
                <c:pt idx="51">
                  <c:v>3.3602500000000002</c:v>
                </c:pt>
                <c:pt idx="52">
                  <c:v>3.3603999999999998</c:v>
                </c:pt>
                <c:pt idx="53">
                  <c:v>3.3605</c:v>
                </c:pt>
                <c:pt idx="54">
                  <c:v>3.4306000000000001</c:v>
                </c:pt>
                <c:pt idx="55">
                  <c:v>3.4341499999999998</c:v>
                </c:pt>
                <c:pt idx="56">
                  <c:v>3.4341499999999998</c:v>
                </c:pt>
                <c:pt idx="57">
                  <c:v>3.4341499999999998</c:v>
                </c:pt>
                <c:pt idx="58">
                  <c:v>3.5219999999999998</c:v>
                </c:pt>
                <c:pt idx="59">
                  <c:v>3.54705</c:v>
                </c:pt>
                <c:pt idx="60">
                  <c:v>3.5987499999999999</c:v>
                </c:pt>
                <c:pt idx="61">
                  <c:v>3.6045500000000001</c:v>
                </c:pt>
                <c:pt idx="62">
                  <c:v>3.6045500000000001</c:v>
                </c:pt>
                <c:pt idx="63">
                  <c:v>3.6102500000000002</c:v>
                </c:pt>
                <c:pt idx="64">
                  <c:v>3.61205</c:v>
                </c:pt>
                <c:pt idx="65">
                  <c:v>3.61205</c:v>
                </c:pt>
                <c:pt idx="66">
                  <c:v>3.6282999999999999</c:v>
                </c:pt>
                <c:pt idx="67">
                  <c:v>3.6415999999999999</c:v>
                </c:pt>
                <c:pt idx="68">
                  <c:v>3.6938499999999999</c:v>
                </c:pt>
                <c:pt idx="69">
                  <c:v>3.69435</c:v>
                </c:pt>
                <c:pt idx="70">
                  <c:v>3.6945999999999999</c:v>
                </c:pt>
                <c:pt idx="71">
                  <c:v>3.7034500000000001</c:v>
                </c:pt>
                <c:pt idx="72">
                  <c:v>3.7156500000000001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xVal>
          <c:yVal>
            <c:numRef>
              <c:f>'Q_fit (2)'!$E$21:$E$176</c:f>
              <c:numCache>
                <c:formatCode>General</c:formatCode>
                <c:ptCount val="156"/>
                <c:pt idx="0">
                  <c:v>-1.1954000001423992E-2</c:v>
                </c:pt>
                <c:pt idx="1">
                  <c:v>-1.372300000366522E-2</c:v>
                </c:pt>
                <c:pt idx="2">
                  <c:v>-1.2779999990016222E-2</c:v>
                </c:pt>
                <c:pt idx="3">
                  <c:v>-1.4055999999982305E-2</c:v>
                </c:pt>
                <c:pt idx="4">
                  <c:v>-1.4124999994237442E-2</c:v>
                </c:pt>
                <c:pt idx="5">
                  <c:v>-1.4701000000059139E-2</c:v>
                </c:pt>
                <c:pt idx="6">
                  <c:v>-7.525000000896398E-3</c:v>
                </c:pt>
                <c:pt idx="7">
                  <c:v>-8.4699999933945946E-3</c:v>
                </c:pt>
                <c:pt idx="8">
                  <c:v>-6.24200000311248E-3</c:v>
                </c:pt>
                <c:pt idx="9">
                  <c:v>-2.5109999987762421E-3</c:v>
                </c:pt>
                <c:pt idx="10">
                  <c:v>-2.338999998755753E-3</c:v>
                </c:pt>
                <c:pt idx="11">
                  <c:v>-2.484000004187692E-3</c:v>
                </c:pt>
                <c:pt idx="12">
                  <c:v>-9.0699999418575317E-4</c:v>
                </c:pt>
                <c:pt idx="13">
                  <c:v>4.4300000445218757E-4</c:v>
                </c:pt>
                <c:pt idx="14">
                  <c:v>-1.1279999962425791E-3</c:v>
                </c:pt>
                <c:pt idx="15">
                  <c:v>-9.7300000197719783E-4</c:v>
                </c:pt>
                <c:pt idx="16">
                  <c:v>-8.0699999671196565E-4</c:v>
                </c:pt>
                <c:pt idx="17">
                  <c:v>-2.8499999971245416E-3</c:v>
                </c:pt>
                <c:pt idx="18">
                  <c:v>-7.3510000001988374E-3</c:v>
                </c:pt>
                <c:pt idx="19">
                  <c:v>-6.5200000026379712E-3</c:v>
                </c:pt>
                <c:pt idx="20">
                  <c:v>-5.8959999951184727E-3</c:v>
                </c:pt>
                <c:pt idx="21">
                  <c:v>-5.2649999997811392E-3</c:v>
                </c:pt>
                <c:pt idx="22">
                  <c:v>-7.2979999968083575E-3</c:v>
                </c:pt>
                <c:pt idx="23">
                  <c:v>-5.756999998993706E-3</c:v>
                </c:pt>
                <c:pt idx="24">
                  <c:v>-7.2349999973084778E-3</c:v>
                </c:pt>
                <c:pt idx="25">
                  <c:v>-5.9509999991860241E-3</c:v>
                </c:pt>
                <c:pt idx="26">
                  <c:v>-1.0071839504234958E-2</c:v>
                </c:pt>
                <c:pt idx="27">
                  <c:v>-1.9647999994049314E-2</c:v>
                </c:pt>
                <c:pt idx="28">
                  <c:v>-1.6121999993629288E-2</c:v>
                </c:pt>
                <c:pt idx="29">
                  <c:v>-1.9027999995159917E-2</c:v>
                </c:pt>
                <c:pt idx="30">
                  <c:v>-2.1272999998473097E-2</c:v>
                </c:pt>
                <c:pt idx="31">
                  <c:v>-1.996800000051735E-2</c:v>
                </c:pt>
                <c:pt idx="32">
                  <c:v>-2.8620999997656327E-2</c:v>
                </c:pt>
                <c:pt idx="33">
                  <c:v>-3.0952000000979751E-2</c:v>
                </c:pt>
                <c:pt idx="34">
                  <c:v>-2.9220999997050967E-2</c:v>
                </c:pt>
                <c:pt idx="35">
                  <c:v>-2.927800000179559E-2</c:v>
                </c:pt>
                <c:pt idx="36">
                  <c:v>-2.8946999998879619E-2</c:v>
                </c:pt>
                <c:pt idx="37">
                  <c:v>-4.2173000001639593E-2</c:v>
                </c:pt>
                <c:pt idx="38">
                  <c:v>-3.8777999994636048E-2</c:v>
                </c:pt>
                <c:pt idx="39">
                  <c:v>-5.9093999996548519E-2</c:v>
                </c:pt>
                <c:pt idx="40">
                  <c:v>-7.0492999999260064E-2</c:v>
                </c:pt>
                <c:pt idx="41">
                  <c:v>-6.9493000002694316E-2</c:v>
                </c:pt>
                <c:pt idx="42">
                  <c:v>-7.1968999996897765E-2</c:v>
                </c:pt>
                <c:pt idx="43">
                  <c:v>-7.1368999997503124E-2</c:v>
                </c:pt>
                <c:pt idx="44">
                  <c:v>-7.1368999997503124E-2</c:v>
                </c:pt>
                <c:pt idx="45">
                  <c:v>-7.2914999997010455E-2</c:v>
                </c:pt>
                <c:pt idx="46">
                  <c:v>-7.349899999826448E-2</c:v>
                </c:pt>
                <c:pt idx="47">
                  <c:v>-7.7161000001069624E-2</c:v>
                </c:pt>
                <c:pt idx="48">
                  <c:v>-7.496799999353243E-2</c:v>
                </c:pt>
                <c:pt idx="49">
                  <c:v>-7.5112999998964369E-2</c:v>
                </c:pt>
                <c:pt idx="50">
                  <c:v>-7.7496999998402316E-2</c:v>
                </c:pt>
                <c:pt idx="51">
                  <c:v>-8.9354999996430706E-2</c:v>
                </c:pt>
                <c:pt idx="52">
                  <c:v>-9.1562000001431443E-2</c:v>
                </c:pt>
                <c:pt idx="53">
                  <c:v>-8.7799999993876554E-2</c:v>
                </c:pt>
                <c:pt idx="54">
                  <c:v>-0.10303799999383045</c:v>
                </c:pt>
                <c:pt idx="55">
                  <c:v>-0.10775699999794597</c:v>
                </c:pt>
                <c:pt idx="56">
                  <c:v>-0.10755699999572244</c:v>
                </c:pt>
                <c:pt idx="57">
                  <c:v>-0.10714699999516597</c:v>
                </c:pt>
                <c:pt idx="58">
                  <c:v>-0.1212699999960023</c:v>
                </c:pt>
                <c:pt idx="59">
                  <c:v>-0.12932899999577785</c:v>
                </c:pt>
                <c:pt idx="60">
                  <c:v>-0.137894999999844</c:v>
                </c:pt>
                <c:pt idx="61">
                  <c:v>-0.13999899999907939</c:v>
                </c:pt>
                <c:pt idx="62">
                  <c:v>-0.13899899999523768</c:v>
                </c:pt>
                <c:pt idx="63">
                  <c:v>-0.13755500000115717</c:v>
                </c:pt>
                <c:pt idx="64">
                  <c:v>-0.14091899999766611</c:v>
                </c:pt>
                <c:pt idx="65">
                  <c:v>-0.13971899999887682</c:v>
                </c:pt>
                <c:pt idx="66">
                  <c:v>-0.14329399999405723</c:v>
                </c:pt>
                <c:pt idx="67">
                  <c:v>-0.14633799999865005</c:v>
                </c:pt>
                <c:pt idx="68">
                  <c:v>-0.15802300000359537</c:v>
                </c:pt>
                <c:pt idx="69">
                  <c:v>-0.15751299999828916</c:v>
                </c:pt>
                <c:pt idx="70">
                  <c:v>-0.15835799999331357</c:v>
                </c:pt>
                <c:pt idx="71">
                  <c:v>-0.15977099999872735</c:v>
                </c:pt>
                <c:pt idx="72">
                  <c:v>-0.16050700000050711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A3-431F-865E-E03A40B218A9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(2)'!$U$2:$U$31</c:f>
              <c:numCache>
                <c:formatCode>General</c:formatCode>
                <c:ptCount val="30"/>
                <c:pt idx="0">
                  <c:v>2.1</c:v>
                </c:pt>
                <c:pt idx="1">
                  <c:v>2.15</c:v>
                </c:pt>
                <c:pt idx="2">
                  <c:v>2.2000000000000002</c:v>
                </c:pt>
                <c:pt idx="3">
                  <c:v>2.25</c:v>
                </c:pt>
                <c:pt idx="4">
                  <c:v>2.2999999999999998</c:v>
                </c:pt>
                <c:pt idx="5">
                  <c:v>2.35</c:v>
                </c:pt>
                <c:pt idx="6">
                  <c:v>2.4</c:v>
                </c:pt>
                <c:pt idx="7">
                  <c:v>2.4500000000000002</c:v>
                </c:pt>
                <c:pt idx="8">
                  <c:v>2.5</c:v>
                </c:pt>
                <c:pt idx="9">
                  <c:v>2.5499999999999998</c:v>
                </c:pt>
                <c:pt idx="10">
                  <c:v>2.6</c:v>
                </c:pt>
                <c:pt idx="11">
                  <c:v>2.65</c:v>
                </c:pt>
                <c:pt idx="12">
                  <c:v>2.7</c:v>
                </c:pt>
                <c:pt idx="13">
                  <c:v>2.75</c:v>
                </c:pt>
                <c:pt idx="14">
                  <c:v>2.8</c:v>
                </c:pt>
                <c:pt idx="15">
                  <c:v>2.85</c:v>
                </c:pt>
                <c:pt idx="16">
                  <c:v>2.9</c:v>
                </c:pt>
                <c:pt idx="17">
                  <c:v>2.95</c:v>
                </c:pt>
                <c:pt idx="18">
                  <c:v>3</c:v>
                </c:pt>
                <c:pt idx="19">
                  <c:v>3.15</c:v>
                </c:pt>
                <c:pt idx="20">
                  <c:v>3.2</c:v>
                </c:pt>
                <c:pt idx="21">
                  <c:v>3.25</c:v>
                </c:pt>
                <c:pt idx="22">
                  <c:v>3.3</c:v>
                </c:pt>
                <c:pt idx="23">
                  <c:v>3.35</c:v>
                </c:pt>
                <c:pt idx="24">
                  <c:v>3.4</c:v>
                </c:pt>
                <c:pt idx="25">
                  <c:v>3.45</c:v>
                </c:pt>
                <c:pt idx="26">
                  <c:v>3.5</c:v>
                </c:pt>
                <c:pt idx="27">
                  <c:v>3.55</c:v>
                </c:pt>
                <c:pt idx="28">
                  <c:v>3.6</c:v>
                </c:pt>
                <c:pt idx="29">
                  <c:v>3.65</c:v>
                </c:pt>
              </c:numCache>
            </c:numRef>
          </c:xVal>
          <c:yVal>
            <c:numRef>
              <c:f>'Q_fit (2)'!$V$2:$V$31</c:f>
              <c:numCache>
                <c:formatCode>General</c:formatCode>
                <c:ptCount val="30"/>
                <c:pt idx="0">
                  <c:v>-1.39026911616007E-2</c:v>
                </c:pt>
                <c:pt idx="1">
                  <c:v>-1.0434451841010495E-2</c:v>
                </c:pt>
                <c:pt idx="2">
                  <c:v>-7.4921602169414347E-3</c:v>
                </c:pt>
                <c:pt idx="3">
                  <c:v>-5.0758162893933534E-3</c:v>
                </c:pt>
                <c:pt idx="4">
                  <c:v>-3.1854200583665282E-3</c:v>
                </c:pt>
                <c:pt idx="5">
                  <c:v>-1.8209715238607371E-3</c:v>
                </c:pt>
                <c:pt idx="6">
                  <c:v>-9.8247068587598019E-4</c:v>
                </c:pt>
                <c:pt idx="7">
                  <c:v>-6.6991754441236839E-4</c:v>
                </c:pt>
                <c:pt idx="8">
                  <c:v>-8.8331209946979072E-4</c:v>
                </c:pt>
                <c:pt idx="9">
                  <c:v>-1.6226543510483582E-3</c:v>
                </c:pt>
                <c:pt idx="10">
                  <c:v>-2.8879442991479598E-3</c:v>
                </c:pt>
                <c:pt idx="11">
                  <c:v>-4.6791819437687066E-3</c:v>
                </c:pt>
                <c:pt idx="12">
                  <c:v>-6.9963672849104874E-3</c:v>
                </c:pt>
                <c:pt idx="13">
                  <c:v>-9.8395003225734134E-3</c:v>
                </c:pt>
                <c:pt idx="14">
                  <c:v>-1.3208581056757485E-2</c:v>
                </c:pt>
                <c:pt idx="15">
                  <c:v>-1.710360948746259E-2</c:v>
                </c:pt>
                <c:pt idx="16">
                  <c:v>-2.152458561468884E-2</c:v>
                </c:pt>
                <c:pt idx="17">
                  <c:v>-2.6471509438436125E-2</c:v>
                </c:pt>
                <c:pt idx="18">
                  <c:v>-3.1944380958704555E-2</c:v>
                </c:pt>
                <c:pt idx="19">
                  <c:v>-5.1518681698636271E-2</c:v>
                </c:pt>
                <c:pt idx="20">
                  <c:v>-5.9095344004989059E-2</c:v>
                </c:pt>
                <c:pt idx="21">
                  <c:v>-6.7197954007862881E-2</c:v>
                </c:pt>
                <c:pt idx="22">
                  <c:v>-7.5826511707257627E-2</c:v>
                </c:pt>
                <c:pt idx="23">
                  <c:v>-8.4981017103173961E-2</c:v>
                </c:pt>
                <c:pt idx="24">
                  <c:v>-9.4661470195610997E-2</c:v>
                </c:pt>
                <c:pt idx="25">
                  <c:v>-0.1048678709845694</c:v>
                </c:pt>
                <c:pt idx="26">
                  <c:v>-0.1156002194700485</c:v>
                </c:pt>
                <c:pt idx="27">
                  <c:v>-0.12685851565204898</c:v>
                </c:pt>
                <c:pt idx="28">
                  <c:v>-0.13864275953057081</c:v>
                </c:pt>
                <c:pt idx="29">
                  <c:v>-0.15095295110561335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A3-431F-865E-E03A40B21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0040"/>
        <c:axId val="1"/>
      </c:scatterChart>
      <c:valAx>
        <c:axId val="765800040"/>
        <c:scaling>
          <c:orientation val="minMax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75709421112374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004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74006810442678"/>
          <c:y val="0.92402192373012193"/>
          <c:w val="0.4370034052213394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64139094891005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65625"/>
          <c:w val="0.80452405950567596"/>
          <c:h val="0.5093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B!$H$21:$H$79</c:f>
              <c:numCache>
                <c:formatCode>General</c:formatCode>
                <c:ptCount val="5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6-4708-82FA-BEA6C82482FC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B!$I$21:$I$79</c:f>
              <c:numCache>
                <c:formatCode>General</c:formatCode>
                <c:ptCount val="59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19">
                  <c:v>-7.0599999962723814E-3</c:v>
                </c:pt>
                <c:pt idx="20">
                  <c:v>-9.6599999960744753E-4</c:v>
                </c:pt>
                <c:pt idx="21">
                  <c:v>-3.0090000000200234E-3</c:v>
                </c:pt>
                <c:pt idx="22">
                  <c:v>-7.5100000030943193E-3</c:v>
                </c:pt>
                <c:pt idx="23">
                  <c:v>-6.6789999982574955E-3</c:v>
                </c:pt>
                <c:pt idx="26">
                  <c:v>-7.4569999997038394E-3</c:v>
                </c:pt>
                <c:pt idx="27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-8.7958999996772036E-2</c:v>
                </c:pt>
                <c:pt idx="58">
                  <c:v>-0.10319699999672594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6-4708-82FA-BEA6C82482FC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B!$J$21:$J$79</c:f>
              <c:numCache>
                <c:formatCode>General</c:formatCode>
                <c:ptCount val="59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86-4708-82FA-BEA6C82482FC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B!$K$21:$K$79</c:f>
              <c:numCache>
                <c:formatCode>General</c:formatCode>
                <c:ptCount val="59"/>
                <c:pt idx="28">
                  <c:v>-1.023083950713044E-2</c:v>
                </c:pt>
                <c:pt idx="29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6-4708-82FA-BEA6C82482FC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B!$L$21:$L$79</c:f>
              <c:numCache>
                <c:formatCode>General</c:formatCode>
                <c:ptCount val="59"/>
                <c:pt idx="14">
                  <c:v>-1.0659999970812351E-3</c:v>
                </c:pt>
                <c:pt idx="24">
                  <c:v>-6.0549999980139546E-3</c:v>
                </c:pt>
                <c:pt idx="25">
                  <c:v>-5.4240000026766211E-3</c:v>
                </c:pt>
                <c:pt idx="30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6-4708-82FA-BEA6C82482FC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B!$M$21:$M$79</c:f>
              <c:numCache>
                <c:formatCode>General</c:formatCode>
                <c:ptCount val="59"/>
                <c:pt idx="32">
                  <c:v>4.8567000005277805E-2</c:v>
                </c:pt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86-4708-82FA-BEA6C82482FC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86-4708-82FA-BEA6C82482FC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B!$O$21:$O$79</c:f>
              <c:numCache>
                <c:formatCode>General</c:formatCode>
                <c:ptCount val="59"/>
                <c:pt idx="29">
                  <c:v>-1.1943106431525907E-2</c:v>
                </c:pt>
                <c:pt idx="30">
                  <c:v>-1.5127390392859541E-2</c:v>
                </c:pt>
                <c:pt idx="31">
                  <c:v>2.1304564341222743E-2</c:v>
                </c:pt>
                <c:pt idx="32">
                  <c:v>2.0938456826951779E-2</c:v>
                </c:pt>
                <c:pt idx="33">
                  <c:v>-1.516996103405388E-2</c:v>
                </c:pt>
                <c:pt idx="34">
                  <c:v>-2.3726659914108272E-2</c:v>
                </c:pt>
                <c:pt idx="35">
                  <c:v>-2.61702147186611E-2</c:v>
                </c:pt>
                <c:pt idx="36">
                  <c:v>-2.8715939062080253E-2</c:v>
                </c:pt>
                <c:pt idx="37">
                  <c:v>-2.8724453190319132E-2</c:v>
                </c:pt>
                <c:pt idx="38">
                  <c:v>-2.9175701986978719E-2</c:v>
                </c:pt>
                <c:pt idx="39">
                  <c:v>-2.9184216115217598E-2</c:v>
                </c:pt>
                <c:pt idx="40">
                  <c:v>-4.3266584222292126E-2</c:v>
                </c:pt>
                <c:pt idx="41">
                  <c:v>-4.5352545640812814E-2</c:v>
                </c:pt>
                <c:pt idx="42">
                  <c:v>-5.8668642206390009E-2</c:v>
                </c:pt>
                <c:pt idx="43">
                  <c:v>-7.1618631257696186E-2</c:v>
                </c:pt>
                <c:pt idx="44">
                  <c:v>-7.1618631257696186E-2</c:v>
                </c:pt>
                <c:pt idx="45">
                  <c:v>-7.1652687770651702E-2</c:v>
                </c:pt>
                <c:pt idx="46">
                  <c:v>-7.1652687770651702E-2</c:v>
                </c:pt>
                <c:pt idx="47">
                  <c:v>-7.1652687770651702E-2</c:v>
                </c:pt>
                <c:pt idx="48">
                  <c:v>-7.2367874542715871E-2</c:v>
                </c:pt>
                <c:pt idx="49">
                  <c:v>-7.437720880708687E-2</c:v>
                </c:pt>
                <c:pt idx="50">
                  <c:v>-7.5211593374495234E-2</c:v>
                </c:pt>
                <c:pt idx="51">
                  <c:v>-7.523713575921176E-2</c:v>
                </c:pt>
                <c:pt idx="52">
                  <c:v>-7.5279706400406043E-2</c:v>
                </c:pt>
                <c:pt idx="53">
                  <c:v>-7.6437627840891031E-2</c:v>
                </c:pt>
                <c:pt idx="54">
                  <c:v>-7.8498046874695193E-2</c:v>
                </c:pt>
                <c:pt idx="55">
                  <c:v>-7.8583188157083761E-2</c:v>
                </c:pt>
                <c:pt idx="56">
                  <c:v>-8.9906978714767716E-2</c:v>
                </c:pt>
                <c:pt idx="57">
                  <c:v>-8.9949549355962E-2</c:v>
                </c:pt>
                <c:pt idx="58">
                  <c:v>-0.1018863571468438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86-4708-82FA-BEA6C82482FC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B!$P$21:$P$79</c:f>
              <c:numCache>
                <c:formatCode>General</c:formatCode>
                <c:ptCount val="59"/>
                <c:pt idx="2">
                  <c:v>-1.5816678709902776E-2</c:v>
                </c:pt>
                <c:pt idx="3">
                  <c:v>-1.5811598178934405E-2</c:v>
                </c:pt>
                <c:pt idx="4">
                  <c:v>-1.5543273891472587E-2</c:v>
                </c:pt>
                <c:pt idx="5">
                  <c:v>-1.5523098193565787E-2</c:v>
                </c:pt>
                <c:pt idx="6">
                  <c:v>-1.5518055918030016E-2</c:v>
                </c:pt>
                <c:pt idx="7">
                  <c:v>-1.5497893411651642E-2</c:v>
                </c:pt>
                <c:pt idx="8">
                  <c:v>-7.128894451018164E-3</c:v>
                </c:pt>
                <c:pt idx="9">
                  <c:v>-7.1099589430554389E-3</c:v>
                </c:pt>
                <c:pt idx="10">
                  <c:v>-2.2074039933182021E-3</c:v>
                </c:pt>
                <c:pt idx="11">
                  <c:v>-2.2046003201801057E-3</c:v>
                </c:pt>
                <c:pt idx="12">
                  <c:v>7.0861140118527732E-4</c:v>
                </c:pt>
                <c:pt idx="13">
                  <c:v>7.1862284007273569E-4</c:v>
                </c:pt>
                <c:pt idx="14">
                  <c:v>1.9063297951542602E-3</c:v>
                </c:pt>
                <c:pt idx="15">
                  <c:v>1.9590124061753533E-3</c:v>
                </c:pt>
                <c:pt idx="16">
                  <c:v>2.412176214473094E-3</c:v>
                </c:pt>
                <c:pt idx="17">
                  <c:v>3.6504128882123288E-3</c:v>
                </c:pt>
                <c:pt idx="18">
                  <c:v>3.6522422815064015E-3</c:v>
                </c:pt>
                <c:pt idx="19">
                  <c:v>3.0500422931538651E-3</c:v>
                </c:pt>
                <c:pt idx="20">
                  <c:v>1.9566045302744639E-3</c:v>
                </c:pt>
                <c:pt idx="21">
                  <c:v>4.1621774464606354E-4</c:v>
                </c:pt>
                <c:pt idx="22">
                  <c:v>-2.9544686400927445E-3</c:v>
                </c:pt>
                <c:pt idx="23">
                  <c:v>-2.9574435160435453E-3</c:v>
                </c:pt>
                <c:pt idx="24">
                  <c:v>-3.270431902212545E-3</c:v>
                </c:pt>
                <c:pt idx="25">
                  <c:v>-3.2734760336883273E-3</c:v>
                </c:pt>
                <c:pt idx="26">
                  <c:v>-4.0776847602589372E-3</c:v>
                </c:pt>
                <c:pt idx="27">
                  <c:v>-4.3140621872862495E-3</c:v>
                </c:pt>
                <c:pt idx="28">
                  <c:v>-8.4093466757908519E-3</c:v>
                </c:pt>
                <c:pt idx="29">
                  <c:v>-1.7189234596087344E-2</c:v>
                </c:pt>
                <c:pt idx="30">
                  <c:v>-1.9201115916822831E-2</c:v>
                </c:pt>
                <c:pt idx="31">
                  <c:v>-1.693421204043255E-3</c:v>
                </c:pt>
                <c:pt idx="32">
                  <c:v>-1.8092871106946129E-3</c:v>
                </c:pt>
                <c:pt idx="33">
                  <c:v>-1.9228637674589599E-2</c:v>
                </c:pt>
                <c:pt idx="34">
                  <c:v>-2.5095262512461192E-2</c:v>
                </c:pt>
                <c:pt idx="35">
                  <c:v>-2.6892893906867998E-2</c:v>
                </c:pt>
                <c:pt idx="36">
                  <c:v>-2.8823471101699472E-2</c:v>
                </c:pt>
                <c:pt idx="37">
                  <c:v>-2.883002681807989E-2</c:v>
                </c:pt>
                <c:pt idx="38">
                  <c:v>-2.9178423640092488E-2</c:v>
                </c:pt>
                <c:pt idx="39">
                  <c:v>-2.9185014973599488E-2</c:v>
                </c:pt>
                <c:pt idx="40">
                  <c:v>-4.0989832958320704E-2</c:v>
                </c:pt>
                <c:pt idx="41">
                  <c:v>-4.2891866159304959E-2</c:v>
                </c:pt>
                <c:pt idx="42">
                  <c:v>-5.5966886921740233E-2</c:v>
                </c:pt>
                <c:pt idx="43">
                  <c:v>-7.0229888503585247E-2</c:v>
                </c:pt>
                <c:pt idx="44">
                  <c:v>-7.0229888503585247E-2</c:v>
                </c:pt>
                <c:pt idx="45">
                  <c:v>-7.0269409749053713E-2</c:v>
                </c:pt>
                <c:pt idx="46">
                  <c:v>-7.0269409749053713E-2</c:v>
                </c:pt>
                <c:pt idx="47">
                  <c:v>-7.0269409749053713E-2</c:v>
                </c:pt>
                <c:pt idx="48">
                  <c:v>-7.1101793698366222E-2</c:v>
                </c:pt>
                <c:pt idx="49">
                  <c:v>-7.3465301828558927E-2</c:v>
                </c:pt>
                <c:pt idx="50">
                  <c:v>-7.4457553222312622E-2</c:v>
                </c:pt>
                <c:pt idx="51">
                  <c:v>-7.4488028190807354E-2</c:v>
                </c:pt>
                <c:pt idx="52">
                  <c:v>-7.4538832996493998E-2</c:v>
                </c:pt>
                <c:pt idx="53">
                  <c:v>-7.5927047729964059E-2</c:v>
                </c:pt>
                <c:pt idx="54">
                  <c:v>-7.8427421065317748E-2</c:v>
                </c:pt>
                <c:pt idx="55">
                  <c:v>-7.8531573343822103E-2</c:v>
                </c:pt>
                <c:pt idx="56">
                  <c:v>-9.2971574940189594E-2</c:v>
                </c:pt>
                <c:pt idx="57">
                  <c:v>-9.3028061996806244E-2</c:v>
                </c:pt>
                <c:pt idx="58">
                  <c:v>-0.10951757752040869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86-4708-82FA-BEA6C82482FC}"/>
            </c:ext>
          </c:extLst>
        </c:ser>
        <c:ser>
          <c:idx val="9"/>
          <c:order val="9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B!$S$21:$S$79</c:f>
              <c:numCache>
                <c:formatCode>General</c:formatCode>
                <c:ptCount val="59"/>
                <c:pt idx="1">
                  <c:v>-3.2039000005170237E-2</c:v>
                </c:pt>
                <c:pt idx="15">
                  <c:v>1.4088000003539491E-2</c:v>
                </c:pt>
                <c:pt idx="31">
                  <c:v>-5.4525999999896158E-2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86-4708-82FA-BEA6C824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3632"/>
        <c:axId val="1"/>
      </c:scatterChart>
      <c:valAx>
        <c:axId val="78644363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36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596928413026"/>
          <c:y val="0.85"/>
          <c:w val="0.75605883674879892"/>
          <c:h val="0.1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4902022541299982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705929660557713"/>
          <c:y val="0.2647983133710371"/>
          <c:w val="0.69215818810927565"/>
          <c:h val="0.4766369640678667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B!$H$21:$H$79</c:f>
              <c:numCache>
                <c:formatCode>General</c:formatCode>
                <c:ptCount val="5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77-48EA-A8A9-C8AADFE07849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B!$I$21:$I$79</c:f>
              <c:numCache>
                <c:formatCode>General</c:formatCode>
                <c:ptCount val="59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19">
                  <c:v>-7.0599999962723814E-3</c:v>
                </c:pt>
                <c:pt idx="20">
                  <c:v>-9.6599999960744753E-4</c:v>
                </c:pt>
                <c:pt idx="21">
                  <c:v>-3.0090000000200234E-3</c:v>
                </c:pt>
                <c:pt idx="22">
                  <c:v>-7.5100000030943193E-3</c:v>
                </c:pt>
                <c:pt idx="23">
                  <c:v>-6.6789999982574955E-3</c:v>
                </c:pt>
                <c:pt idx="26">
                  <c:v>-7.4569999997038394E-3</c:v>
                </c:pt>
                <c:pt idx="27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-8.7958999996772036E-2</c:v>
                </c:pt>
                <c:pt idx="58">
                  <c:v>-0.10319699999672594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77-48EA-A8A9-C8AADFE07849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B!$J$21:$J$79</c:f>
              <c:numCache>
                <c:formatCode>General</c:formatCode>
                <c:ptCount val="59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77-48EA-A8A9-C8AADFE07849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B!$K$21:$K$79</c:f>
              <c:numCache>
                <c:formatCode>General</c:formatCode>
                <c:ptCount val="59"/>
                <c:pt idx="28">
                  <c:v>-1.023083950713044E-2</c:v>
                </c:pt>
                <c:pt idx="29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77-48EA-A8A9-C8AADFE07849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B!$L$21:$L$79</c:f>
              <c:numCache>
                <c:formatCode>General</c:formatCode>
                <c:ptCount val="59"/>
                <c:pt idx="14">
                  <c:v>-1.0659999970812351E-3</c:v>
                </c:pt>
                <c:pt idx="24">
                  <c:v>-6.0549999980139546E-3</c:v>
                </c:pt>
                <c:pt idx="25">
                  <c:v>-5.4240000026766211E-3</c:v>
                </c:pt>
                <c:pt idx="30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77-48EA-A8A9-C8AADFE07849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B!$M$21:$M$79</c:f>
              <c:numCache>
                <c:formatCode>General</c:formatCode>
                <c:ptCount val="59"/>
                <c:pt idx="32">
                  <c:v>4.8567000005277805E-2</c:v>
                </c:pt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77-48EA-A8A9-C8AADFE07849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77-48EA-A8A9-C8AADFE07849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B!$O$21:$O$79</c:f>
              <c:numCache>
                <c:formatCode>General</c:formatCode>
                <c:ptCount val="59"/>
                <c:pt idx="29">
                  <c:v>-1.1943106431525907E-2</c:v>
                </c:pt>
                <c:pt idx="30">
                  <c:v>-1.5127390392859541E-2</c:v>
                </c:pt>
                <c:pt idx="31">
                  <c:v>2.1304564341222743E-2</c:v>
                </c:pt>
                <c:pt idx="32">
                  <c:v>2.0938456826951779E-2</c:v>
                </c:pt>
                <c:pt idx="33">
                  <c:v>-1.516996103405388E-2</c:v>
                </c:pt>
                <c:pt idx="34">
                  <c:v>-2.3726659914108272E-2</c:v>
                </c:pt>
                <c:pt idx="35">
                  <c:v>-2.61702147186611E-2</c:v>
                </c:pt>
                <c:pt idx="36">
                  <c:v>-2.8715939062080253E-2</c:v>
                </c:pt>
                <c:pt idx="37">
                  <c:v>-2.8724453190319132E-2</c:v>
                </c:pt>
                <c:pt idx="38">
                  <c:v>-2.9175701986978719E-2</c:v>
                </c:pt>
                <c:pt idx="39">
                  <c:v>-2.9184216115217598E-2</c:v>
                </c:pt>
                <c:pt idx="40">
                  <c:v>-4.3266584222292126E-2</c:v>
                </c:pt>
                <c:pt idx="41">
                  <c:v>-4.5352545640812814E-2</c:v>
                </c:pt>
                <c:pt idx="42">
                  <c:v>-5.8668642206390009E-2</c:v>
                </c:pt>
                <c:pt idx="43">
                  <c:v>-7.1618631257696186E-2</c:v>
                </c:pt>
                <c:pt idx="44">
                  <c:v>-7.1618631257696186E-2</c:v>
                </c:pt>
                <c:pt idx="45">
                  <c:v>-7.1652687770651702E-2</c:v>
                </c:pt>
                <c:pt idx="46">
                  <c:v>-7.1652687770651702E-2</c:v>
                </c:pt>
                <c:pt idx="47">
                  <c:v>-7.1652687770651702E-2</c:v>
                </c:pt>
                <c:pt idx="48">
                  <c:v>-7.2367874542715871E-2</c:v>
                </c:pt>
                <c:pt idx="49">
                  <c:v>-7.437720880708687E-2</c:v>
                </c:pt>
                <c:pt idx="50">
                  <c:v>-7.5211593374495234E-2</c:v>
                </c:pt>
                <c:pt idx="51">
                  <c:v>-7.523713575921176E-2</c:v>
                </c:pt>
                <c:pt idx="52">
                  <c:v>-7.5279706400406043E-2</c:v>
                </c:pt>
                <c:pt idx="53">
                  <c:v>-7.6437627840891031E-2</c:v>
                </c:pt>
                <c:pt idx="54">
                  <c:v>-7.8498046874695193E-2</c:v>
                </c:pt>
                <c:pt idx="55">
                  <c:v>-7.8583188157083761E-2</c:v>
                </c:pt>
                <c:pt idx="56">
                  <c:v>-8.9906978714767716E-2</c:v>
                </c:pt>
                <c:pt idx="57">
                  <c:v>-8.9949549355962E-2</c:v>
                </c:pt>
                <c:pt idx="58">
                  <c:v>-0.1018863571468438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77-48EA-A8A9-C8AADFE07849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B!$S$21:$S$79</c:f>
              <c:numCache>
                <c:formatCode>General</c:formatCode>
                <c:ptCount val="59"/>
                <c:pt idx="1">
                  <c:v>-3.2039000005170237E-2</c:v>
                </c:pt>
                <c:pt idx="15">
                  <c:v>1.4088000003539491E-2</c:v>
                </c:pt>
                <c:pt idx="31">
                  <c:v>-5.4525999999896158E-2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77-48EA-A8A9-C8AADFE07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4288"/>
        <c:axId val="1"/>
      </c:scatterChart>
      <c:valAx>
        <c:axId val="78644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686377438114354"/>
              <c:y val="0.82554778783493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823735268385573E-2"/>
              <c:y val="0.40810099672120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4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52982347794759"/>
          <c:y val="0.85358517101250198"/>
          <c:w val="0.72745242138850297"/>
          <c:h val="0.124610918962232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580645161290321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2580645161291"/>
          <c:y val="0.26363714381257047"/>
          <c:w val="0.79516129032258065"/>
          <c:h val="0.51818335163160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B!$U$21:$U$79</c:f>
              <c:numCache>
                <c:formatCode>General</c:formatCode>
                <c:ptCount val="59"/>
                <c:pt idx="2">
                  <c:v>3.703678705583302E-3</c:v>
                </c:pt>
                <c:pt idx="3">
                  <c:v>1.9295981796496608E-3</c:v>
                </c:pt>
                <c:pt idx="4">
                  <c:v>2.6042738985608826E-3</c:v>
                </c:pt>
                <c:pt idx="5">
                  <c:v>1.3080981979639583E-3</c:v>
                </c:pt>
                <c:pt idx="6">
                  <c:v>1.2340559208970925E-3</c:v>
                </c:pt>
                <c:pt idx="7">
                  <c:v>6.3789340869702116E-4</c:v>
                </c:pt>
                <c:pt idx="8">
                  <c:v>-5.5510554549775826E-4</c:v>
                </c:pt>
                <c:pt idx="9">
                  <c:v>-1.5190410532346377E-3</c:v>
                </c:pt>
                <c:pt idx="10">
                  <c:v>-4.1935960054138022E-3</c:v>
                </c:pt>
                <c:pt idx="11">
                  <c:v>-4.6539968149161837E-4</c:v>
                </c:pt>
                <c:pt idx="12">
                  <c:v>-3.2066113955605546E-3</c:v>
                </c:pt>
                <c:pt idx="13">
                  <c:v>-3.3616228398799519E-3</c:v>
                </c:pt>
                <c:pt idx="14">
                  <c:v>-2.9723297922354952E-3</c:v>
                </c:pt>
                <c:pt idx="16">
                  <c:v>-2.1281762129163884E-3</c:v>
                </c:pt>
                <c:pt idx="17">
                  <c:v>-4.9374128873503897E-3</c:v>
                </c:pt>
                <c:pt idx="18">
                  <c:v>-4.7842422791031236E-3</c:v>
                </c:pt>
                <c:pt idx="19">
                  <c:v>-1.0110042289426246E-2</c:v>
                </c:pt>
                <c:pt idx="20">
                  <c:v>-2.9226045298819114E-3</c:v>
                </c:pt>
                <c:pt idx="21">
                  <c:v>-3.425217744666087E-3</c:v>
                </c:pt>
                <c:pt idx="22">
                  <c:v>-4.5555313630015748E-3</c:v>
                </c:pt>
                <c:pt idx="23">
                  <c:v>-3.7215564822139502E-3</c:v>
                </c:pt>
                <c:pt idx="24">
                  <c:v>-2.7845680958014096E-3</c:v>
                </c:pt>
                <c:pt idx="25">
                  <c:v>-2.1505239689882938E-3</c:v>
                </c:pt>
                <c:pt idx="26">
                  <c:v>-3.3793152394449022E-3</c:v>
                </c:pt>
                <c:pt idx="27">
                  <c:v>-3.0799378129177102E-3</c:v>
                </c:pt>
                <c:pt idx="28">
                  <c:v>-1.8214928313395884E-3</c:v>
                </c:pt>
                <c:pt idx="29">
                  <c:v>9.0823459956257402E-4</c:v>
                </c:pt>
                <c:pt idx="30">
                  <c:v>1.4115918767432234E-5</c:v>
                </c:pt>
                <c:pt idx="33">
                  <c:v>-2.2033623267789793E-3</c:v>
                </c:pt>
                <c:pt idx="34">
                  <c:v>4.9682625163243177E-3</c:v>
                </c:pt>
                <c:pt idx="35">
                  <c:v>-1.8871060936838102E-3</c:v>
                </c:pt>
                <c:pt idx="36">
                  <c:v>-2.2875289021757617E-3</c:v>
                </c:pt>
                <c:pt idx="37">
                  <c:v>-5.4997317459060113E-4</c:v>
                </c:pt>
                <c:pt idx="38">
                  <c:v>-2.5857636459858391E-4</c:v>
                </c:pt>
                <c:pt idx="39">
                  <c:v>7.9014979100344718E-5</c:v>
                </c:pt>
                <c:pt idx="40">
                  <c:v>-1.3421670389384133E-3</c:v>
                </c:pt>
                <c:pt idx="41">
                  <c:v>3.9548661617734293E-3</c:v>
                </c:pt>
                <c:pt idx="42">
                  <c:v>-3.2861130777037673E-3</c:v>
                </c:pt>
                <c:pt idx="43">
                  <c:v>-4.2211149857029895E-4</c:v>
                </c:pt>
                <c:pt idx="44">
                  <c:v>5.7788849799544906E-4</c:v>
                </c:pt>
                <c:pt idx="45">
                  <c:v>-1.8585902434635759E-3</c:v>
                </c:pt>
                <c:pt idx="46">
                  <c:v>-1.2585902440689356E-3</c:v>
                </c:pt>
                <c:pt idx="47">
                  <c:v>-1.2585902440689356E-3</c:v>
                </c:pt>
                <c:pt idx="48">
                  <c:v>-1.9722062942637564E-3</c:v>
                </c:pt>
                <c:pt idx="49">
                  <c:v>-1.9269817260103572E-4</c:v>
                </c:pt>
                <c:pt idx="50">
                  <c:v>-2.8624467816524835E-3</c:v>
                </c:pt>
                <c:pt idx="51">
                  <c:v>-6.3897180562055844E-4</c:v>
                </c:pt>
                <c:pt idx="52">
                  <c:v>-7.3316700536585344E-4</c:v>
                </c:pt>
                <c:pt idx="53">
                  <c:v>-1.7289522713337391E-3</c:v>
                </c:pt>
                <c:pt idx="56">
                  <c:v>3.457574940863406E-3</c:v>
                </c:pt>
                <c:pt idx="57">
                  <c:v>5.0690620000342079E-3</c:v>
                </c:pt>
                <c:pt idx="58">
                  <c:v>6.3205775236827577E-3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C1-4A68-A94C-F4F1E5EFA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976"/>
        <c:axId val="1"/>
      </c:scatterChart>
      <c:valAx>
        <c:axId val="78644297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30304302871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32258064516127"/>
          <c:y val="0.91515437842996894"/>
          <c:w val="9.1935483870967782E-2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35622830251241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8650498612447"/>
          <c:y val="0.265625"/>
          <c:w val="0.8143086685286288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(2)'!$H$21:$H$88</c:f>
              <c:numCache>
                <c:formatCode>General</c:formatCode>
                <c:ptCount val="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A-409B-AE13-457F2AF5F1A2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(2)'!$I$21:$I$88</c:f>
              <c:numCache>
                <c:formatCode>General</c:formatCode>
                <c:ptCount val="68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8">
                  <c:v>-7.4569999997038394E-3</c:v>
                </c:pt>
                <c:pt idx="29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CA-409B-AE13-457F2AF5F1A2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(2)'!$J$21:$J$88</c:f>
              <c:numCache>
                <c:formatCode>General</c:formatCode>
                <c:ptCount val="68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CA-409B-AE13-457F2AF5F1A2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(2)'!$K$21:$K$88</c:f>
              <c:numCache>
                <c:formatCode>General</c:formatCode>
                <c:ptCount val="68"/>
                <c:pt idx="30">
                  <c:v>-1.023083950713044E-2</c:v>
                </c:pt>
                <c:pt idx="31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CA-409B-AE13-457F2AF5F1A2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(2)'!$L$21:$L$88</c:f>
              <c:numCache>
                <c:formatCode>General</c:formatCode>
                <c:ptCount val="68"/>
                <c:pt idx="14">
                  <c:v>-1.0659999970812351E-3</c:v>
                </c:pt>
                <c:pt idx="26">
                  <c:v>-6.0549999980139546E-3</c:v>
                </c:pt>
                <c:pt idx="27">
                  <c:v>-5.4240000026766211E-3</c:v>
                </c:pt>
                <c:pt idx="32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CA-409B-AE13-457F2AF5F1A2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(2)'!$M$21:$M$88</c:f>
              <c:numCache>
                <c:formatCode>General</c:formatCode>
                <c:ptCount val="68"/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CA-409B-AE13-457F2AF5F1A2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CA-409B-AE13-457F2AF5F1A2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(2)'!$O$21:$O$88</c:f>
              <c:numCache>
                <c:formatCode>General</c:formatCode>
                <c:ptCount val="68"/>
                <c:pt idx="22">
                  <c:v>3.470826132766569E-2</c:v>
                </c:pt>
                <c:pt idx="23">
                  <c:v>3.4291608638401194E-2</c:v>
                </c:pt>
                <c:pt idx="31">
                  <c:v>-3.1296166160079686E-3</c:v>
                </c:pt>
                <c:pt idx="32">
                  <c:v>-6.7535260528668317E-3</c:v>
                </c:pt>
                <c:pt idx="33">
                  <c:v>-6.8019740399906103E-3</c:v>
                </c:pt>
                <c:pt idx="34">
                  <c:v>-1.654001945187078E-2</c:v>
                </c:pt>
                <c:pt idx="35">
                  <c:v>-1.9320933912775895E-2</c:v>
                </c:pt>
                <c:pt idx="36">
                  <c:v>-2.2218123542778079E-2</c:v>
                </c:pt>
                <c:pt idx="37">
                  <c:v>-2.2227813140202834E-2</c:v>
                </c:pt>
                <c:pt idx="38">
                  <c:v>-2.2741361803714888E-2</c:v>
                </c:pt>
                <c:pt idx="39">
                  <c:v>-2.2751051401139644E-2</c:v>
                </c:pt>
                <c:pt idx="40">
                  <c:v>-3.8777645541686723E-2</c:v>
                </c:pt>
                <c:pt idx="41">
                  <c:v>-4.1151596910752097E-2</c:v>
                </c:pt>
                <c:pt idx="42">
                  <c:v>-5.630612728307105E-2</c:v>
                </c:pt>
                <c:pt idx="43">
                  <c:v>-7.1044004966125507E-2</c:v>
                </c:pt>
                <c:pt idx="44">
                  <c:v>-7.1044004966125507E-2</c:v>
                </c:pt>
                <c:pt idx="45">
                  <c:v>-7.108276335582453E-2</c:v>
                </c:pt>
                <c:pt idx="46">
                  <c:v>-7.108276335582453E-2</c:v>
                </c:pt>
                <c:pt idx="47">
                  <c:v>-7.108276335582453E-2</c:v>
                </c:pt>
                <c:pt idx="48">
                  <c:v>-7.1896689539504122E-2</c:v>
                </c:pt>
                <c:pt idx="49">
                  <c:v>-7.4183434531746584E-2</c:v>
                </c:pt>
                <c:pt idx="50">
                  <c:v>-7.5133015079372756E-2</c:v>
                </c:pt>
                <c:pt idx="51">
                  <c:v>-7.5162083871647023E-2</c:v>
                </c:pt>
                <c:pt idx="52">
                  <c:v>-7.5210531858770802E-2</c:v>
                </c:pt>
                <c:pt idx="53">
                  <c:v>-7.6528317108537691E-2</c:v>
                </c:pt>
                <c:pt idx="54">
                  <c:v>-7.8873199685328688E-2</c:v>
                </c:pt>
                <c:pt idx="55">
                  <c:v>-7.8970095659576245E-2</c:v>
                </c:pt>
                <c:pt idx="56">
                  <c:v>-9.1857260234502247E-2</c:v>
                </c:pt>
                <c:pt idx="57">
                  <c:v>-9.1886329026776514E-2</c:v>
                </c:pt>
                <c:pt idx="58">
                  <c:v>-9.1905708221626026E-2</c:v>
                </c:pt>
                <c:pt idx="59">
                  <c:v>-0.10549052381113444</c:v>
                </c:pt>
                <c:pt idx="60">
                  <c:v>-0.10617848522829221</c:v>
                </c:pt>
                <c:pt idx="61">
                  <c:v>-0.10617848522829221</c:v>
                </c:pt>
                <c:pt idx="62">
                  <c:v>-0.10617848522829221</c:v>
                </c:pt>
                <c:pt idx="63">
                  <c:v>-0.12320310790358913</c:v>
                </c:pt>
                <c:pt idx="64">
                  <c:v>-0.12805759621339219</c:v>
                </c:pt>
                <c:pt idx="65">
                  <c:v>-0.1403052473582842</c:v>
                </c:pt>
                <c:pt idx="66">
                  <c:v>-0.15650625425247688</c:v>
                </c:pt>
                <c:pt idx="67">
                  <c:v>-0.15660315022672444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CA-409B-AE13-457F2AF5F1A2}"/>
            </c:ext>
          </c:extLst>
        </c:ser>
        <c:ser>
          <c:idx val="8"/>
          <c:order val="8"/>
          <c:tx>
            <c:strRef>
              <c:f>'B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(2)'!$P$21:$P$88</c:f>
              <c:numCache>
                <c:formatCode>General</c:formatCode>
                <c:ptCount val="68"/>
                <c:pt idx="1">
                  <c:v>-1.4599640375315248E-2</c:v>
                </c:pt>
                <c:pt idx="2">
                  <c:v>-1.3630593100579846E-2</c:v>
                </c:pt>
                <c:pt idx="3">
                  <c:v>-1.3626722451650586E-2</c:v>
                </c:pt>
                <c:pt idx="4">
                  <c:v>-1.3422372554647677E-2</c:v>
                </c:pt>
                <c:pt idx="5">
                  <c:v>-1.3407013214112973E-2</c:v>
                </c:pt>
                <c:pt idx="6">
                  <c:v>-1.3403174766988213E-2</c:v>
                </c:pt>
                <c:pt idx="7">
                  <c:v>-1.338782653052395E-2</c:v>
                </c:pt>
                <c:pt idx="8">
                  <c:v>-7.11279502893436E-3</c:v>
                </c:pt>
                <c:pt idx="9">
                  <c:v>-7.0988855548144159E-3</c:v>
                </c:pt>
                <c:pt idx="10">
                  <c:v>-3.5761416865502937E-3</c:v>
                </c:pt>
                <c:pt idx="11">
                  <c:v>-3.5741876001765815E-3</c:v>
                </c:pt>
                <c:pt idx="12">
                  <c:v>-1.6139528091442257E-3</c:v>
                </c:pt>
                <c:pt idx="13">
                  <c:v>-1.6075552386666248E-3</c:v>
                </c:pt>
                <c:pt idx="14">
                  <c:v>-8.7854710853885187E-4</c:v>
                </c:pt>
                <c:pt idx="15">
                  <c:v>-8.48002634681988E-4</c:v>
                </c:pt>
                <c:pt idx="16">
                  <c:v>-5.9482145591382984E-4</c:v>
                </c:pt>
                <c:pt idx="17">
                  <c:v>-1.4477373928500903E-4</c:v>
                </c:pt>
                <c:pt idx="18">
                  <c:v>-1.4526346848875438E-4</c:v>
                </c:pt>
                <c:pt idx="19">
                  <c:v>-1.4688950753711794E-3</c:v>
                </c:pt>
                <c:pt idx="20">
                  <c:v>-2.7440849120057287E-3</c:v>
                </c:pt>
                <c:pt idx="21">
                  <c:v>-4.3845374898999756E-3</c:v>
                </c:pt>
                <c:pt idx="22">
                  <c:v>-6.5187758178091304E-3</c:v>
                </c:pt>
                <c:pt idx="23">
                  <c:v>-6.6337616955175482E-3</c:v>
                </c:pt>
                <c:pt idx="24">
                  <c:v>-7.7613156230127434E-3</c:v>
                </c:pt>
                <c:pt idx="25">
                  <c:v>-7.7642256746884852E-3</c:v>
                </c:pt>
                <c:pt idx="26">
                  <c:v>-8.0699024601970093E-3</c:v>
                </c:pt>
                <c:pt idx="27">
                  <c:v>-8.0728708082423717E-3</c:v>
                </c:pt>
                <c:pt idx="28">
                  <c:v>-8.8541429182819043E-3</c:v>
                </c:pt>
                <c:pt idx="29">
                  <c:v>-9.0827481035778979E-3</c:v>
                </c:pt>
                <c:pt idx="30">
                  <c:v>-1.2987464996265241E-2</c:v>
                </c:pt>
                <c:pt idx="31">
                  <c:v>-2.1147640655942546E-2</c:v>
                </c:pt>
                <c:pt idx="32">
                  <c:v>-2.2992973902006053E-2</c:v>
                </c:pt>
                <c:pt idx="33">
                  <c:v>-2.301817018790453E-2</c:v>
                </c:pt>
                <c:pt idx="34">
                  <c:v>-2.8364403320664033E-2</c:v>
                </c:pt>
                <c:pt idx="35">
                  <c:v>-2.999407439684576E-2</c:v>
                </c:pt>
                <c:pt idx="36">
                  <c:v>-3.1740524745105136E-2</c:v>
                </c:pt>
                <c:pt idx="37">
                  <c:v>-3.1746448996697874E-2</c:v>
                </c:pt>
                <c:pt idx="38">
                  <c:v>-3.2061228827344301E-2</c:v>
                </c:pt>
                <c:pt idx="39">
                  <c:v>-3.2067183059927062E-2</c:v>
                </c:pt>
                <c:pt idx="40">
                  <c:v>-4.2675382483253754E-2</c:v>
                </c:pt>
                <c:pt idx="41">
                  <c:v>-4.4375885647050195E-2</c:v>
                </c:pt>
                <c:pt idx="42">
                  <c:v>-5.601675457726607E-2</c:v>
                </c:pt>
                <c:pt idx="43">
                  <c:v>-6.8640160619336754E-2</c:v>
                </c:pt>
                <c:pt idx="44">
                  <c:v>-6.8640160619336754E-2</c:v>
                </c:pt>
                <c:pt idx="45">
                  <c:v>-6.8675051639102369E-2</c:v>
                </c:pt>
                <c:pt idx="46">
                  <c:v>-6.8675051639102369E-2</c:v>
                </c:pt>
                <c:pt idx="47">
                  <c:v>-6.8675051639102369E-2</c:v>
                </c:pt>
                <c:pt idx="48">
                  <c:v>-6.9409815086394433E-2</c:v>
                </c:pt>
                <c:pt idx="49">
                  <c:v>-7.149511497089156E-2</c:v>
                </c:pt>
                <c:pt idx="50">
                  <c:v>-7.2370131044774189E-2</c:v>
                </c:pt>
                <c:pt idx="51">
                  <c:v>-7.2397001364451041E-2</c:v>
                </c:pt>
                <c:pt idx="52">
                  <c:v>-7.2441796334649533E-2</c:v>
                </c:pt>
                <c:pt idx="53">
                  <c:v>-7.3665542815408491E-2</c:v>
                </c:pt>
                <c:pt idx="54">
                  <c:v>-7.5868485598943325E-2</c:v>
                </c:pt>
                <c:pt idx="55">
                  <c:v>-7.5960215848914547E-2</c:v>
                </c:pt>
                <c:pt idx="56">
                  <c:v>-8.8655080952867227E-2</c:v>
                </c:pt>
                <c:pt idx="57">
                  <c:v>-8.8684826116377069E-2</c:v>
                </c:pt>
                <c:pt idx="58">
                  <c:v>-8.870465900140112E-2</c:v>
                </c:pt>
                <c:pt idx="59">
                  <c:v>-0.10315394492973184</c:v>
                </c:pt>
                <c:pt idx="60">
                  <c:v>-0.1039147172269248</c:v>
                </c:pt>
                <c:pt idx="61">
                  <c:v>-0.1039147172269248</c:v>
                </c:pt>
                <c:pt idx="62">
                  <c:v>-0.1039147172269248</c:v>
                </c:pt>
                <c:pt idx="63">
                  <c:v>-0.12363275303110588</c:v>
                </c:pt>
                <c:pt idx="64">
                  <c:v>-0.12956929420030527</c:v>
                </c:pt>
                <c:pt idx="65">
                  <c:v>-0.14516623345824375</c:v>
                </c:pt>
                <c:pt idx="66">
                  <c:v>-0.16716037261517802</c:v>
                </c:pt>
                <c:pt idx="67">
                  <c:v>-0.16729658577127093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CA-409B-AE13-457F2AF5F1A2}"/>
            </c:ext>
          </c:extLst>
        </c:ser>
        <c:ser>
          <c:idx val="9"/>
          <c:order val="9"/>
          <c:tx>
            <c:strRef>
              <c:f>'B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(2)'!$R$21:$R$88</c:f>
              <c:numCache>
                <c:formatCode>General</c:formatCode>
                <c:ptCount val="68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8CA-409B-AE13-457F2AF5F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7240"/>
        <c:axId val="1"/>
      </c:scatterChart>
      <c:valAx>
        <c:axId val="7864472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8253414670203"/>
              <c:y val="0.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0380517503802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7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8919330289193301E-2"/>
          <c:y val="0.90937500000000004"/>
          <c:w val="0.936074497537122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020489244222192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7817944128336"/>
          <c:y val="0.2647983133710371"/>
          <c:w val="0.83994930874711704"/>
          <c:h val="0.510904981092353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(2)'!$H$21:$H$88</c:f>
              <c:numCache>
                <c:formatCode>General</c:formatCode>
                <c:ptCount val="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7C-4651-82BE-2ECCB6C9A011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(2)'!$I$21:$I$88</c:f>
              <c:numCache>
                <c:formatCode>General</c:formatCode>
                <c:ptCount val="68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8">
                  <c:v>-7.4569999997038394E-3</c:v>
                </c:pt>
                <c:pt idx="29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7C-4651-82BE-2ECCB6C9A011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(2)'!$J$21:$J$88</c:f>
              <c:numCache>
                <c:formatCode>General</c:formatCode>
                <c:ptCount val="68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7C-4651-82BE-2ECCB6C9A011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(2)'!$K$21:$K$88</c:f>
              <c:numCache>
                <c:formatCode>General</c:formatCode>
                <c:ptCount val="68"/>
                <c:pt idx="30">
                  <c:v>-1.023083950713044E-2</c:v>
                </c:pt>
                <c:pt idx="31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7C-4651-82BE-2ECCB6C9A011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(2)'!$L$21:$L$88</c:f>
              <c:numCache>
                <c:formatCode>General</c:formatCode>
                <c:ptCount val="68"/>
                <c:pt idx="14">
                  <c:v>-1.0659999970812351E-3</c:v>
                </c:pt>
                <c:pt idx="26">
                  <c:v>-6.0549999980139546E-3</c:v>
                </c:pt>
                <c:pt idx="27">
                  <c:v>-5.4240000026766211E-3</c:v>
                </c:pt>
                <c:pt idx="32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7C-4651-82BE-2ECCB6C9A011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(2)'!$M$21:$M$88</c:f>
              <c:numCache>
                <c:formatCode>General</c:formatCode>
                <c:ptCount val="68"/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7C-4651-82BE-2ECCB6C9A011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7C-4651-82BE-2ECCB6C9A011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(2)'!$O$21:$O$88</c:f>
              <c:numCache>
                <c:formatCode>General</c:formatCode>
                <c:ptCount val="68"/>
                <c:pt idx="22">
                  <c:v>3.470826132766569E-2</c:v>
                </c:pt>
                <c:pt idx="23">
                  <c:v>3.4291608638401194E-2</c:v>
                </c:pt>
                <c:pt idx="31">
                  <c:v>-3.1296166160079686E-3</c:v>
                </c:pt>
                <c:pt idx="32">
                  <c:v>-6.7535260528668317E-3</c:v>
                </c:pt>
                <c:pt idx="33">
                  <c:v>-6.8019740399906103E-3</c:v>
                </c:pt>
                <c:pt idx="34">
                  <c:v>-1.654001945187078E-2</c:v>
                </c:pt>
                <c:pt idx="35">
                  <c:v>-1.9320933912775895E-2</c:v>
                </c:pt>
                <c:pt idx="36">
                  <c:v>-2.2218123542778079E-2</c:v>
                </c:pt>
                <c:pt idx="37">
                  <c:v>-2.2227813140202834E-2</c:v>
                </c:pt>
                <c:pt idx="38">
                  <c:v>-2.2741361803714888E-2</c:v>
                </c:pt>
                <c:pt idx="39">
                  <c:v>-2.2751051401139644E-2</c:v>
                </c:pt>
                <c:pt idx="40">
                  <c:v>-3.8777645541686723E-2</c:v>
                </c:pt>
                <c:pt idx="41">
                  <c:v>-4.1151596910752097E-2</c:v>
                </c:pt>
                <c:pt idx="42">
                  <c:v>-5.630612728307105E-2</c:v>
                </c:pt>
                <c:pt idx="43">
                  <c:v>-7.1044004966125507E-2</c:v>
                </c:pt>
                <c:pt idx="44">
                  <c:v>-7.1044004966125507E-2</c:v>
                </c:pt>
                <c:pt idx="45">
                  <c:v>-7.108276335582453E-2</c:v>
                </c:pt>
                <c:pt idx="46">
                  <c:v>-7.108276335582453E-2</c:v>
                </c:pt>
                <c:pt idx="47">
                  <c:v>-7.108276335582453E-2</c:v>
                </c:pt>
                <c:pt idx="48">
                  <c:v>-7.1896689539504122E-2</c:v>
                </c:pt>
                <c:pt idx="49">
                  <c:v>-7.4183434531746584E-2</c:v>
                </c:pt>
                <c:pt idx="50">
                  <c:v>-7.5133015079372756E-2</c:v>
                </c:pt>
                <c:pt idx="51">
                  <c:v>-7.5162083871647023E-2</c:v>
                </c:pt>
                <c:pt idx="52">
                  <c:v>-7.5210531858770802E-2</c:v>
                </c:pt>
                <c:pt idx="53">
                  <c:v>-7.6528317108537691E-2</c:v>
                </c:pt>
                <c:pt idx="54">
                  <c:v>-7.8873199685328688E-2</c:v>
                </c:pt>
                <c:pt idx="55">
                  <c:v>-7.8970095659576245E-2</c:v>
                </c:pt>
                <c:pt idx="56">
                  <c:v>-9.1857260234502247E-2</c:v>
                </c:pt>
                <c:pt idx="57">
                  <c:v>-9.1886329026776514E-2</c:v>
                </c:pt>
                <c:pt idx="58">
                  <c:v>-9.1905708221626026E-2</c:v>
                </c:pt>
                <c:pt idx="59">
                  <c:v>-0.10549052381113444</c:v>
                </c:pt>
                <c:pt idx="60">
                  <c:v>-0.10617848522829221</c:v>
                </c:pt>
                <c:pt idx="61">
                  <c:v>-0.10617848522829221</c:v>
                </c:pt>
                <c:pt idx="62">
                  <c:v>-0.10617848522829221</c:v>
                </c:pt>
                <c:pt idx="63">
                  <c:v>-0.12320310790358913</c:v>
                </c:pt>
                <c:pt idx="64">
                  <c:v>-0.12805759621339219</c:v>
                </c:pt>
                <c:pt idx="65">
                  <c:v>-0.1403052473582842</c:v>
                </c:pt>
                <c:pt idx="66">
                  <c:v>-0.15650625425247688</c:v>
                </c:pt>
                <c:pt idx="67">
                  <c:v>-0.15660315022672444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7C-4651-82BE-2ECCB6C9A011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(2)'!$R$21:$R$88</c:f>
              <c:numCache>
                <c:formatCode>General</c:formatCode>
                <c:ptCount val="68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7C-4651-82BE-2ECCB6C9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1504"/>
        <c:axId val="1"/>
      </c:scatterChart>
      <c:valAx>
        <c:axId val="78645150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05390491361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75160051216392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1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621012162212117"/>
          <c:y val="0.90965993736764217"/>
          <c:w val="0.73367517920695247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 Tau -- 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[40969.2328, 0.412538]</a:t>
            </a:r>
          </a:p>
        </c:rich>
      </c:tx>
      <c:layout>
        <c:manualLayout>
          <c:xMode val="edge"/>
          <c:yMode val="edge"/>
          <c:x val="0.27356766171326552"/>
          <c:y val="2.2875816993464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57399723999"/>
          <c:y val="0.23529486856256562"/>
          <c:w val="0.84288430973124651"/>
          <c:h val="0.62745298283350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(2)'!$G$21:$G$88</c:f>
              <c:numCache>
                <c:formatCode>General</c:formatCode>
                <c:ptCount val="68"/>
                <c:pt idx="1">
                  <c:v>-3.2039000005170237E-2</c:v>
                </c:pt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4">
                  <c:v>-1.0659999970812351E-3</c:v>
                </c:pt>
                <c:pt idx="16">
                  <c:v>2.8400000155670568E-4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6">
                  <c:v>-6.0549999980139546E-3</c:v>
                </c:pt>
                <c:pt idx="27">
                  <c:v>-5.4240000026766211E-3</c:v>
                </c:pt>
                <c:pt idx="28">
                  <c:v>-7.4569999997038394E-3</c:v>
                </c:pt>
                <c:pt idx="29">
                  <c:v>-7.3940000002039596E-3</c:v>
                </c:pt>
                <c:pt idx="30">
                  <c:v>-1.023083950713044E-2</c:v>
                </c:pt>
                <c:pt idx="31">
                  <c:v>-1.628099999652477E-2</c:v>
                </c:pt>
                <c:pt idx="32">
                  <c:v>-1.9186999998055398E-2</c:v>
                </c:pt>
                <c:pt idx="33">
                  <c:v>-2.1432000001368579E-2</c:v>
                </c:pt>
                <c:pt idx="34">
                  <c:v>-2.0126999996136874E-2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0">
                  <c:v>-4.2331999997259118E-2</c:v>
                </c:pt>
                <c:pt idx="41">
                  <c:v>-3.893699999753153E-2</c:v>
                </c:pt>
                <c:pt idx="42">
                  <c:v>-5.9252999999444E-2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  <c:pt idx="48">
                  <c:v>-7.3073999992629979E-2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56-4461-8F35-CC2230E46645}"/>
            </c:ext>
          </c:extLst>
        </c:ser>
        <c:ser>
          <c:idx val="1"/>
          <c:order val="1"/>
          <c:tx>
            <c:strRef>
              <c:f>'B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(2)'!$P$21:$P$88</c:f>
              <c:numCache>
                <c:formatCode>General</c:formatCode>
                <c:ptCount val="68"/>
                <c:pt idx="1">
                  <c:v>-1.4599640375315248E-2</c:v>
                </c:pt>
                <c:pt idx="2">
                  <c:v>-1.3630593100579846E-2</c:v>
                </c:pt>
                <c:pt idx="3">
                  <c:v>-1.3626722451650586E-2</c:v>
                </c:pt>
                <c:pt idx="4">
                  <c:v>-1.3422372554647677E-2</c:v>
                </c:pt>
                <c:pt idx="5">
                  <c:v>-1.3407013214112973E-2</c:v>
                </c:pt>
                <c:pt idx="6">
                  <c:v>-1.3403174766988213E-2</c:v>
                </c:pt>
                <c:pt idx="7">
                  <c:v>-1.338782653052395E-2</c:v>
                </c:pt>
                <c:pt idx="8">
                  <c:v>-7.11279502893436E-3</c:v>
                </c:pt>
                <c:pt idx="9">
                  <c:v>-7.0988855548144159E-3</c:v>
                </c:pt>
                <c:pt idx="10">
                  <c:v>-3.5761416865502937E-3</c:v>
                </c:pt>
                <c:pt idx="11">
                  <c:v>-3.5741876001765815E-3</c:v>
                </c:pt>
                <c:pt idx="12">
                  <c:v>-1.6139528091442257E-3</c:v>
                </c:pt>
                <c:pt idx="13">
                  <c:v>-1.6075552386666248E-3</c:v>
                </c:pt>
                <c:pt idx="14">
                  <c:v>-8.7854710853885187E-4</c:v>
                </c:pt>
                <c:pt idx="15">
                  <c:v>-8.48002634681988E-4</c:v>
                </c:pt>
                <c:pt idx="16">
                  <c:v>-5.9482145591382984E-4</c:v>
                </c:pt>
                <c:pt idx="17">
                  <c:v>-1.4477373928500903E-4</c:v>
                </c:pt>
                <c:pt idx="18">
                  <c:v>-1.4526346848875438E-4</c:v>
                </c:pt>
                <c:pt idx="19">
                  <c:v>-1.4688950753711794E-3</c:v>
                </c:pt>
                <c:pt idx="20">
                  <c:v>-2.7440849120057287E-3</c:v>
                </c:pt>
                <c:pt idx="21">
                  <c:v>-4.3845374898999756E-3</c:v>
                </c:pt>
                <c:pt idx="22">
                  <c:v>-6.5187758178091304E-3</c:v>
                </c:pt>
                <c:pt idx="23">
                  <c:v>-6.6337616955175482E-3</c:v>
                </c:pt>
                <c:pt idx="24">
                  <c:v>-7.7613156230127434E-3</c:v>
                </c:pt>
                <c:pt idx="25">
                  <c:v>-7.7642256746884852E-3</c:v>
                </c:pt>
                <c:pt idx="26">
                  <c:v>-8.0699024601970093E-3</c:v>
                </c:pt>
                <c:pt idx="27">
                  <c:v>-8.0728708082423717E-3</c:v>
                </c:pt>
                <c:pt idx="28">
                  <c:v>-8.8541429182819043E-3</c:v>
                </c:pt>
                <c:pt idx="29">
                  <c:v>-9.0827481035778979E-3</c:v>
                </c:pt>
                <c:pt idx="30">
                  <c:v>-1.2987464996265241E-2</c:v>
                </c:pt>
                <c:pt idx="31">
                  <c:v>-2.1147640655942546E-2</c:v>
                </c:pt>
                <c:pt idx="32">
                  <c:v>-2.2992973902006053E-2</c:v>
                </c:pt>
                <c:pt idx="33">
                  <c:v>-2.301817018790453E-2</c:v>
                </c:pt>
                <c:pt idx="34">
                  <c:v>-2.8364403320664033E-2</c:v>
                </c:pt>
                <c:pt idx="35">
                  <c:v>-2.999407439684576E-2</c:v>
                </c:pt>
                <c:pt idx="36">
                  <c:v>-3.1740524745105136E-2</c:v>
                </c:pt>
                <c:pt idx="37">
                  <c:v>-3.1746448996697874E-2</c:v>
                </c:pt>
                <c:pt idx="38">
                  <c:v>-3.2061228827344301E-2</c:v>
                </c:pt>
                <c:pt idx="39">
                  <c:v>-3.2067183059927062E-2</c:v>
                </c:pt>
                <c:pt idx="40">
                  <c:v>-4.2675382483253754E-2</c:v>
                </c:pt>
                <c:pt idx="41">
                  <c:v>-4.4375885647050195E-2</c:v>
                </c:pt>
                <c:pt idx="42">
                  <c:v>-5.601675457726607E-2</c:v>
                </c:pt>
                <c:pt idx="43">
                  <c:v>-6.8640160619336754E-2</c:v>
                </c:pt>
                <c:pt idx="44">
                  <c:v>-6.8640160619336754E-2</c:v>
                </c:pt>
                <c:pt idx="45">
                  <c:v>-6.8675051639102369E-2</c:v>
                </c:pt>
                <c:pt idx="46">
                  <c:v>-6.8675051639102369E-2</c:v>
                </c:pt>
                <c:pt idx="47">
                  <c:v>-6.8675051639102369E-2</c:v>
                </c:pt>
                <c:pt idx="48">
                  <c:v>-6.9409815086394433E-2</c:v>
                </c:pt>
                <c:pt idx="49">
                  <c:v>-7.149511497089156E-2</c:v>
                </c:pt>
                <c:pt idx="50">
                  <c:v>-7.2370131044774189E-2</c:v>
                </c:pt>
                <c:pt idx="51">
                  <c:v>-7.2397001364451041E-2</c:v>
                </c:pt>
                <c:pt idx="52">
                  <c:v>-7.2441796334649533E-2</c:v>
                </c:pt>
                <c:pt idx="53">
                  <c:v>-7.3665542815408491E-2</c:v>
                </c:pt>
                <c:pt idx="54">
                  <c:v>-7.5868485598943325E-2</c:v>
                </c:pt>
                <c:pt idx="55">
                  <c:v>-7.5960215848914547E-2</c:v>
                </c:pt>
                <c:pt idx="56">
                  <c:v>-8.8655080952867227E-2</c:v>
                </c:pt>
                <c:pt idx="57">
                  <c:v>-8.8684826116377069E-2</c:v>
                </c:pt>
                <c:pt idx="58">
                  <c:v>-8.870465900140112E-2</c:v>
                </c:pt>
                <c:pt idx="59">
                  <c:v>-0.10315394492973184</c:v>
                </c:pt>
                <c:pt idx="60">
                  <c:v>-0.1039147172269248</c:v>
                </c:pt>
                <c:pt idx="61">
                  <c:v>-0.1039147172269248</c:v>
                </c:pt>
                <c:pt idx="62">
                  <c:v>-0.1039147172269248</c:v>
                </c:pt>
                <c:pt idx="63">
                  <c:v>-0.12363275303110588</c:v>
                </c:pt>
                <c:pt idx="64">
                  <c:v>-0.12956929420030527</c:v>
                </c:pt>
                <c:pt idx="65">
                  <c:v>-0.14516623345824375</c:v>
                </c:pt>
                <c:pt idx="66">
                  <c:v>-0.16716037261517802</c:v>
                </c:pt>
                <c:pt idx="67">
                  <c:v>-0.16729658577127093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56-4461-8F35-CC2230E46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8720"/>
        <c:axId val="1"/>
      </c:scatterChart>
      <c:valAx>
        <c:axId val="786458720"/>
        <c:scaling>
          <c:orientation val="minMax"/>
          <c:max val="34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8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73346244090622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24558838653"/>
          <c:y val="0.26625386996904027"/>
          <c:w val="0.80854255492808458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(3)'!$H$20:$H$20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3-45FC-AAAE-876F66FFB9A5}"/>
            </c:ext>
          </c:extLst>
        </c:ser>
        <c:ser>
          <c:idx val="1"/>
          <c:order val="1"/>
          <c:tx>
            <c:strRef>
              <c:f>'B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63-45FC-AAAE-876F66FFB9A5}"/>
            </c:ext>
          </c:extLst>
        </c:ser>
        <c:ser>
          <c:idx val="2"/>
          <c:order val="2"/>
          <c:tx>
            <c:strRef>
              <c:f>'B (3)'!$J$20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(3)'!$J$21:$J$44</c:f>
              <c:numCache>
                <c:formatCode>General</c:formatCode>
                <c:ptCount val="24"/>
                <c:pt idx="0">
                  <c:v>-2.3407040003803559E-2</c:v>
                </c:pt>
                <c:pt idx="1">
                  <c:v>-3.4515200022724457E-3</c:v>
                </c:pt>
                <c:pt idx="2">
                  <c:v>-5.2204000021447428E-3</c:v>
                </c:pt>
                <c:pt idx="3">
                  <c:v>-4.2710400011856109E-3</c:v>
                </c:pt>
                <c:pt idx="4">
                  <c:v>-5.5465600016759709E-3</c:v>
                </c:pt>
                <c:pt idx="5">
                  <c:v>-5.6154400008381344E-3</c:v>
                </c:pt>
                <c:pt idx="6">
                  <c:v>-6.1909600044600666E-3</c:v>
                </c:pt>
                <c:pt idx="7">
                  <c:v>1.2125599969294854E-3</c:v>
                </c:pt>
                <c:pt idx="8">
                  <c:v>2.681600017240271E-4</c:v>
                </c:pt>
                <c:pt idx="9">
                  <c:v>2.6747199954115786E-3</c:v>
                </c:pt>
                <c:pt idx="10">
                  <c:v>6.4058399948407896E-3</c:v>
                </c:pt>
                <c:pt idx="11">
                  <c:v>6.7232799992780201E-3</c:v>
                </c:pt>
                <c:pt idx="12">
                  <c:v>6.5788799984147772E-3</c:v>
                </c:pt>
                <c:pt idx="13">
                  <c:v>8.2359200023347512E-3</c:v>
                </c:pt>
                <c:pt idx="15">
                  <c:v>8.2320000001345761E-3</c:v>
                </c:pt>
                <c:pt idx="16">
                  <c:v>8.3875999989686534E-3</c:v>
                </c:pt>
                <c:pt idx="17">
                  <c:v>4.0846400006557815E-3</c:v>
                </c:pt>
                <c:pt idx="18">
                  <c:v>4.7157599983620457E-3</c:v>
                </c:pt>
                <c:pt idx="19">
                  <c:v>2.7853599967784248E-3</c:v>
                </c:pt>
                <c:pt idx="20">
                  <c:v>1.5759999951114878E-4</c:v>
                </c:pt>
                <c:pt idx="22">
                  <c:v>-8.6000000010244548E-3</c:v>
                </c:pt>
                <c:pt idx="23">
                  <c:v>-1.0844399999768939E-2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63-45FC-AAAE-876F66FFB9A5}"/>
            </c:ext>
          </c:extLst>
        </c:ser>
        <c:ser>
          <c:idx val="3"/>
          <c:order val="3"/>
          <c:tx>
            <c:strRef>
              <c:f>'B (3)'!$K$20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(3)'!$K$21:$K$44</c:f>
              <c:numCache>
                <c:formatCode>General</c:formatCode>
                <c:ptCount val="24"/>
                <c:pt idx="21">
                  <c:v>-5.7388799978070892E-3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63-45FC-AAAE-876F66FFB9A5}"/>
            </c:ext>
          </c:extLst>
        </c:ser>
        <c:ser>
          <c:idx val="4"/>
          <c:order val="4"/>
          <c:tx>
            <c:strRef>
              <c:f>'B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63-45FC-AAAE-876F66FFB9A5}"/>
            </c:ext>
          </c:extLst>
        </c:ser>
        <c:ser>
          <c:idx val="5"/>
          <c:order val="5"/>
          <c:tx>
            <c:strRef>
              <c:f>'B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63-45FC-AAAE-876F66FFB9A5}"/>
            </c:ext>
          </c:extLst>
        </c:ser>
        <c:ser>
          <c:idx val="6"/>
          <c:order val="6"/>
          <c:tx>
            <c:strRef>
              <c:f>'B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(3)'!$N$21:$N$44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63-45FC-AAAE-876F66FFB9A5}"/>
            </c:ext>
          </c:extLst>
        </c:ser>
        <c:ser>
          <c:idx val="7"/>
          <c:order val="7"/>
          <c:tx>
            <c:strRef>
              <c:f>'B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(3)'!$O$21:$O$44</c:f>
              <c:numCache>
                <c:formatCode>General</c:formatCode>
                <c:ptCount val="24"/>
                <c:pt idx="21">
                  <c:v>-7.4660283681907752E-3</c:v>
                </c:pt>
                <c:pt idx="22">
                  <c:v>-8.8207075250924718E-3</c:v>
                </c:pt>
                <c:pt idx="23">
                  <c:v>-8.838818209008269E-3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63-45FC-AAAE-876F66FFB9A5}"/>
            </c:ext>
          </c:extLst>
        </c:ser>
        <c:ser>
          <c:idx val="8"/>
          <c:order val="8"/>
          <c:tx>
            <c:strRef>
              <c:f>'B (3)'!$W$1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(3)'!$V$2:$V$25</c:f>
              <c:numCache>
                <c:formatCode>General</c:formatCode>
                <c:ptCount val="24"/>
                <c:pt idx="0">
                  <c:v>-9000</c:v>
                </c:pt>
                <c:pt idx="1">
                  <c:v>-8500</c:v>
                </c:pt>
                <c:pt idx="2">
                  <c:v>-8000</c:v>
                </c:pt>
                <c:pt idx="3">
                  <c:v>-7500</c:v>
                </c:pt>
                <c:pt idx="4">
                  <c:v>-7000</c:v>
                </c:pt>
                <c:pt idx="5">
                  <c:v>-6500</c:v>
                </c:pt>
                <c:pt idx="6">
                  <c:v>-6000</c:v>
                </c:pt>
                <c:pt idx="7">
                  <c:v>-5500</c:v>
                </c:pt>
                <c:pt idx="8">
                  <c:v>-5000</c:v>
                </c:pt>
                <c:pt idx="9">
                  <c:v>-4500</c:v>
                </c:pt>
                <c:pt idx="10">
                  <c:v>-4000</c:v>
                </c:pt>
                <c:pt idx="11">
                  <c:v>-3500</c:v>
                </c:pt>
                <c:pt idx="12">
                  <c:v>-3000</c:v>
                </c:pt>
                <c:pt idx="13">
                  <c:v>-2500</c:v>
                </c:pt>
                <c:pt idx="14">
                  <c:v>-2000</c:v>
                </c:pt>
                <c:pt idx="15">
                  <c:v>-1500</c:v>
                </c:pt>
                <c:pt idx="16">
                  <c:v>-1000</c:v>
                </c:pt>
                <c:pt idx="17">
                  <c:v>-500</c:v>
                </c:pt>
                <c:pt idx="18">
                  <c:v>0</c:v>
                </c:pt>
                <c:pt idx="19">
                  <c:v>500</c:v>
                </c:pt>
                <c:pt idx="20">
                  <c:v>1000</c:v>
                </c:pt>
                <c:pt idx="21">
                  <c:v>1500</c:v>
                </c:pt>
              </c:numCache>
            </c:numRef>
          </c:xVal>
          <c:yVal>
            <c:numRef>
              <c:f>'B (3)'!$W$2:$W$25</c:f>
              <c:numCache>
                <c:formatCode>General</c:formatCode>
                <c:ptCount val="24"/>
                <c:pt idx="0">
                  <c:v>-1.3656535486345989E-2</c:v>
                </c:pt>
                <c:pt idx="1">
                  <c:v>-9.1711337059726186E-3</c:v>
                </c:pt>
                <c:pt idx="2">
                  <c:v>-5.1799578300390434E-3</c:v>
                </c:pt>
                <c:pt idx="3">
                  <c:v>-1.6830078585452699E-3</c:v>
                </c:pt>
                <c:pt idx="4">
                  <c:v>1.3197162085087019E-3</c:v>
                </c:pt>
                <c:pt idx="5">
                  <c:v>3.8282143711228581E-3</c:v>
                </c:pt>
                <c:pt idx="6">
                  <c:v>5.8424866292972263E-3</c:v>
                </c:pt>
                <c:pt idx="7">
                  <c:v>7.362532983031779E-3</c:v>
                </c:pt>
                <c:pt idx="8">
                  <c:v>8.3883534323265369E-3</c:v>
                </c:pt>
                <c:pt idx="9">
                  <c:v>8.919947977181486E-3</c:v>
                </c:pt>
                <c:pt idx="10">
                  <c:v>8.9573166175966369E-3</c:v>
                </c:pt>
                <c:pt idx="11">
                  <c:v>8.5004593535719878E-3</c:v>
                </c:pt>
                <c:pt idx="12">
                  <c:v>7.5493761851075265E-3</c:v>
                </c:pt>
                <c:pt idx="13">
                  <c:v>6.104067112203267E-3</c:v>
                </c:pt>
                <c:pt idx="14">
                  <c:v>4.1645321348592031E-3</c:v>
                </c:pt>
                <c:pt idx="15">
                  <c:v>1.7307712530753366E-3</c:v>
                </c:pt>
                <c:pt idx="16">
                  <c:v>-1.1972155331483336E-3</c:v>
                </c:pt>
                <c:pt idx="17">
                  <c:v>-4.6194282238118068E-3</c:v>
                </c:pt>
                <c:pt idx="18">
                  <c:v>-8.5358668189150829E-3</c:v>
                </c:pt>
                <c:pt idx="19">
                  <c:v>-1.2946531318458162E-2</c:v>
                </c:pt>
                <c:pt idx="20">
                  <c:v>-1.7851421722441047E-2</c:v>
                </c:pt>
                <c:pt idx="21">
                  <c:v>-2.3250538030863729E-2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63-45FC-AAAE-876F66FF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8064"/>
        <c:axId val="1"/>
      </c:scatterChart>
      <c:valAx>
        <c:axId val="786458064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8248891568967"/>
              <c:y val="0.89164086687306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442724458204334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8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347585417802155"/>
          <c:y val="0.91021671826625383"/>
          <c:w val="0.86450724587261651"/>
          <c:h val="0.972136222910216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900002999625046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2865613048"/>
          <c:y val="0.17032425805708451"/>
          <c:w val="0.83000057896245738"/>
          <c:h val="0.635319691621619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F3-4DDD-B587-2D91E902C30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F3-4DDD-B587-2D91E902C30D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F3-4DDD-B587-2D91E902C30D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1'!$F$21:$F$496</c:f>
              <c:numCache>
                <c:formatCode>General</c:formatCode>
                <c:ptCount val="476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1'!$K$21:$K$496</c:f>
              <c:numCache>
                <c:formatCode>General</c:formatCode>
                <c:ptCount val="476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  <c:pt idx="108">
                  <c:v>-0.2377730000007432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F3-4DDD-B587-2D91E902C30D}"/>
            </c:ext>
          </c:extLst>
        </c:ser>
        <c:ser>
          <c:idx val="4"/>
          <c:order val="4"/>
          <c:tx>
            <c:strRef>
              <c:f>'Active 1'!$Z$1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1'!$Y$2:$Y$35</c:f>
              <c:numCache>
                <c:formatCode>General</c:formatCode>
                <c:ptCount val="34"/>
                <c:pt idx="0">
                  <c:v>-26000</c:v>
                </c:pt>
                <c:pt idx="1">
                  <c:v>-24000</c:v>
                </c:pt>
                <c:pt idx="2">
                  <c:v>-22000</c:v>
                </c:pt>
                <c:pt idx="3">
                  <c:v>-20000</c:v>
                </c:pt>
                <c:pt idx="4">
                  <c:v>-18000</c:v>
                </c:pt>
                <c:pt idx="5">
                  <c:v>-16000</c:v>
                </c:pt>
                <c:pt idx="6">
                  <c:v>-14000</c:v>
                </c:pt>
                <c:pt idx="7">
                  <c:v>-12000</c:v>
                </c:pt>
                <c:pt idx="8">
                  <c:v>-10000</c:v>
                </c:pt>
                <c:pt idx="9">
                  <c:v>-8000</c:v>
                </c:pt>
                <c:pt idx="10">
                  <c:v>-6000</c:v>
                </c:pt>
                <c:pt idx="11">
                  <c:v>-4000</c:v>
                </c:pt>
                <c:pt idx="12">
                  <c:v>-2000</c:v>
                </c:pt>
                <c:pt idx="13">
                  <c:v>0</c:v>
                </c:pt>
                <c:pt idx="14">
                  <c:v>2000</c:v>
                </c:pt>
                <c:pt idx="15">
                  <c:v>4000</c:v>
                </c:pt>
                <c:pt idx="16">
                  <c:v>6000</c:v>
                </c:pt>
                <c:pt idx="17">
                  <c:v>8000</c:v>
                </c:pt>
                <c:pt idx="18">
                  <c:v>10000</c:v>
                </c:pt>
                <c:pt idx="19">
                  <c:v>12000</c:v>
                </c:pt>
                <c:pt idx="20">
                  <c:v>14000</c:v>
                </c:pt>
                <c:pt idx="21">
                  <c:v>16000</c:v>
                </c:pt>
                <c:pt idx="22">
                  <c:v>18000</c:v>
                </c:pt>
                <c:pt idx="23">
                  <c:v>20000</c:v>
                </c:pt>
                <c:pt idx="24">
                  <c:v>22000</c:v>
                </c:pt>
                <c:pt idx="25">
                  <c:v>24000</c:v>
                </c:pt>
                <c:pt idx="26">
                  <c:v>26000</c:v>
                </c:pt>
                <c:pt idx="27">
                  <c:v>28000</c:v>
                </c:pt>
                <c:pt idx="28">
                  <c:v>30000</c:v>
                </c:pt>
                <c:pt idx="29">
                  <c:v>32000</c:v>
                </c:pt>
                <c:pt idx="30">
                  <c:v>34000</c:v>
                </c:pt>
                <c:pt idx="31">
                  <c:v>36000</c:v>
                </c:pt>
                <c:pt idx="32">
                  <c:v>38000</c:v>
                </c:pt>
                <c:pt idx="33">
                  <c:v>40000</c:v>
                </c:pt>
              </c:numCache>
            </c:numRef>
          </c:xVal>
          <c:yVal>
            <c:numRef>
              <c:f>'Active 1'!$Z$2:$Z$35</c:f>
              <c:numCache>
                <c:formatCode>General</c:formatCode>
                <c:ptCount val="34"/>
                <c:pt idx="0">
                  <c:v>-2.6315192349668668</c:v>
                </c:pt>
                <c:pt idx="1">
                  <c:v>-2.42783339946428</c:v>
                </c:pt>
                <c:pt idx="2">
                  <c:v>-2.2323585939191712</c:v>
                </c:pt>
                <c:pt idx="3">
                  <c:v>-2.0450948183315401</c:v>
                </c:pt>
                <c:pt idx="4">
                  <c:v>-1.8660420727013873</c:v>
                </c:pt>
                <c:pt idx="5">
                  <c:v>-1.6952003570287124</c:v>
                </c:pt>
                <c:pt idx="6">
                  <c:v>-1.5325696713135153</c:v>
                </c:pt>
                <c:pt idx="7">
                  <c:v>-1.3781500155557962</c:v>
                </c:pt>
                <c:pt idx="8">
                  <c:v>-1.2319413897555551</c:v>
                </c:pt>
                <c:pt idx="9">
                  <c:v>-1.0939437939127918</c:v>
                </c:pt>
                <c:pt idx="10">
                  <c:v>-0.9641572280275067</c:v>
                </c:pt>
                <c:pt idx="11">
                  <c:v>-0.84258169209969958</c:v>
                </c:pt>
                <c:pt idx="12">
                  <c:v>-0.72921718612937025</c:v>
                </c:pt>
                <c:pt idx="13">
                  <c:v>-0.62406371011651884</c:v>
                </c:pt>
                <c:pt idx="14">
                  <c:v>-0.52712126406114546</c:v>
                </c:pt>
                <c:pt idx="15">
                  <c:v>-0.43838984796324992</c:v>
                </c:pt>
                <c:pt idx="16">
                  <c:v>-0.35786946182283247</c:v>
                </c:pt>
                <c:pt idx="17">
                  <c:v>-0.28556010563989292</c:v>
                </c:pt>
                <c:pt idx="18">
                  <c:v>-0.22146177941443135</c:v>
                </c:pt>
                <c:pt idx="19">
                  <c:v>-0.16557448314644768</c:v>
                </c:pt>
                <c:pt idx="20">
                  <c:v>-0.11789821683594195</c:v>
                </c:pt>
                <c:pt idx="21">
                  <c:v>-7.8432980482914194E-2</c:v>
                </c:pt>
                <c:pt idx="22">
                  <c:v>-4.7178774087364483E-2</c:v>
                </c:pt>
                <c:pt idx="23">
                  <c:v>-2.4135597649292628E-2</c:v>
                </c:pt>
                <c:pt idx="24">
                  <c:v>-9.3034511686987398E-3</c:v>
                </c:pt>
                <c:pt idx="25">
                  <c:v>-2.6823346455827624E-3</c:v>
                </c:pt>
                <c:pt idx="26">
                  <c:v>-4.2722480799447515E-3</c:v>
                </c:pt>
                <c:pt idx="27">
                  <c:v>-1.4073191471784652E-2</c:v>
                </c:pt>
                <c:pt idx="28">
                  <c:v>-3.2085164821102574E-2</c:v>
                </c:pt>
                <c:pt idx="29">
                  <c:v>-5.8308168127898408E-2</c:v>
                </c:pt>
                <c:pt idx="30">
                  <c:v>-9.2742201392172374E-2</c:v>
                </c:pt>
                <c:pt idx="31">
                  <c:v>-0.13538726461392425</c:v>
                </c:pt>
                <c:pt idx="32">
                  <c:v>-0.18624335779315371</c:v>
                </c:pt>
                <c:pt idx="33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F3-4DDD-B587-2D91E902C30D}"/>
            </c:ext>
          </c:extLst>
        </c:ser>
        <c:ser>
          <c:idx val="5"/>
          <c:order val="5"/>
          <c:tx>
            <c:strRef>
              <c:f>'Active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1'!$F$21:$F$390</c:f>
              <c:numCache>
                <c:formatCode>General</c:formatCode>
                <c:ptCount val="370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1'!$R$21:$R$390</c:f>
              <c:numCache>
                <c:formatCode>General</c:formatCode>
                <c:ptCount val="370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F3-4DDD-B587-2D91E902C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320"/>
        <c:axId val="1"/>
      </c:scatterChart>
      <c:valAx>
        <c:axId val="786442320"/>
        <c:scaling>
          <c:orientation val="minMax"/>
          <c:max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140810364876602"/>
              <c:y val="0.85266589325237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442006927817408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492765117496439"/>
          <c:y val="0.92163141049375086"/>
          <c:w val="0.5735820130773849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620612535973197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3323886941606"/>
          <c:y val="0.1747900594062331"/>
          <c:w val="0.79260512381707493"/>
          <c:h val="0.721008995050711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(3)'!$H$20:$H$20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2-420B-9DB4-A7A94EB64162}"/>
            </c:ext>
          </c:extLst>
        </c:ser>
        <c:ser>
          <c:idx val="1"/>
          <c:order val="1"/>
          <c:tx>
            <c:strRef>
              <c:f>'B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2-420B-9DB4-A7A94EB64162}"/>
            </c:ext>
          </c:extLst>
        </c:ser>
        <c:ser>
          <c:idx val="2"/>
          <c:order val="2"/>
          <c:tx>
            <c:strRef>
              <c:f>'B (3)'!$J$20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(3)'!$J$21:$J$44</c:f>
              <c:numCache>
                <c:formatCode>General</c:formatCode>
                <c:ptCount val="24"/>
                <c:pt idx="0">
                  <c:v>-2.3407040003803559E-2</c:v>
                </c:pt>
                <c:pt idx="1">
                  <c:v>-3.4515200022724457E-3</c:v>
                </c:pt>
                <c:pt idx="2">
                  <c:v>-5.2204000021447428E-3</c:v>
                </c:pt>
                <c:pt idx="3">
                  <c:v>-4.2710400011856109E-3</c:v>
                </c:pt>
                <c:pt idx="4">
                  <c:v>-5.5465600016759709E-3</c:v>
                </c:pt>
                <c:pt idx="5">
                  <c:v>-5.6154400008381344E-3</c:v>
                </c:pt>
                <c:pt idx="6">
                  <c:v>-6.1909600044600666E-3</c:v>
                </c:pt>
                <c:pt idx="7">
                  <c:v>1.2125599969294854E-3</c:v>
                </c:pt>
                <c:pt idx="8">
                  <c:v>2.681600017240271E-4</c:v>
                </c:pt>
                <c:pt idx="9">
                  <c:v>2.6747199954115786E-3</c:v>
                </c:pt>
                <c:pt idx="10">
                  <c:v>6.4058399948407896E-3</c:v>
                </c:pt>
                <c:pt idx="11">
                  <c:v>6.7232799992780201E-3</c:v>
                </c:pt>
                <c:pt idx="12">
                  <c:v>6.5788799984147772E-3</c:v>
                </c:pt>
                <c:pt idx="13">
                  <c:v>8.2359200023347512E-3</c:v>
                </c:pt>
                <c:pt idx="15">
                  <c:v>8.2320000001345761E-3</c:v>
                </c:pt>
                <c:pt idx="16">
                  <c:v>8.3875999989686534E-3</c:v>
                </c:pt>
                <c:pt idx="17">
                  <c:v>4.0846400006557815E-3</c:v>
                </c:pt>
                <c:pt idx="18">
                  <c:v>4.7157599983620457E-3</c:v>
                </c:pt>
                <c:pt idx="19">
                  <c:v>2.7853599967784248E-3</c:v>
                </c:pt>
                <c:pt idx="20">
                  <c:v>1.5759999951114878E-4</c:v>
                </c:pt>
                <c:pt idx="22">
                  <c:v>-8.6000000010244548E-3</c:v>
                </c:pt>
                <c:pt idx="23">
                  <c:v>-1.0844399999768939E-2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F2-420B-9DB4-A7A94EB64162}"/>
            </c:ext>
          </c:extLst>
        </c:ser>
        <c:ser>
          <c:idx val="3"/>
          <c:order val="3"/>
          <c:tx>
            <c:strRef>
              <c:f>'B (3)'!$K$20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(3)'!$K$21:$K$44</c:f>
              <c:numCache>
                <c:formatCode>General</c:formatCode>
                <c:ptCount val="24"/>
                <c:pt idx="21">
                  <c:v>-5.7388799978070892E-3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F2-420B-9DB4-A7A94EB64162}"/>
            </c:ext>
          </c:extLst>
        </c:ser>
        <c:ser>
          <c:idx val="4"/>
          <c:order val="4"/>
          <c:tx>
            <c:strRef>
              <c:f>'B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F2-420B-9DB4-A7A94EB64162}"/>
            </c:ext>
          </c:extLst>
        </c:ser>
        <c:ser>
          <c:idx val="5"/>
          <c:order val="5"/>
          <c:tx>
            <c:strRef>
              <c:f>'B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F2-420B-9DB4-A7A94EB64162}"/>
            </c:ext>
          </c:extLst>
        </c:ser>
        <c:ser>
          <c:idx val="6"/>
          <c:order val="6"/>
          <c:tx>
            <c:strRef>
              <c:f>'B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(3)'!$N$21:$N$44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F2-420B-9DB4-A7A94EB64162}"/>
            </c:ext>
          </c:extLst>
        </c:ser>
        <c:ser>
          <c:idx val="7"/>
          <c:order val="7"/>
          <c:tx>
            <c:strRef>
              <c:f>'B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(3)'!$O$21:$O$44</c:f>
              <c:numCache>
                <c:formatCode>General</c:formatCode>
                <c:ptCount val="24"/>
                <c:pt idx="21">
                  <c:v>-7.4660283681907752E-3</c:v>
                </c:pt>
                <c:pt idx="22">
                  <c:v>-8.8207075250924718E-3</c:v>
                </c:pt>
                <c:pt idx="23">
                  <c:v>-8.838818209008269E-3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F2-420B-9DB4-A7A94EB64162}"/>
            </c:ext>
          </c:extLst>
        </c:ser>
        <c:ser>
          <c:idx val="8"/>
          <c:order val="8"/>
          <c:tx>
            <c:strRef>
              <c:f>'B (3)'!$W$1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(3)'!$V$2:$V$25</c:f>
              <c:numCache>
                <c:formatCode>General</c:formatCode>
                <c:ptCount val="24"/>
                <c:pt idx="0">
                  <c:v>-9000</c:v>
                </c:pt>
                <c:pt idx="1">
                  <c:v>-8500</c:v>
                </c:pt>
                <c:pt idx="2">
                  <c:v>-8000</c:v>
                </c:pt>
                <c:pt idx="3">
                  <c:v>-7500</c:v>
                </c:pt>
                <c:pt idx="4">
                  <c:v>-7000</c:v>
                </c:pt>
                <c:pt idx="5">
                  <c:v>-6500</c:v>
                </c:pt>
                <c:pt idx="6">
                  <c:v>-6000</c:v>
                </c:pt>
                <c:pt idx="7">
                  <c:v>-5500</c:v>
                </c:pt>
                <c:pt idx="8">
                  <c:v>-5000</c:v>
                </c:pt>
                <c:pt idx="9">
                  <c:v>-4500</c:v>
                </c:pt>
                <c:pt idx="10">
                  <c:v>-4000</c:v>
                </c:pt>
                <c:pt idx="11">
                  <c:v>-3500</c:v>
                </c:pt>
                <c:pt idx="12">
                  <c:v>-3000</c:v>
                </c:pt>
                <c:pt idx="13">
                  <c:v>-2500</c:v>
                </c:pt>
                <c:pt idx="14">
                  <c:v>-2000</c:v>
                </c:pt>
                <c:pt idx="15">
                  <c:v>-1500</c:v>
                </c:pt>
                <c:pt idx="16">
                  <c:v>-1000</c:v>
                </c:pt>
                <c:pt idx="17">
                  <c:v>-500</c:v>
                </c:pt>
                <c:pt idx="18">
                  <c:v>0</c:v>
                </c:pt>
                <c:pt idx="19">
                  <c:v>500</c:v>
                </c:pt>
                <c:pt idx="20">
                  <c:v>1000</c:v>
                </c:pt>
                <c:pt idx="21">
                  <c:v>1500</c:v>
                </c:pt>
              </c:numCache>
            </c:numRef>
          </c:xVal>
          <c:yVal>
            <c:numRef>
              <c:f>'B (3)'!$W$2:$W$25</c:f>
              <c:numCache>
                <c:formatCode>General</c:formatCode>
                <c:ptCount val="24"/>
                <c:pt idx="0">
                  <c:v>-1.3656535486345989E-2</c:v>
                </c:pt>
                <c:pt idx="1">
                  <c:v>-9.1711337059726186E-3</c:v>
                </c:pt>
                <c:pt idx="2">
                  <c:v>-5.1799578300390434E-3</c:v>
                </c:pt>
                <c:pt idx="3">
                  <c:v>-1.6830078585452699E-3</c:v>
                </c:pt>
                <c:pt idx="4">
                  <c:v>1.3197162085087019E-3</c:v>
                </c:pt>
                <c:pt idx="5">
                  <c:v>3.8282143711228581E-3</c:v>
                </c:pt>
                <c:pt idx="6">
                  <c:v>5.8424866292972263E-3</c:v>
                </c:pt>
                <c:pt idx="7">
                  <c:v>7.362532983031779E-3</c:v>
                </c:pt>
                <c:pt idx="8">
                  <c:v>8.3883534323265369E-3</c:v>
                </c:pt>
                <c:pt idx="9">
                  <c:v>8.919947977181486E-3</c:v>
                </c:pt>
                <c:pt idx="10">
                  <c:v>8.9573166175966369E-3</c:v>
                </c:pt>
                <c:pt idx="11">
                  <c:v>8.5004593535719878E-3</c:v>
                </c:pt>
                <c:pt idx="12">
                  <c:v>7.5493761851075265E-3</c:v>
                </c:pt>
                <c:pt idx="13">
                  <c:v>6.104067112203267E-3</c:v>
                </c:pt>
                <c:pt idx="14">
                  <c:v>4.1645321348592031E-3</c:v>
                </c:pt>
                <c:pt idx="15">
                  <c:v>1.7307712530753366E-3</c:v>
                </c:pt>
                <c:pt idx="16">
                  <c:v>-1.1972155331483336E-3</c:v>
                </c:pt>
                <c:pt idx="17">
                  <c:v>-4.6194282238118068E-3</c:v>
                </c:pt>
                <c:pt idx="18">
                  <c:v>-8.5358668189150829E-3</c:v>
                </c:pt>
                <c:pt idx="19">
                  <c:v>-1.2946531318458162E-2</c:v>
                </c:pt>
                <c:pt idx="20">
                  <c:v>-1.7851421722441047E-2</c:v>
                </c:pt>
                <c:pt idx="21">
                  <c:v>-2.3250538030863729E-2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F2-420B-9DB4-A7A94EB6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5768"/>
        <c:axId val="1"/>
      </c:scatterChart>
      <c:valAx>
        <c:axId val="786455768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9294207998922"/>
              <c:y val="0.94117717638236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54662379421219E-2"/>
              <c:y val="0.48403396634244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57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434100480205246"/>
          <c:y val="0.95126120999580932"/>
          <c:w val="0.91961499185592155"/>
          <c:h val="0.984874655373960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16004540295119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14869466515321E-2"/>
          <c:y val="0.18627495565964799"/>
          <c:w val="0.89557321225879682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(3)'!$E$20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(3)'!$D$21:$D$176</c:f>
              <c:numCache>
                <c:formatCode>General</c:formatCode>
                <c:ptCount val="156"/>
                <c:pt idx="0">
                  <c:v>2.1065499999999999</c:v>
                </c:pt>
                <c:pt idx="1">
                  <c:v>2.1188500000000001</c:v>
                </c:pt>
                <c:pt idx="2">
                  <c:v>2.1189</c:v>
                </c:pt>
                <c:pt idx="3">
                  <c:v>2.12155</c:v>
                </c:pt>
                <c:pt idx="4">
                  <c:v>2.12175</c:v>
                </c:pt>
                <c:pt idx="5">
                  <c:v>2.1217999999999999</c:v>
                </c:pt>
                <c:pt idx="6">
                  <c:v>2.1219999999999999</c:v>
                </c:pt>
                <c:pt idx="7">
                  <c:v>2.2168000000000001</c:v>
                </c:pt>
                <c:pt idx="8">
                  <c:v>2.21705</c:v>
                </c:pt>
                <c:pt idx="9">
                  <c:v>2.2914500000000002</c:v>
                </c:pt>
                <c:pt idx="10">
                  <c:v>2.2915000000000001</c:v>
                </c:pt>
                <c:pt idx="11">
                  <c:v>2.3521000000000001</c:v>
                </c:pt>
                <c:pt idx="12">
                  <c:v>2.3523499999999999</c:v>
                </c:pt>
                <c:pt idx="13">
                  <c:v>2.3856999999999999</c:v>
                </c:pt>
                <c:pt idx="14">
                  <c:v>2.3874</c:v>
                </c:pt>
                <c:pt idx="15">
                  <c:v>2.4761500000000001</c:v>
                </c:pt>
                <c:pt idx="16">
                  <c:v>2.4763999999999999</c:v>
                </c:pt>
                <c:pt idx="17">
                  <c:v>2.73475</c:v>
                </c:pt>
                <c:pt idx="18">
                  <c:v>2.7347999999999999</c:v>
                </c:pt>
                <c:pt idx="19">
                  <c:v>2.7513000000000001</c:v>
                </c:pt>
                <c:pt idx="20">
                  <c:v>2.8076500000000002</c:v>
                </c:pt>
                <c:pt idx="21">
                  <c:v>2.90245</c:v>
                </c:pt>
                <c:pt idx="22">
                  <c:v>2.9211499999999999</c:v>
                </c:pt>
                <c:pt idx="23">
                  <c:v>2.9214000000000002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xVal>
          <c:yVal>
            <c:numRef>
              <c:f>'Q_fit (3)'!$E$21:$E$176</c:f>
              <c:numCache>
                <c:formatCode>General</c:formatCode>
                <c:ptCount val="156"/>
                <c:pt idx="0">
                  <c:v>-2.5719350000144914E-2</c:v>
                </c:pt>
                <c:pt idx="1">
                  <c:v>-5.7564500020816922E-3</c:v>
                </c:pt>
                <c:pt idx="2">
                  <c:v>-7.525300003180746E-3</c:v>
                </c:pt>
                <c:pt idx="3">
                  <c:v>-6.5743499944801442E-3</c:v>
                </c:pt>
                <c:pt idx="4">
                  <c:v>-7.8497499926015735E-3</c:v>
                </c:pt>
                <c:pt idx="5">
                  <c:v>-7.9185999929904938E-3</c:v>
                </c:pt>
                <c:pt idx="6">
                  <c:v>-8.4940000015194528E-3</c:v>
                </c:pt>
                <c:pt idx="7">
                  <c:v>-1.0335999977542087E-3</c:v>
                </c:pt>
                <c:pt idx="8">
                  <c:v>-1.977849991817493E-3</c:v>
                </c:pt>
                <c:pt idx="9">
                  <c:v>4.733500027214177E-4</c:v>
                </c:pt>
                <c:pt idx="10">
                  <c:v>4.204500000923872E-3</c:v>
                </c:pt>
                <c:pt idx="11">
                  <c:v>4.5583000028273091E-3</c:v>
                </c:pt>
                <c:pt idx="12">
                  <c:v>4.4140500031062402E-3</c:v>
                </c:pt>
                <c:pt idx="13">
                  <c:v>6.0911000036867335E-3</c:v>
                </c:pt>
                <c:pt idx="14">
                  <c:v>2.1250199999485631E-2</c:v>
                </c:pt>
                <c:pt idx="15">
                  <c:v>6.1414500014507212E-3</c:v>
                </c:pt>
                <c:pt idx="16">
                  <c:v>6.2972000014269724E-3</c:v>
                </c:pt>
                <c:pt idx="17">
                  <c:v>2.1492500018212013E-3</c:v>
                </c:pt>
                <c:pt idx="18">
                  <c:v>2.7803999983007088E-3</c:v>
                </c:pt>
                <c:pt idx="19">
                  <c:v>8.5989999934099615E-4</c:v>
                </c:pt>
                <c:pt idx="20">
                  <c:v>-1.7340499980491586E-3</c:v>
                </c:pt>
                <c:pt idx="21">
                  <c:v>-7.5736500002676621E-3</c:v>
                </c:pt>
                <c:pt idx="22">
                  <c:v>-1.0423549996630754E-2</c:v>
                </c:pt>
                <c:pt idx="23">
                  <c:v>-1.2667799994233064E-2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CE-42CC-A586-82CE3882CC56}"/>
            </c:ext>
          </c:extLst>
        </c:ser>
        <c:ser>
          <c:idx val="1"/>
          <c:order val="1"/>
          <c:tx>
            <c:strRef>
              <c:f>'Q_fit (3)'!$V$1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(3)'!$U$2:$U$31</c:f>
              <c:numCache>
                <c:formatCode>General</c:formatCode>
                <c:ptCount val="30"/>
                <c:pt idx="0">
                  <c:v>2.1</c:v>
                </c:pt>
                <c:pt idx="1">
                  <c:v>2.15</c:v>
                </c:pt>
                <c:pt idx="2">
                  <c:v>2.2000000000000002</c:v>
                </c:pt>
                <c:pt idx="3">
                  <c:v>2.25</c:v>
                </c:pt>
                <c:pt idx="4">
                  <c:v>2.2999999999999998</c:v>
                </c:pt>
                <c:pt idx="5">
                  <c:v>2.35</c:v>
                </c:pt>
                <c:pt idx="6">
                  <c:v>2.4</c:v>
                </c:pt>
                <c:pt idx="7">
                  <c:v>2.4500000000000002</c:v>
                </c:pt>
                <c:pt idx="8">
                  <c:v>2.5</c:v>
                </c:pt>
                <c:pt idx="9">
                  <c:v>2.5499999999999998</c:v>
                </c:pt>
                <c:pt idx="10">
                  <c:v>2.6</c:v>
                </c:pt>
                <c:pt idx="11">
                  <c:v>2.65</c:v>
                </c:pt>
                <c:pt idx="12">
                  <c:v>2.7</c:v>
                </c:pt>
                <c:pt idx="13">
                  <c:v>2.75</c:v>
                </c:pt>
                <c:pt idx="14">
                  <c:v>2.8</c:v>
                </c:pt>
                <c:pt idx="15">
                  <c:v>2.85</c:v>
                </c:pt>
                <c:pt idx="16">
                  <c:v>2.9</c:v>
                </c:pt>
                <c:pt idx="17">
                  <c:v>2.95</c:v>
                </c:pt>
                <c:pt idx="18">
                  <c:v>3</c:v>
                </c:pt>
                <c:pt idx="19">
                  <c:v>3.15</c:v>
                </c:pt>
                <c:pt idx="20">
                  <c:v>3.2</c:v>
                </c:pt>
                <c:pt idx="21">
                  <c:v>3.25</c:v>
                </c:pt>
                <c:pt idx="22">
                  <c:v>3.3</c:v>
                </c:pt>
                <c:pt idx="23">
                  <c:v>3.35</c:v>
                </c:pt>
                <c:pt idx="24">
                  <c:v>3.4</c:v>
                </c:pt>
                <c:pt idx="25">
                  <c:v>3.45</c:v>
                </c:pt>
                <c:pt idx="26">
                  <c:v>3.5</c:v>
                </c:pt>
                <c:pt idx="27">
                  <c:v>3.55</c:v>
                </c:pt>
                <c:pt idx="28">
                  <c:v>3.6</c:v>
                </c:pt>
                <c:pt idx="29">
                  <c:v>3.65</c:v>
                </c:pt>
              </c:numCache>
            </c:numRef>
          </c:xVal>
          <c:yVal>
            <c:numRef>
              <c:f>'Q_fit (3)'!$V$2:$V$31</c:f>
              <c:numCache>
                <c:formatCode>General</c:formatCode>
                <c:ptCount val="30"/>
                <c:pt idx="0">
                  <c:v>-1.1647819019446171E-2</c:v>
                </c:pt>
                <c:pt idx="1">
                  <c:v>-7.2732015957253093E-3</c:v>
                </c:pt>
                <c:pt idx="2">
                  <c:v>-3.4594550418234338E-3</c:v>
                </c:pt>
                <c:pt idx="3">
                  <c:v>-2.0657935774082148E-4</c:v>
                </c:pt>
                <c:pt idx="4">
                  <c:v>2.4854254565226386E-3</c:v>
                </c:pt>
                <c:pt idx="5">
                  <c:v>4.6165594009668354E-3</c:v>
                </c:pt>
                <c:pt idx="6">
                  <c:v>6.1868224755919909E-3</c:v>
                </c:pt>
                <c:pt idx="7">
                  <c:v>7.1962146803981053E-3</c:v>
                </c:pt>
                <c:pt idx="8">
                  <c:v>7.6447360153849564E-3</c:v>
                </c:pt>
                <c:pt idx="9">
                  <c:v>7.5323864805526553E-3</c:v>
                </c:pt>
                <c:pt idx="10">
                  <c:v>6.8591660759010908E-3</c:v>
                </c:pt>
                <c:pt idx="11">
                  <c:v>5.6250748014304852E-3</c:v>
                </c:pt>
                <c:pt idx="12">
                  <c:v>3.8301126571409494E-3</c:v>
                </c:pt>
                <c:pt idx="13">
                  <c:v>1.4742796430320393E-3</c:v>
                </c:pt>
                <c:pt idx="14">
                  <c:v>-1.4424242408960231E-3</c:v>
                </c:pt>
                <c:pt idx="15">
                  <c:v>-4.9199989946432376E-3</c:v>
                </c:pt>
                <c:pt idx="16">
                  <c:v>-8.9584446182097155E-3</c:v>
                </c:pt>
                <c:pt idx="17">
                  <c:v>-1.3557761111595124E-2</c:v>
                </c:pt>
                <c:pt idx="18">
                  <c:v>-1.8717948474799906E-2</c:v>
                </c:pt>
                <c:pt idx="19">
                  <c:v>-3.75637357833285E-2</c:v>
                </c:pt>
                <c:pt idx="20">
                  <c:v>-4.4967406625809891E-2</c:v>
                </c:pt>
                <c:pt idx="21">
                  <c:v>-5.2931948338110324E-2</c:v>
                </c:pt>
                <c:pt idx="22">
                  <c:v>-6.1457360920229798E-2</c:v>
                </c:pt>
                <c:pt idx="23">
                  <c:v>-7.0543644372168313E-2</c:v>
                </c:pt>
                <c:pt idx="24">
                  <c:v>-8.0190798693926091E-2</c:v>
                </c:pt>
                <c:pt idx="25">
                  <c:v>-9.0398823885503354E-2</c:v>
                </c:pt>
                <c:pt idx="26">
                  <c:v>-0.10116771994689944</c:v>
                </c:pt>
                <c:pt idx="27">
                  <c:v>-0.11249748687811456</c:v>
                </c:pt>
                <c:pt idx="28">
                  <c:v>-0.12438812467914895</c:v>
                </c:pt>
                <c:pt idx="29">
                  <c:v>-0.1368396333500026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CE-42CC-A586-82CE3882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1520"/>
        <c:axId val="1"/>
      </c:scatterChart>
      <c:valAx>
        <c:axId val="765811520"/>
        <c:scaling>
          <c:orientation val="minMax"/>
          <c:max val="3"/>
          <c:min val="2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716231555051077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152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441543700340524"/>
          <c:y val="0.92402192373012193"/>
          <c:w val="0.44267877412031786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540504038936878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6813880126182965"/>
          <c:w val="0.80420839054976767"/>
          <c:h val="0.50473186119873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(5)'!$H$21:$H$39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F6-40F4-8AC6-33109BCAA87F}"/>
            </c:ext>
          </c:extLst>
        </c:ser>
        <c:ser>
          <c:idx val="1"/>
          <c:order val="1"/>
          <c:tx>
            <c:strRef>
              <c:f>'B (5)'!$I$20:$I$20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(5)'!$I$21:$I$39</c:f>
              <c:numCache>
                <c:formatCode>General</c:formatCode>
                <c:ptCount val="19"/>
                <c:pt idx="1">
                  <c:v>5.4049699974711984E-3</c:v>
                </c:pt>
                <c:pt idx="2">
                  <c:v>3.1973649965948425E-3</c:v>
                </c:pt>
                <c:pt idx="3">
                  <c:v>-1.9105699990177527E-2</c:v>
                </c:pt>
                <c:pt idx="4">
                  <c:v>-2.2136119994684123E-2</c:v>
                </c:pt>
                <c:pt idx="5">
                  <c:v>-2.2643724994850345E-2</c:v>
                </c:pt>
                <c:pt idx="6">
                  <c:v>-2.4974145002488513E-2</c:v>
                </c:pt>
                <c:pt idx="7">
                  <c:v>-2.2562804995686747E-2</c:v>
                </c:pt>
                <c:pt idx="8">
                  <c:v>-2.5700829988636542E-2</c:v>
                </c:pt>
                <c:pt idx="9">
                  <c:v>-5.5994255002588034E-2</c:v>
                </c:pt>
                <c:pt idx="10">
                  <c:v>-5.2701859996886924E-2</c:v>
                </c:pt>
                <c:pt idx="11">
                  <c:v>3.6003695000545122E-2</c:v>
                </c:pt>
                <c:pt idx="12">
                  <c:v>3.3665670001937542E-2</c:v>
                </c:pt>
                <c:pt idx="15">
                  <c:v>-1.7426284997782204E-2</c:v>
                </c:pt>
                <c:pt idx="16">
                  <c:v>-1.9464310003968421E-2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F6-40F4-8AC6-33109BCAA87F}"/>
            </c:ext>
          </c:extLst>
        </c:ser>
        <c:ser>
          <c:idx val="2"/>
          <c:order val="2"/>
          <c:tx>
            <c:strRef>
              <c:f>'B (5)'!$J$20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(5)'!$J$21:$J$39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F6-40F4-8AC6-33109BCAA87F}"/>
            </c:ext>
          </c:extLst>
        </c:ser>
        <c:ser>
          <c:idx val="3"/>
          <c:order val="3"/>
          <c:tx>
            <c:strRef>
              <c:f>'B (5)'!$K$20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(5)'!$K$21:$K$39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F6-40F4-8AC6-33109BCAA87F}"/>
            </c:ext>
          </c:extLst>
        </c:ser>
        <c:ser>
          <c:idx val="4"/>
          <c:order val="4"/>
          <c:tx>
            <c:strRef>
              <c:f>'B (5)'!$L$20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(5)'!$L$21:$L$39</c:f>
              <c:numCache>
                <c:formatCode>General</c:formatCode>
                <c:ptCount val="19"/>
                <c:pt idx="13">
                  <c:v>-5.0599259993759915E-2</c:v>
                </c:pt>
                <c:pt idx="17">
                  <c:v>-1.6875689994776621E-2</c:v>
                </c:pt>
                <c:pt idx="18">
                  <c:v>-1.6683294998074416E-2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F6-40F4-8AC6-33109BCAA87F}"/>
            </c:ext>
          </c:extLst>
        </c:ser>
        <c:ser>
          <c:idx val="5"/>
          <c:order val="5"/>
          <c:tx>
            <c:strRef>
              <c:f>'B (5)'!$M$20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F6-40F4-8AC6-33109BCAA87F}"/>
            </c:ext>
          </c:extLst>
        </c:ser>
        <c:ser>
          <c:idx val="6"/>
          <c:order val="6"/>
          <c:tx>
            <c:strRef>
              <c:f>'B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F6-40F4-8AC6-33109BCAA87F}"/>
            </c:ext>
          </c:extLst>
        </c:ser>
        <c:ser>
          <c:idx val="7"/>
          <c:order val="7"/>
          <c:tx>
            <c:strRef>
              <c:f>'B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(5)'!$O$21:$O$39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F6-40F4-8AC6-33109BCAA87F}"/>
            </c:ext>
          </c:extLst>
        </c:ser>
        <c:ser>
          <c:idx val="8"/>
          <c:order val="8"/>
          <c:tx>
            <c:strRef>
              <c:f>'B (5)'!$P$20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(5)'!$P$21:$P$39</c:f>
              <c:numCache>
                <c:formatCode>General</c:formatCode>
                <c:ptCount val="19"/>
                <c:pt idx="0">
                  <c:v>-1.4653703646642702E-2</c:v>
                </c:pt>
                <c:pt idx="1">
                  <c:v>-1.3685680420356949E-2</c:v>
                </c:pt>
                <c:pt idx="2">
                  <c:v>-1.3681813370733154E-2</c:v>
                </c:pt>
                <c:pt idx="3">
                  <c:v>-1.3477647707689999E-2</c:v>
                </c:pt>
                <c:pt idx="4">
                  <c:v>-1.3462301751457462E-2</c:v>
                </c:pt>
                <c:pt idx="5">
                  <c:v>-1.3458466639001354E-2</c:v>
                </c:pt>
                <c:pt idx="6">
                  <c:v>-1.3443131695585309E-2</c:v>
                </c:pt>
                <c:pt idx="7">
                  <c:v>-7.1773416496367926E-3</c:v>
                </c:pt>
                <c:pt idx="8">
                  <c:v>-7.1633944219678947E-3</c:v>
                </c:pt>
                <c:pt idx="9">
                  <c:v>-3.630255512494962E-3</c:v>
                </c:pt>
                <c:pt idx="10">
                  <c:v>-3.6282854205054171E-3</c:v>
                </c:pt>
                <c:pt idx="11">
                  <c:v>-1.6492076816456702E-3</c:v>
                </c:pt>
                <c:pt idx="12">
                  <c:v>-1.64269410508322E-3</c:v>
                </c:pt>
                <c:pt idx="13">
                  <c:v>-8.981225443150942E-4</c:v>
                </c:pt>
                <c:pt idx="14">
                  <c:v>-8.6666400934531929E-4</c:v>
                </c:pt>
                <c:pt idx="15">
                  <c:v>-1.0814880736886856E-4</c:v>
                </c:pt>
                <c:pt idx="16">
                  <c:v>-1.0845216419141934E-4</c:v>
                </c:pt>
                <c:pt idx="17">
                  <c:v>-7.7475818027916699E-3</c:v>
                </c:pt>
                <c:pt idx="18">
                  <c:v>-7.7504832301604765E-3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F6-40F4-8AC6-33109BCAA87F}"/>
            </c:ext>
          </c:extLst>
        </c:ser>
        <c:ser>
          <c:idx val="9"/>
          <c:order val="9"/>
          <c:tx>
            <c:strRef>
              <c:f>'B (5)'!$R$20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(5)'!$R$21:$R$39</c:f>
              <c:numCache>
                <c:formatCode>General</c:formatCode>
                <c:ptCount val="19"/>
                <c:pt idx="0">
                  <c:v>-3.2039000005170237E-2</c:v>
                </c:pt>
                <c:pt idx="14">
                  <c:v>1.4088000003539491E-2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4F6-40F4-8AC6-33109BCAA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64296"/>
        <c:axId val="1"/>
      </c:scatterChart>
      <c:valAx>
        <c:axId val="78646429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207918184988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586750788643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64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194191745449294"/>
          <c:y val="0.8485804416403786"/>
          <c:w val="0.94174910175063054"/>
          <c:h val="0.974763406940063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020489244222192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7817944128336"/>
          <c:y val="0.2647983133710371"/>
          <c:w val="0.83994930874711704"/>
          <c:h val="0.514020255367307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(5)'!$H$21:$H$39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09-4AA1-AAC6-3486B48105F6}"/>
            </c:ext>
          </c:extLst>
        </c:ser>
        <c:ser>
          <c:idx val="1"/>
          <c:order val="1"/>
          <c:tx>
            <c:strRef>
              <c:f>'B (5)'!$I$20:$I$20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(5)'!$I$21:$I$39</c:f>
              <c:numCache>
                <c:formatCode>General</c:formatCode>
                <c:ptCount val="19"/>
                <c:pt idx="1">
                  <c:v>5.4049699974711984E-3</c:v>
                </c:pt>
                <c:pt idx="2">
                  <c:v>3.1973649965948425E-3</c:v>
                </c:pt>
                <c:pt idx="3">
                  <c:v>-1.9105699990177527E-2</c:v>
                </c:pt>
                <c:pt idx="4">
                  <c:v>-2.2136119994684123E-2</c:v>
                </c:pt>
                <c:pt idx="5">
                  <c:v>-2.2643724994850345E-2</c:v>
                </c:pt>
                <c:pt idx="6">
                  <c:v>-2.4974145002488513E-2</c:v>
                </c:pt>
                <c:pt idx="7">
                  <c:v>-2.2562804995686747E-2</c:v>
                </c:pt>
                <c:pt idx="8">
                  <c:v>-2.5700829988636542E-2</c:v>
                </c:pt>
                <c:pt idx="9">
                  <c:v>-5.5994255002588034E-2</c:v>
                </c:pt>
                <c:pt idx="10">
                  <c:v>-5.2701859996886924E-2</c:v>
                </c:pt>
                <c:pt idx="11">
                  <c:v>3.6003695000545122E-2</c:v>
                </c:pt>
                <c:pt idx="12">
                  <c:v>3.3665670001937542E-2</c:v>
                </c:pt>
                <c:pt idx="15">
                  <c:v>-1.7426284997782204E-2</c:v>
                </c:pt>
                <c:pt idx="16">
                  <c:v>-1.9464310003968421E-2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09-4AA1-AAC6-3486B48105F6}"/>
            </c:ext>
          </c:extLst>
        </c:ser>
        <c:ser>
          <c:idx val="2"/>
          <c:order val="2"/>
          <c:tx>
            <c:strRef>
              <c:f>'B (5)'!$J$20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(5)'!$J$21:$J$39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09-4AA1-AAC6-3486B48105F6}"/>
            </c:ext>
          </c:extLst>
        </c:ser>
        <c:ser>
          <c:idx val="3"/>
          <c:order val="3"/>
          <c:tx>
            <c:strRef>
              <c:f>'B (5)'!$K$20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(5)'!$K$21:$K$39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09-4AA1-AAC6-3486B48105F6}"/>
            </c:ext>
          </c:extLst>
        </c:ser>
        <c:ser>
          <c:idx val="4"/>
          <c:order val="4"/>
          <c:tx>
            <c:strRef>
              <c:f>'B (5)'!$L$20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(5)'!$L$21:$L$39</c:f>
              <c:numCache>
                <c:formatCode>General</c:formatCode>
                <c:ptCount val="19"/>
                <c:pt idx="13">
                  <c:v>-5.0599259993759915E-2</c:v>
                </c:pt>
                <c:pt idx="17">
                  <c:v>-1.6875689994776621E-2</c:v>
                </c:pt>
                <c:pt idx="18">
                  <c:v>-1.6683294998074416E-2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09-4AA1-AAC6-3486B48105F6}"/>
            </c:ext>
          </c:extLst>
        </c:ser>
        <c:ser>
          <c:idx val="5"/>
          <c:order val="5"/>
          <c:tx>
            <c:strRef>
              <c:f>'B (5)'!$M$20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09-4AA1-AAC6-3486B48105F6}"/>
            </c:ext>
          </c:extLst>
        </c:ser>
        <c:ser>
          <c:idx val="6"/>
          <c:order val="6"/>
          <c:tx>
            <c:strRef>
              <c:f>'B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09-4AA1-AAC6-3486B48105F6}"/>
            </c:ext>
          </c:extLst>
        </c:ser>
        <c:ser>
          <c:idx val="7"/>
          <c:order val="7"/>
          <c:tx>
            <c:strRef>
              <c:f>'B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(5)'!$O$21:$O$39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09-4AA1-AAC6-3486B48105F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(5)'!$R$21:$R$39</c:f>
              <c:numCache>
                <c:formatCode>General</c:formatCode>
                <c:ptCount val="19"/>
                <c:pt idx="0">
                  <c:v>-3.2039000005170237E-2</c:v>
                </c:pt>
                <c:pt idx="14">
                  <c:v>1.4088000003539491E-2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09-4AA1-AAC6-3486B481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6272"/>
        <c:axId val="1"/>
      </c:scatterChart>
      <c:valAx>
        <c:axId val="76580627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053904913614"/>
              <c:y val="0.8629309654050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75160051216392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6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877094108434908"/>
          <c:y val="0.91277520216514996"/>
          <c:w val="0.89244612029130166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4036285940447920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569260170046072E-2"/>
          <c:y val="0.2544645630586494"/>
          <c:w val="0.87188305152867629"/>
          <c:h val="0.5982149377168248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0.000E+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Sheet1!$F$21:$F$39</c:f>
              <c:numCache>
                <c:formatCode>General</c:formatCode>
                <c:ptCount val="19"/>
                <c:pt idx="0">
                  <c:v>21065</c:v>
                </c:pt>
                <c:pt idx="1">
                  <c:v>21188</c:v>
                </c:pt>
                <c:pt idx="2">
                  <c:v>21188.5</c:v>
                </c:pt>
                <c:pt idx="3">
                  <c:v>21215</c:v>
                </c:pt>
                <c:pt idx="4">
                  <c:v>21217</c:v>
                </c:pt>
                <c:pt idx="5">
                  <c:v>21217.5</c:v>
                </c:pt>
                <c:pt idx="6">
                  <c:v>21219.5</c:v>
                </c:pt>
                <c:pt idx="7">
                  <c:v>22167.5</c:v>
                </c:pt>
                <c:pt idx="8">
                  <c:v>22170</c:v>
                </c:pt>
                <c:pt idx="9">
                  <c:v>22914</c:v>
                </c:pt>
                <c:pt idx="10">
                  <c:v>22914.5</c:v>
                </c:pt>
                <c:pt idx="11">
                  <c:v>23520.5</c:v>
                </c:pt>
                <c:pt idx="12">
                  <c:v>23523</c:v>
                </c:pt>
                <c:pt idx="13">
                  <c:v>23856.5</c:v>
                </c:pt>
                <c:pt idx="14">
                  <c:v>23873.5</c:v>
                </c:pt>
                <c:pt idx="15">
                  <c:v>24761</c:v>
                </c:pt>
                <c:pt idx="16">
                  <c:v>24763.5</c:v>
                </c:pt>
                <c:pt idx="17">
                  <c:v>27347</c:v>
                </c:pt>
                <c:pt idx="18">
                  <c:v>27347.5</c:v>
                </c:pt>
              </c:numCache>
            </c:numRef>
          </c:xVal>
          <c:yVal>
            <c:numRef>
              <c:f>Sheet1!$G$21:$G$39</c:f>
              <c:numCache>
                <c:formatCode>General</c:formatCode>
                <c:ptCount val="19"/>
                <c:pt idx="0">
                  <c:v>-3.1880000002274755E-2</c:v>
                </c:pt>
                <c:pt idx="1">
                  <c:v>-1.1954000001423992E-2</c:v>
                </c:pt>
                <c:pt idx="2">
                  <c:v>-1.372300000366522E-2</c:v>
                </c:pt>
                <c:pt idx="3">
                  <c:v>-1.2779999990016222E-2</c:v>
                </c:pt>
                <c:pt idx="4">
                  <c:v>-1.4055999999982305E-2</c:v>
                </c:pt>
                <c:pt idx="5">
                  <c:v>-1.4124999994237442E-2</c:v>
                </c:pt>
                <c:pt idx="6">
                  <c:v>-1.4701000000059139E-2</c:v>
                </c:pt>
                <c:pt idx="7">
                  <c:v>-7.525000000896398E-3</c:v>
                </c:pt>
                <c:pt idx="8">
                  <c:v>-8.4699999933945946E-3</c:v>
                </c:pt>
                <c:pt idx="9">
                  <c:v>-6.24200000311248E-3</c:v>
                </c:pt>
                <c:pt idx="10">
                  <c:v>-2.5109999987762421E-3</c:v>
                </c:pt>
                <c:pt idx="11">
                  <c:v>-2.338999998755753E-3</c:v>
                </c:pt>
                <c:pt idx="12">
                  <c:v>-2.484000004187692E-3</c:v>
                </c:pt>
                <c:pt idx="13">
                  <c:v>-9.0699999418575317E-4</c:v>
                </c:pt>
                <c:pt idx="14">
                  <c:v>1.4247000006434973E-2</c:v>
                </c:pt>
                <c:pt idx="15">
                  <c:v>-1.1279999962425791E-3</c:v>
                </c:pt>
                <c:pt idx="16">
                  <c:v>-9.7300000197719783E-4</c:v>
                </c:pt>
                <c:pt idx="17">
                  <c:v>-5.8959999951184727E-3</c:v>
                </c:pt>
                <c:pt idx="18">
                  <c:v>-5.2649999997811392E-3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CF-4BAB-B018-C2483AFA6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9224"/>
        <c:axId val="1"/>
      </c:scatterChart>
      <c:valAx>
        <c:axId val="76580922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Cycle, E</a:t>
                </a:r>
              </a:p>
            </c:rich>
          </c:tx>
          <c:layout>
            <c:manualLayout>
              <c:xMode val="edge"/>
              <c:yMode val="edge"/>
              <c:x val="0.49773302146755466"/>
              <c:y val="0.91964379452568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927437641723356E-2"/>
              <c:y val="0.48437546869141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9224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840640572102397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8424462783715"/>
          <c:y val="0.26813880126182965"/>
          <c:w val="0.82174029345037003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(old)'!$H$21:$H$121</c:f>
              <c:numCache>
                <c:formatCode>General</c:formatCode>
                <c:ptCount val="1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E-4F4D-A320-CEE09982994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(old)'!$I$21:$I$121</c:f>
              <c:numCache>
                <c:formatCode>General</c:formatCode>
                <c:ptCount val="101"/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8">
                  <c:v>-7.2979999968083575E-3</c:v>
                </c:pt>
                <c:pt idx="30">
                  <c:v>-7.2349999973084778E-3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4">
                  <c:v>-3.8777999994636048E-2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8E-4F4D-A320-CEE09982994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(old)'!$J$21:$J$121</c:f>
              <c:numCache>
                <c:formatCode>General</c:formatCode>
                <c:ptCount val="101"/>
                <c:pt idx="16">
                  <c:v>4.4300000445218757E-4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8E-4F4D-A320-CEE09982994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(old)'!$K$21:$K$121</c:f>
              <c:numCache>
                <c:formatCode>General</c:formatCode>
                <c:ptCount val="101"/>
                <c:pt idx="32">
                  <c:v>-1.0071839504234958E-2</c:v>
                </c:pt>
                <c:pt idx="34">
                  <c:v>-1.6121999993629288E-2</c:v>
                </c:pt>
                <c:pt idx="43">
                  <c:v>-4.2173000001639593E-2</c:v>
                </c:pt>
                <c:pt idx="45">
                  <c:v>-5.9093999996548519E-2</c:v>
                </c:pt>
                <c:pt idx="51">
                  <c:v>-7.2914999997010455E-2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8E-4F4D-A320-CEE09982994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(old)'!$L$21:$L$121</c:f>
              <c:numCache>
                <c:formatCode>General</c:formatCode>
                <c:ptCount val="101"/>
                <c:pt idx="14">
                  <c:v>-9.0699999418575317E-4</c:v>
                </c:pt>
                <c:pt idx="26">
                  <c:v>-5.8959999951184727E-3</c:v>
                </c:pt>
                <c:pt idx="27">
                  <c:v>-5.2649999997811392E-3</c:v>
                </c:pt>
                <c:pt idx="35">
                  <c:v>-1.9027999995159917E-2</c:v>
                </c:pt>
                <c:pt idx="36">
                  <c:v>-2.1272999998473097E-2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8E-4F4D-A320-CEE09982994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(old)'!$M$21:$M$121</c:f>
              <c:numCache>
                <c:formatCode>General</c:formatCode>
                <c:ptCount val="101"/>
                <c:pt idx="37">
                  <c:v>-1.996800000051735E-2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8E-4F4D-A320-CEE09982994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(old)'!$N$21:$N$121</c:f>
              <c:numCache>
                <c:formatCode>General</c:formatCode>
                <c:ptCount val="101"/>
                <c:pt idx="29">
                  <c:v>-5.756999998993706E-3</c:v>
                </c:pt>
                <c:pt idx="31">
                  <c:v>-5.9509999991860241E-3</c:v>
                </c:pt>
                <c:pt idx="33">
                  <c:v>-1.9647999994049314E-2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8E-4F4D-A320-CEE09982994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(old)'!$O$21:$O$121</c:f>
              <c:numCache>
                <c:formatCode>General</c:formatCode>
                <c:ptCount val="101"/>
                <c:pt idx="29">
                  <c:v>-6.6485828022060225E-2</c:v>
                </c:pt>
                <c:pt idx="31">
                  <c:v>-6.6678005437748211E-2</c:v>
                </c:pt>
                <c:pt idx="33">
                  <c:v>-6.8985659643588909E-2</c:v>
                </c:pt>
                <c:pt idx="34">
                  <c:v>-7.1191124271246312E-2</c:v>
                </c:pt>
                <c:pt idx="35">
                  <c:v>-7.1761555647970973E-2</c:v>
                </c:pt>
                <c:pt idx="36">
                  <c:v>-7.176918173589511E-2</c:v>
                </c:pt>
                <c:pt idx="37">
                  <c:v>-7.3302025408644542E-2</c:v>
                </c:pt>
                <c:pt idx="38">
                  <c:v>-7.3739762855489416E-2</c:v>
                </c:pt>
                <c:pt idx="39">
                  <c:v>-7.4195802913352177E-2</c:v>
                </c:pt>
                <c:pt idx="40">
                  <c:v>-7.4197328130937004E-2</c:v>
                </c:pt>
                <c:pt idx="41">
                  <c:v>-7.4278164662932744E-2</c:v>
                </c:pt>
                <c:pt idx="42">
                  <c:v>-7.4279689880517571E-2</c:v>
                </c:pt>
                <c:pt idx="43">
                  <c:v>-7.6802399765818638E-2</c:v>
                </c:pt>
                <c:pt idx="44">
                  <c:v>-7.7176078074100846E-2</c:v>
                </c:pt>
                <c:pt idx="45">
                  <c:v>-7.9561518376767629E-2</c:v>
                </c:pt>
                <c:pt idx="46">
                  <c:v>-8.1881374323286932E-2</c:v>
                </c:pt>
                <c:pt idx="47">
                  <c:v>-8.1881374323286932E-2</c:v>
                </c:pt>
                <c:pt idx="48">
                  <c:v>-8.1887475193626241E-2</c:v>
                </c:pt>
                <c:pt idx="49">
                  <c:v>-8.1887475193626241E-2</c:v>
                </c:pt>
                <c:pt idx="50">
                  <c:v>-8.1887475193626241E-2</c:v>
                </c:pt>
                <c:pt idx="51">
                  <c:v>-8.201559347075156E-2</c:v>
                </c:pt>
                <c:pt idx="52">
                  <c:v>-8.2375544820770336E-2</c:v>
                </c:pt>
                <c:pt idx="53">
                  <c:v>-8.252501614408321E-2</c:v>
                </c:pt>
                <c:pt idx="54">
                  <c:v>-8.2529591796837692E-2</c:v>
                </c:pt>
                <c:pt idx="55">
                  <c:v>-8.2537217884761815E-2</c:v>
                </c:pt>
                <c:pt idx="56">
                  <c:v>-8.2744647476298061E-2</c:v>
                </c:pt>
                <c:pt idx="57">
                  <c:v>-8.3113750131825787E-2</c:v>
                </c:pt>
                <c:pt idx="58">
                  <c:v>-8.3129002307674046E-2</c:v>
                </c:pt>
                <c:pt idx="59">
                  <c:v>-8.5157541695491709E-2</c:v>
                </c:pt>
                <c:pt idx="60">
                  <c:v>-8.5162117348246177E-2</c:v>
                </c:pt>
                <c:pt idx="61">
                  <c:v>-8.5165167783415832E-2</c:v>
                </c:pt>
                <c:pt idx="62">
                  <c:v>-8.7303522837340927E-2</c:v>
                </c:pt>
                <c:pt idx="63">
                  <c:v>-8.7411813285863518E-2</c:v>
                </c:pt>
                <c:pt idx="64">
                  <c:v>-8.7411813285863518E-2</c:v>
                </c:pt>
                <c:pt idx="65">
                  <c:v>-8.7411813285863518E-2</c:v>
                </c:pt>
                <c:pt idx="66">
                  <c:v>-9.0091620582401596E-2</c:v>
                </c:pt>
                <c:pt idx="67">
                  <c:v>-9.0855754592399085E-2</c:v>
                </c:pt>
                <c:pt idx="68">
                  <c:v>-9.2432829575108455E-2</c:v>
                </c:pt>
                <c:pt idx="69">
                  <c:v>-9.2609754814948195E-2</c:v>
                </c:pt>
                <c:pt idx="70">
                  <c:v>-9.2609754814948195E-2</c:v>
                </c:pt>
                <c:pt idx="71">
                  <c:v>-9.278362961961828E-2</c:v>
                </c:pt>
                <c:pt idx="72">
                  <c:v>-9.2838537452671982E-2</c:v>
                </c:pt>
                <c:pt idx="73">
                  <c:v>-9.2838537452671982E-2</c:v>
                </c:pt>
                <c:pt idx="74">
                  <c:v>-9.3334233167740213E-2</c:v>
                </c:pt>
                <c:pt idx="75">
                  <c:v>-9.3739941045303754E-2</c:v>
                </c:pt>
                <c:pt idx="76">
                  <c:v>-9.5333793421446197E-2</c:v>
                </c:pt>
                <c:pt idx="77">
                  <c:v>-9.5349045597294457E-2</c:v>
                </c:pt>
                <c:pt idx="78">
                  <c:v>-9.535667168521858E-2</c:v>
                </c:pt>
                <c:pt idx="79">
                  <c:v>-9.5626635197732665E-2</c:v>
                </c:pt>
                <c:pt idx="80">
                  <c:v>-9.5998788288430031E-2</c:v>
                </c:pt>
                <c:pt idx="81">
                  <c:v>-9.8553527743012431E-2</c:v>
                </c:pt>
                <c:pt idx="82">
                  <c:v>-9.8901277352352615E-2</c:v>
                </c:pt>
                <c:pt idx="83">
                  <c:v>8.4980479891772029E-2</c:v>
                </c:pt>
                <c:pt idx="84">
                  <c:v>1.7353857398202444E-2</c:v>
                </c:pt>
                <c:pt idx="85">
                  <c:v>1.7338605222354191E-2</c:v>
                </c:pt>
                <c:pt idx="86">
                  <c:v>1.7317252176166639E-2</c:v>
                </c:pt>
                <c:pt idx="87">
                  <c:v>-4.3882103414949074E-2</c:v>
                </c:pt>
                <c:pt idx="88">
                  <c:v>-6.829931173041752E-2</c:v>
                </c:pt>
                <c:pt idx="89">
                  <c:v>-6.8981083990834427E-2</c:v>
                </c:pt>
                <c:pt idx="90">
                  <c:v>-8.1881374323286932E-2</c:v>
                </c:pt>
                <c:pt idx="91">
                  <c:v>-8.1881374323286932E-2</c:v>
                </c:pt>
                <c:pt idx="92">
                  <c:v>-8.1887475193626241E-2</c:v>
                </c:pt>
                <c:pt idx="93">
                  <c:v>-8.1887475193626241E-2</c:v>
                </c:pt>
                <c:pt idx="94">
                  <c:v>-8.1887475193626241E-2</c:v>
                </c:pt>
                <c:pt idx="95">
                  <c:v>-8.4785388604794329E-2</c:v>
                </c:pt>
                <c:pt idx="96">
                  <c:v>-8.7410288068278691E-2</c:v>
                </c:pt>
                <c:pt idx="97">
                  <c:v>-8.7410288068278691E-2</c:v>
                </c:pt>
                <c:pt idx="98">
                  <c:v>-8.7410288068278691E-2</c:v>
                </c:pt>
                <c:pt idx="99">
                  <c:v>-9.0854229374814258E-2</c:v>
                </c:pt>
                <c:pt idx="100">
                  <c:v>-9.2962080077042833E-2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8E-4F4D-A320-CEE099829944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8E-4F4D-A320-CEE099829944}"/>
            </c:ext>
          </c:extLst>
        </c:ser>
        <c:ser>
          <c:idx val="9"/>
          <c:order val="9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(old)'!$R$21:$R$121</c:f>
              <c:numCache>
                <c:formatCode>General</c:formatCode>
                <c:ptCount val="101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7">
                  <c:v>6.2246000001323409E-2</c:v>
                </c:pt>
                <c:pt idx="58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78E-4F4D-A320-CEE099829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7464"/>
        <c:axId val="1"/>
      </c:scatterChart>
      <c:valAx>
        <c:axId val="7284974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4278975997565"/>
              <c:y val="0.88958990536277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24637681159424E-2"/>
              <c:y val="0.44164037854889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7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1014644908516861E-2"/>
          <c:y val="0.90851735015772872"/>
          <c:w val="0.96232020997375323"/>
          <c:h val="0.971608832807570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202294056308654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18978102189781"/>
          <c:y val="0.265625"/>
          <c:w val="0.86548488008342028"/>
          <c:h val="0.512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(old)'!$H$21:$H$121</c:f>
              <c:numCache>
                <c:formatCode>General</c:formatCode>
                <c:ptCount val="1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76-4D33-B254-84A92B1B10C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(old)'!$I$21:$I$121</c:f>
              <c:numCache>
                <c:formatCode>General</c:formatCode>
                <c:ptCount val="101"/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8">
                  <c:v>-7.2979999968083575E-3</c:v>
                </c:pt>
                <c:pt idx="30">
                  <c:v>-7.2349999973084778E-3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4">
                  <c:v>-3.8777999994636048E-2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76-4D33-B254-84A92B1B10C5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(old)'!$J$21:$J$121</c:f>
              <c:numCache>
                <c:formatCode>General</c:formatCode>
                <c:ptCount val="101"/>
                <c:pt idx="16">
                  <c:v>4.4300000445218757E-4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76-4D33-B254-84A92B1B10C5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(old)'!$K$21:$K$121</c:f>
              <c:numCache>
                <c:formatCode>General</c:formatCode>
                <c:ptCount val="101"/>
                <c:pt idx="32">
                  <c:v>-1.0071839504234958E-2</c:v>
                </c:pt>
                <c:pt idx="34">
                  <c:v>-1.6121999993629288E-2</c:v>
                </c:pt>
                <c:pt idx="43">
                  <c:v>-4.2173000001639593E-2</c:v>
                </c:pt>
                <c:pt idx="45">
                  <c:v>-5.9093999996548519E-2</c:v>
                </c:pt>
                <c:pt idx="51">
                  <c:v>-7.2914999997010455E-2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76-4D33-B254-84A92B1B10C5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(old)'!$L$21:$L$121</c:f>
              <c:numCache>
                <c:formatCode>General</c:formatCode>
                <c:ptCount val="101"/>
                <c:pt idx="14">
                  <c:v>-9.0699999418575317E-4</c:v>
                </c:pt>
                <c:pt idx="26">
                  <c:v>-5.8959999951184727E-3</c:v>
                </c:pt>
                <c:pt idx="27">
                  <c:v>-5.2649999997811392E-3</c:v>
                </c:pt>
                <c:pt idx="35">
                  <c:v>-1.9027999995159917E-2</c:v>
                </c:pt>
                <c:pt idx="36">
                  <c:v>-2.1272999998473097E-2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76-4D33-B254-84A92B1B10C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(old)'!$M$21:$M$121</c:f>
              <c:numCache>
                <c:formatCode>General</c:formatCode>
                <c:ptCount val="101"/>
                <c:pt idx="37">
                  <c:v>-1.996800000051735E-2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76-4D33-B254-84A92B1B10C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(old)'!$N$21:$N$121</c:f>
              <c:numCache>
                <c:formatCode>General</c:formatCode>
                <c:ptCount val="101"/>
                <c:pt idx="29">
                  <c:v>-5.756999998993706E-3</c:v>
                </c:pt>
                <c:pt idx="31">
                  <c:v>-5.9509999991860241E-3</c:v>
                </c:pt>
                <c:pt idx="33">
                  <c:v>-1.9647999994049314E-2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76-4D33-B254-84A92B1B10C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(old)'!$O$21:$O$121</c:f>
              <c:numCache>
                <c:formatCode>General</c:formatCode>
                <c:ptCount val="101"/>
                <c:pt idx="29">
                  <c:v>-6.6485828022060225E-2</c:v>
                </c:pt>
                <c:pt idx="31">
                  <c:v>-6.6678005437748211E-2</c:v>
                </c:pt>
                <c:pt idx="33">
                  <c:v>-6.8985659643588909E-2</c:v>
                </c:pt>
                <c:pt idx="34">
                  <c:v>-7.1191124271246312E-2</c:v>
                </c:pt>
                <c:pt idx="35">
                  <c:v>-7.1761555647970973E-2</c:v>
                </c:pt>
                <c:pt idx="36">
                  <c:v>-7.176918173589511E-2</c:v>
                </c:pt>
                <c:pt idx="37">
                  <c:v>-7.3302025408644542E-2</c:v>
                </c:pt>
                <c:pt idx="38">
                  <c:v>-7.3739762855489416E-2</c:v>
                </c:pt>
                <c:pt idx="39">
                  <c:v>-7.4195802913352177E-2</c:v>
                </c:pt>
                <c:pt idx="40">
                  <c:v>-7.4197328130937004E-2</c:v>
                </c:pt>
                <c:pt idx="41">
                  <c:v>-7.4278164662932744E-2</c:v>
                </c:pt>
                <c:pt idx="42">
                  <c:v>-7.4279689880517571E-2</c:v>
                </c:pt>
                <c:pt idx="43">
                  <c:v>-7.6802399765818638E-2</c:v>
                </c:pt>
                <c:pt idx="44">
                  <c:v>-7.7176078074100846E-2</c:v>
                </c:pt>
                <c:pt idx="45">
                  <c:v>-7.9561518376767629E-2</c:v>
                </c:pt>
                <c:pt idx="46">
                  <c:v>-8.1881374323286932E-2</c:v>
                </c:pt>
                <c:pt idx="47">
                  <c:v>-8.1881374323286932E-2</c:v>
                </c:pt>
                <c:pt idx="48">
                  <c:v>-8.1887475193626241E-2</c:v>
                </c:pt>
                <c:pt idx="49">
                  <c:v>-8.1887475193626241E-2</c:v>
                </c:pt>
                <c:pt idx="50">
                  <c:v>-8.1887475193626241E-2</c:v>
                </c:pt>
                <c:pt idx="51">
                  <c:v>-8.201559347075156E-2</c:v>
                </c:pt>
                <c:pt idx="52">
                  <c:v>-8.2375544820770336E-2</c:v>
                </c:pt>
                <c:pt idx="53">
                  <c:v>-8.252501614408321E-2</c:v>
                </c:pt>
                <c:pt idx="54">
                  <c:v>-8.2529591796837692E-2</c:v>
                </c:pt>
                <c:pt idx="55">
                  <c:v>-8.2537217884761815E-2</c:v>
                </c:pt>
                <c:pt idx="56">
                  <c:v>-8.2744647476298061E-2</c:v>
                </c:pt>
                <c:pt idx="57">
                  <c:v>-8.3113750131825787E-2</c:v>
                </c:pt>
                <c:pt idx="58">
                  <c:v>-8.3129002307674046E-2</c:v>
                </c:pt>
                <c:pt idx="59">
                  <c:v>-8.5157541695491709E-2</c:v>
                </c:pt>
                <c:pt idx="60">
                  <c:v>-8.5162117348246177E-2</c:v>
                </c:pt>
                <c:pt idx="61">
                  <c:v>-8.5165167783415832E-2</c:v>
                </c:pt>
                <c:pt idx="62">
                  <c:v>-8.7303522837340927E-2</c:v>
                </c:pt>
                <c:pt idx="63">
                  <c:v>-8.7411813285863518E-2</c:v>
                </c:pt>
                <c:pt idx="64">
                  <c:v>-8.7411813285863518E-2</c:v>
                </c:pt>
                <c:pt idx="65">
                  <c:v>-8.7411813285863518E-2</c:v>
                </c:pt>
                <c:pt idx="66">
                  <c:v>-9.0091620582401596E-2</c:v>
                </c:pt>
                <c:pt idx="67">
                  <c:v>-9.0855754592399085E-2</c:v>
                </c:pt>
                <c:pt idx="68">
                  <c:v>-9.2432829575108455E-2</c:v>
                </c:pt>
                <c:pt idx="69">
                  <c:v>-9.2609754814948195E-2</c:v>
                </c:pt>
                <c:pt idx="70">
                  <c:v>-9.2609754814948195E-2</c:v>
                </c:pt>
                <c:pt idx="71">
                  <c:v>-9.278362961961828E-2</c:v>
                </c:pt>
                <c:pt idx="72">
                  <c:v>-9.2838537452671982E-2</c:v>
                </c:pt>
                <c:pt idx="73">
                  <c:v>-9.2838537452671982E-2</c:v>
                </c:pt>
                <c:pt idx="74">
                  <c:v>-9.3334233167740213E-2</c:v>
                </c:pt>
                <c:pt idx="75">
                  <c:v>-9.3739941045303754E-2</c:v>
                </c:pt>
                <c:pt idx="76">
                  <c:v>-9.5333793421446197E-2</c:v>
                </c:pt>
                <c:pt idx="77">
                  <c:v>-9.5349045597294457E-2</c:v>
                </c:pt>
                <c:pt idx="78">
                  <c:v>-9.535667168521858E-2</c:v>
                </c:pt>
                <c:pt idx="79">
                  <c:v>-9.5626635197732665E-2</c:v>
                </c:pt>
                <c:pt idx="80">
                  <c:v>-9.5998788288430031E-2</c:v>
                </c:pt>
                <c:pt idx="81">
                  <c:v>-9.8553527743012431E-2</c:v>
                </c:pt>
                <c:pt idx="82">
                  <c:v>-9.8901277352352615E-2</c:v>
                </c:pt>
                <c:pt idx="83">
                  <c:v>8.4980479891772029E-2</c:v>
                </c:pt>
                <c:pt idx="84">
                  <c:v>1.7353857398202444E-2</c:v>
                </c:pt>
                <c:pt idx="85">
                  <c:v>1.7338605222354191E-2</c:v>
                </c:pt>
                <c:pt idx="86">
                  <c:v>1.7317252176166639E-2</c:v>
                </c:pt>
                <c:pt idx="87">
                  <c:v>-4.3882103414949074E-2</c:v>
                </c:pt>
                <c:pt idx="88">
                  <c:v>-6.829931173041752E-2</c:v>
                </c:pt>
                <c:pt idx="89">
                  <c:v>-6.8981083990834427E-2</c:v>
                </c:pt>
                <c:pt idx="90">
                  <c:v>-8.1881374323286932E-2</c:v>
                </c:pt>
                <c:pt idx="91">
                  <c:v>-8.1881374323286932E-2</c:v>
                </c:pt>
                <c:pt idx="92">
                  <c:v>-8.1887475193626241E-2</c:v>
                </c:pt>
                <c:pt idx="93">
                  <c:v>-8.1887475193626241E-2</c:v>
                </c:pt>
                <c:pt idx="94">
                  <c:v>-8.1887475193626241E-2</c:v>
                </c:pt>
                <c:pt idx="95">
                  <c:v>-8.4785388604794329E-2</c:v>
                </c:pt>
                <c:pt idx="96">
                  <c:v>-8.7410288068278691E-2</c:v>
                </c:pt>
                <c:pt idx="97">
                  <c:v>-8.7410288068278691E-2</c:v>
                </c:pt>
                <c:pt idx="98">
                  <c:v>-8.7410288068278691E-2</c:v>
                </c:pt>
                <c:pt idx="99">
                  <c:v>-9.0854229374814258E-2</c:v>
                </c:pt>
                <c:pt idx="100">
                  <c:v>-9.2962080077042833E-2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76-4D33-B254-84A92B1B10C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(old)'!$R$21:$R$121</c:f>
              <c:numCache>
                <c:formatCode>General</c:formatCode>
                <c:ptCount val="101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7">
                  <c:v>6.2246000001323409E-2</c:v>
                </c:pt>
                <c:pt idx="58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76-4D33-B254-84A92B1B1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8616"/>
        <c:axId val="1"/>
      </c:scatterChart>
      <c:valAx>
        <c:axId val="72850861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6266944734102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795620437956206E-2"/>
              <c:y val="0.4281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8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314911366006257"/>
          <c:y val="0.91249999999999998"/>
          <c:w val="0.82064650677789364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[40969.2328, 0.412538]</a:t>
            </a:r>
          </a:p>
        </c:rich>
      </c:tx>
      <c:layout>
        <c:manualLayout>
          <c:xMode val="edge"/>
          <c:yMode val="edge"/>
          <c:x val="0.17970401691331925"/>
          <c:y val="2.8112449799196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2431289640596E-2"/>
          <c:y val="0.24498088047847827"/>
          <c:w val="0.86892177589852004"/>
          <c:h val="0.61446024120011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(old)'!$G$21:$G$121</c:f>
              <c:numCache>
                <c:formatCode>General</c:formatCode>
                <c:ptCount val="101"/>
                <c:pt idx="1">
                  <c:v>-3.1880000002274755E-2</c:v>
                </c:pt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4">
                  <c:v>-9.0699999418575317E-4</c:v>
                </c:pt>
                <c:pt idx="16">
                  <c:v>4.4300000445218757E-4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6">
                  <c:v>-5.8959999951184727E-3</c:v>
                </c:pt>
                <c:pt idx="27">
                  <c:v>-5.2649999997811392E-3</c:v>
                </c:pt>
                <c:pt idx="28">
                  <c:v>-7.2979999968083575E-3</c:v>
                </c:pt>
                <c:pt idx="29">
                  <c:v>-5.756999998993706E-3</c:v>
                </c:pt>
                <c:pt idx="30">
                  <c:v>-7.2349999973084778E-3</c:v>
                </c:pt>
                <c:pt idx="31">
                  <c:v>-5.9509999991860241E-3</c:v>
                </c:pt>
                <c:pt idx="32">
                  <c:v>-1.0071839504234958E-2</c:v>
                </c:pt>
                <c:pt idx="33">
                  <c:v>-1.9647999994049314E-2</c:v>
                </c:pt>
                <c:pt idx="34">
                  <c:v>-1.6121999993629288E-2</c:v>
                </c:pt>
                <c:pt idx="35">
                  <c:v>-1.9027999995159917E-2</c:v>
                </c:pt>
                <c:pt idx="36">
                  <c:v>-2.1272999998473097E-2</c:v>
                </c:pt>
                <c:pt idx="37">
                  <c:v>-1.996800000051735E-2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3">
                  <c:v>-4.2173000001639593E-2</c:v>
                </c:pt>
                <c:pt idx="44">
                  <c:v>-3.8777999994636048E-2</c:v>
                </c:pt>
                <c:pt idx="45">
                  <c:v>-5.9093999996548519E-2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D-403F-8270-CEB58FBC5D1E}"/>
            </c:ext>
          </c:extLst>
        </c:ser>
        <c:ser>
          <c:idx val="1"/>
          <c:order val="1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FD-403F-8270-CEB58FBC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3512"/>
        <c:axId val="1"/>
      </c:scatterChart>
      <c:valAx>
        <c:axId val="728453512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3512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 from Quad Fit</a:t>
            </a:r>
          </a:p>
        </c:rich>
      </c:tx>
      <c:layout>
        <c:manualLayout>
          <c:xMode val="edge"/>
          <c:yMode val="edge"/>
          <c:x val="0.22814521319163461"/>
          <c:y val="2.0161290322580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55736894215682E-2"/>
          <c:y val="0.22580645161290322"/>
          <c:w val="0.86780474143450725"/>
          <c:h val="0.633064516129032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(old)'!$V$21:$V$121</c:f>
              <c:numCache>
                <c:formatCode>General</c:formatCode>
                <c:ptCount val="101"/>
                <c:pt idx="1">
                  <c:v>-1.8641748346868492E-2</c:v>
                </c:pt>
                <c:pt idx="2">
                  <c:v>4.1406731018961418E-4</c:v>
                </c:pt>
                <c:pt idx="3">
                  <c:v>-1.3584056517765841E-3</c:v>
                </c:pt>
                <c:pt idx="4">
                  <c:v>-5.9872658749587915E-4</c:v>
                </c:pt>
                <c:pt idx="5">
                  <c:v>-1.8885027177282798E-3</c:v>
                </c:pt>
                <c:pt idx="6">
                  <c:v>-1.9609454389121206E-3</c:v>
                </c:pt>
                <c:pt idx="7">
                  <c:v>-2.5507111398980209E-3</c:v>
                </c:pt>
                <c:pt idx="8">
                  <c:v>-9.6076594831451256E-4</c:v>
                </c:pt>
                <c:pt idx="9">
                  <c:v>-1.9180198331057996E-3</c:v>
                </c:pt>
                <c:pt idx="10">
                  <c:v>-2.7577721855163162E-3</c:v>
                </c:pt>
                <c:pt idx="11">
                  <c:v>9.715542317272341E-4</c:v>
                </c:pt>
                <c:pt idx="12">
                  <c:v>-5.0167016264679454E-4</c:v>
                </c:pt>
                <c:pt idx="13">
                  <c:v>-6.5187147876299978E-4</c:v>
                </c:pt>
                <c:pt idx="14">
                  <c:v>3.4809321068085541E-4</c:v>
                </c:pt>
                <c:pt idx="16">
                  <c:v>1.4880714399138073E-3</c:v>
                </c:pt>
                <c:pt idx="17">
                  <c:v>-2.7053692561296305E-4</c:v>
                </c:pt>
                <c:pt idx="18">
                  <c:v>-1.1427207241943016E-4</c:v>
                </c:pt>
                <c:pt idx="20">
                  <c:v>2.9563312158291666E-3</c:v>
                </c:pt>
                <c:pt idx="21">
                  <c:v>2.5898565066416745E-3</c:v>
                </c:pt>
                <c:pt idx="24">
                  <c:v>1.4731473751776747E-3</c:v>
                </c:pt>
                <c:pt idx="25">
                  <c:v>2.3070405016452078E-3</c:v>
                </c:pt>
                <c:pt idx="26">
                  <c:v>3.2347719683556431E-3</c:v>
                </c:pt>
                <c:pt idx="27">
                  <c:v>3.8687198243861909E-3</c:v>
                </c:pt>
                <c:pt idx="28">
                  <c:v>2.610601196068596E-3</c:v>
                </c:pt>
                <c:pt idx="29">
                  <c:v>4.1855356525338783E-3</c:v>
                </c:pt>
                <c:pt idx="30">
                  <c:v>2.8999822032866884E-3</c:v>
                </c:pt>
                <c:pt idx="31">
                  <c:v>4.384738404267452E-3</c:v>
                </c:pt>
                <c:pt idx="32">
                  <c:v>3.9105660262771513E-3</c:v>
                </c:pt>
                <c:pt idx="33">
                  <c:v>-3.9444018781459311E-3</c:v>
                </c:pt>
                <c:pt idx="34">
                  <c:v>5.8269043018381872E-3</c:v>
                </c:pt>
                <c:pt idx="35">
                  <c:v>4.7136225867712156E-3</c:v>
                </c:pt>
                <c:pt idx="36">
                  <c:v>2.4930832946842285E-3</c:v>
                </c:pt>
                <c:pt idx="37">
                  <c:v>8.9792362477036924E-3</c:v>
                </c:pt>
                <c:pt idx="38">
                  <c:v>1.9024709235007098E-3</c:v>
                </c:pt>
                <c:pt idx="39">
                  <c:v>1.2592764718364347E-3</c:v>
                </c:pt>
                <c:pt idx="40">
                  <c:v>2.9959994986521465E-3</c:v>
                </c:pt>
                <c:pt idx="41">
                  <c:v>3.2430656229833765E-3</c:v>
                </c:pt>
                <c:pt idx="42">
                  <c:v>3.5798167965623851E-3</c:v>
                </c:pt>
                <c:pt idx="43">
                  <c:v>5.796871175317575E-4</c:v>
                </c:pt>
                <c:pt idx="44">
                  <c:v>5.6106601669684286E-3</c:v>
                </c:pt>
                <c:pt idx="45">
                  <c:v>-3.5244348441133555E-3</c:v>
                </c:pt>
                <c:pt idx="46">
                  <c:v>-2.8269944922816315E-3</c:v>
                </c:pt>
                <c:pt idx="47">
                  <c:v>-1.8269944957158835E-3</c:v>
                </c:pt>
                <c:pt idx="48">
                  <c:v>-4.269592852887083E-3</c:v>
                </c:pt>
                <c:pt idx="49">
                  <c:v>-3.6695928534924427E-3</c:v>
                </c:pt>
                <c:pt idx="50">
                  <c:v>-3.6695928534924427E-3</c:v>
                </c:pt>
                <c:pt idx="51">
                  <c:v>-4.5122319164432323E-3</c:v>
                </c:pt>
                <c:pt idx="52">
                  <c:v>-3.1004400268817012E-3</c:v>
                </c:pt>
                <c:pt idx="53">
                  <c:v>-5.9251481291857644E-3</c:v>
                </c:pt>
                <c:pt idx="54">
                  <c:v>-3.7064377667905823E-3</c:v>
                </c:pt>
                <c:pt idx="55">
                  <c:v>-3.8085767556903516E-3</c:v>
                </c:pt>
                <c:pt idx="56">
                  <c:v>-5.021759311477636E-3</c:v>
                </c:pt>
                <c:pt idx="59">
                  <c:v>-2.5520442015647404E-3</c:v>
                </c:pt>
                <c:pt idx="60">
                  <c:v>-4.7306347927593695E-3</c:v>
                </c:pt>
                <c:pt idx="61">
                  <c:v>-9.496925697245473E-4</c:v>
                </c:pt>
                <c:pt idx="62">
                  <c:v>-2.3961781562258366E-3</c:v>
                </c:pt>
                <c:pt idx="63">
                  <c:v>-6.3894919022549068E-3</c:v>
                </c:pt>
                <c:pt idx="64">
                  <c:v>-6.1894919000313742E-3</c:v>
                </c:pt>
                <c:pt idx="65">
                  <c:v>-5.7794918994749089E-3</c:v>
                </c:pt>
                <c:pt idx="66">
                  <c:v>-1.1072297108436491E-3</c:v>
                </c:pt>
                <c:pt idx="67">
                  <c:v>-3.5120151543430733E-3</c:v>
                </c:pt>
                <c:pt idx="68">
                  <c:v>5.2268381620645954E-6</c:v>
                </c:pt>
                <c:pt idx="69">
                  <c:v>-7.0843864499270381E-4</c:v>
                </c:pt>
                <c:pt idx="70">
                  <c:v>2.9156135884900181E-4</c:v>
                </c:pt>
                <c:pt idx="71">
                  <c:v>3.1087582387132606E-3</c:v>
                </c:pt>
                <c:pt idx="72">
                  <c:v>1.7980675282225356E-4</c:v>
                </c:pt>
                <c:pt idx="73">
                  <c:v>1.3798067516115342E-3</c:v>
                </c:pt>
                <c:pt idx="74">
                  <c:v>1.7629061606032614E-3</c:v>
                </c:pt>
                <c:pt idx="75">
                  <c:v>1.9994304989725542E-3</c:v>
                </c:pt>
                <c:pt idx="76">
                  <c:v>3.5592631442404876E-3</c:v>
                </c:pt>
                <c:pt idx="77">
                  <c:v>4.1987575802902022E-3</c:v>
                </c:pt>
                <c:pt idx="78">
                  <c:v>3.4185243477042881E-3</c:v>
                </c:pt>
                <c:pt idx="79">
                  <c:v>4.3066635886299665E-3</c:v>
                </c:pt>
                <c:pt idx="80">
                  <c:v>6.7696282471041425E-3</c:v>
                </c:pt>
                <c:pt idx="81">
                  <c:v>6.9924756759009998E-3</c:v>
                </c:pt>
                <c:pt idx="82">
                  <c:v>-1.4232128193250038E-3</c:v>
                </c:pt>
                <c:pt idx="83">
                  <c:v>2.3528220273361424</c:v>
                </c:pt>
                <c:pt idx="84">
                  <c:v>0.62522214615660021</c:v>
                </c:pt>
                <c:pt idx="85">
                  <c:v>0.61847652167627565</c:v>
                </c:pt>
                <c:pt idx="86">
                  <c:v>0.61735273497695631</c:v>
                </c:pt>
                <c:pt idx="87">
                  <c:v>-4.3536673311548313E-3</c:v>
                </c:pt>
                <c:pt idx="88">
                  <c:v>3.9844055364278708E-3</c:v>
                </c:pt>
                <c:pt idx="89">
                  <c:v>1.1507740002925093E-3</c:v>
                </c:pt>
                <c:pt idx="90">
                  <c:v>-2.876994494656504E-3</c:v>
                </c:pt>
                <c:pt idx="91">
                  <c:v>-1.8769944908147984E-3</c:v>
                </c:pt>
                <c:pt idx="92">
                  <c:v>-4.3195928552619556E-3</c:v>
                </c:pt>
                <c:pt idx="93">
                  <c:v>-3.7195928558673153E-3</c:v>
                </c:pt>
                <c:pt idx="94">
                  <c:v>-3.7195928558673153E-3</c:v>
                </c:pt>
                <c:pt idx="95">
                  <c:v>-3.7109690241106108E-3</c:v>
                </c:pt>
                <c:pt idx="96">
                  <c:v>0.19978926892469118</c:v>
                </c:pt>
                <c:pt idx="97">
                  <c:v>0.19998926891963875</c:v>
                </c:pt>
                <c:pt idx="98">
                  <c:v>0.20038926892408582</c:v>
                </c:pt>
                <c:pt idx="99">
                  <c:v>0.20273556867316334</c:v>
                </c:pt>
                <c:pt idx="100">
                  <c:v>0.20805213587067328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8-4EA0-9BC0-1B406E84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44984"/>
        <c:axId val="1"/>
      </c:scatterChart>
      <c:valAx>
        <c:axId val="728444984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44984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31111174739521197"/>
          <c:y val="1.7793594306049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83241562582"/>
          <c:y val="0.23487544483985764"/>
          <c:w val="0.80202178429171456"/>
          <c:h val="0.519572953736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(old)'!$Y$20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(old)'!$Y$21:$Y$121</c:f>
              <c:numCache>
                <c:formatCode>General</c:formatCode>
                <c:ptCount val="101"/>
                <c:pt idx="1">
                  <c:v>-3.1880000002274755E-2</c:v>
                </c:pt>
                <c:pt idx="2">
                  <c:v>-1.1954000001423992E-2</c:v>
                </c:pt>
                <c:pt idx="4">
                  <c:v>-1.2779999990016222E-2</c:v>
                </c:pt>
                <c:pt idx="5">
                  <c:v>-1.4055999999982305E-2</c:v>
                </c:pt>
                <c:pt idx="9">
                  <c:v>-8.4699999933945946E-3</c:v>
                </c:pt>
                <c:pt idx="10">
                  <c:v>-6.24200000311248E-3</c:v>
                </c:pt>
                <c:pt idx="13">
                  <c:v>-2.484000004187692E-3</c:v>
                </c:pt>
                <c:pt idx="17">
                  <c:v>-1.1279999962425791E-3</c:v>
                </c:pt>
                <c:pt idx="21">
                  <c:v>-2.8499999971245416E-3</c:v>
                </c:pt>
                <c:pt idx="25">
                  <c:v>-6.5200000026379712E-3</c:v>
                </c:pt>
                <c:pt idx="26">
                  <c:v>-5.8959999951184727E-3</c:v>
                </c:pt>
                <c:pt idx="28">
                  <c:v>-7.2979999968083575E-3</c:v>
                </c:pt>
                <c:pt idx="32">
                  <c:v>-1.0071839504234958E-2</c:v>
                </c:pt>
                <c:pt idx="34">
                  <c:v>-1.6121999993629288E-2</c:v>
                </c:pt>
                <c:pt idx="35">
                  <c:v>-1.9027999995159917E-2</c:v>
                </c:pt>
                <c:pt idx="37">
                  <c:v>-1.996800000051735E-2</c:v>
                </c:pt>
                <c:pt idx="39">
                  <c:v>-3.0952000000979751E-2</c:v>
                </c:pt>
                <c:pt idx="41">
                  <c:v>-2.927800000179559E-2</c:v>
                </c:pt>
                <c:pt idx="44">
                  <c:v>-3.8777999994636048E-2</c:v>
                </c:pt>
                <c:pt idx="45">
                  <c:v>-5.9093999996548519E-2</c:v>
                </c:pt>
                <c:pt idx="54">
                  <c:v>-7.496799999353243E-2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6">
                  <c:v>-0.1212699999960023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F6-4276-9E1C-0139F02A8907}"/>
            </c:ext>
          </c:extLst>
        </c:ser>
        <c:ser>
          <c:idx val="1"/>
          <c:order val="1"/>
          <c:tx>
            <c:strRef>
              <c:f>'A (old)'!$Z$20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(old)'!$Z$21:$Z$121</c:f>
              <c:numCache>
                <c:formatCode>General</c:formatCode>
                <c:ptCount val="101"/>
                <c:pt idx="3">
                  <c:v>-1.372300000366522E-2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11">
                  <c:v>-2.5109999987762421E-3</c:v>
                </c:pt>
                <c:pt idx="12">
                  <c:v>-2.338999998755753E-3</c:v>
                </c:pt>
                <c:pt idx="14">
                  <c:v>-9.0699999418575317E-4</c:v>
                </c:pt>
                <c:pt idx="16">
                  <c:v>4.4300000445218757E-4</c:v>
                </c:pt>
                <c:pt idx="18">
                  <c:v>-9.7300000197719783E-4</c:v>
                </c:pt>
                <c:pt idx="20">
                  <c:v>-8.0699999671196565E-4</c:v>
                </c:pt>
                <c:pt idx="23">
                  <c:v>0</c:v>
                </c:pt>
                <c:pt idx="24">
                  <c:v>-7.3510000001988374E-3</c:v>
                </c:pt>
                <c:pt idx="27">
                  <c:v>-5.2649999997811392E-3</c:v>
                </c:pt>
                <c:pt idx="29">
                  <c:v>-5.756999998993706E-3</c:v>
                </c:pt>
                <c:pt idx="30">
                  <c:v>-7.2349999973084778E-3</c:v>
                </c:pt>
                <c:pt idx="31">
                  <c:v>-5.9509999991860241E-3</c:v>
                </c:pt>
                <c:pt idx="33">
                  <c:v>0</c:v>
                </c:pt>
                <c:pt idx="36">
                  <c:v>-2.1272999998473097E-2</c:v>
                </c:pt>
                <c:pt idx="38">
                  <c:v>-2.8620999997656327E-2</c:v>
                </c:pt>
                <c:pt idx="40">
                  <c:v>-2.9220999997050967E-2</c:v>
                </c:pt>
                <c:pt idx="42">
                  <c:v>-2.8946999998879619E-2</c:v>
                </c:pt>
                <c:pt idx="43">
                  <c:v>-4.2173000001639593E-2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0</c:v>
                </c:pt>
                <c:pt idx="75">
                  <c:v>0</c:v>
                </c:pt>
                <c:pt idx="76">
                  <c:v>-0.15802300000359537</c:v>
                </c:pt>
                <c:pt idx="77">
                  <c:v>-0.15751299999828916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0</c:v>
                </c:pt>
                <c:pt idx="8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F6-4276-9E1C-0139F02A8907}"/>
            </c:ext>
          </c:extLst>
        </c:ser>
        <c:ser>
          <c:idx val="2"/>
          <c:order val="2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F6-4276-9E1C-0139F02A8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0888"/>
        <c:axId val="1"/>
      </c:scatterChart>
      <c:valAx>
        <c:axId val="728450888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03136350380451"/>
              <c:y val="0.886120996441281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0.3558718861209964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0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808123227020864"/>
          <c:y val="0.86476868327402134"/>
          <c:w val="0.70303178769320507"/>
          <c:h val="0.93950177935943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[40969.4389, 0.412538]</a:t>
            </a:r>
          </a:p>
        </c:rich>
      </c:tx>
      <c:layout>
        <c:manualLayout>
          <c:xMode val="edge"/>
          <c:yMode val="edge"/>
          <c:x val="0.30836493752887628"/>
          <c:y val="1.1600928074245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428284746952961E-2"/>
          <c:y val="0.15081206496519722"/>
          <c:w val="0.91385879206020804"/>
          <c:h val="0.76798143851508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BB-4A45-8BBF-5054FB0BA661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BB-4A45-8BBF-5054FB0BA66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1'!$F$21:$F$310</c:f>
              <c:numCache>
                <c:formatCode>General</c:formatCode>
                <c:ptCount val="290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1'!$J$21:$J$310</c:f>
              <c:numCache>
                <c:formatCode>General</c:formatCode>
                <c:ptCount val="290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BB-4A45-8BBF-5054FB0BA66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1'!$K$21:$K$124</c:f>
              <c:numCache>
                <c:formatCode>General</c:formatCode>
                <c:ptCount val="104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BB-4A45-8BBF-5054FB0BA661}"/>
            </c:ext>
          </c:extLst>
        </c:ser>
        <c:ser>
          <c:idx val="4"/>
          <c:order val="4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BB-4A45-8BBF-5054FB0BA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3792"/>
        <c:axId val="1"/>
      </c:scatterChart>
      <c:valAx>
        <c:axId val="78643379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3792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</a:t>
            </a:r>
          </a:p>
        </c:rich>
      </c:tx>
      <c:layout>
        <c:manualLayout>
          <c:xMode val="edge"/>
          <c:yMode val="edge"/>
          <c:x val="0.31914893617021278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19148936170213"/>
          <c:y val="0.24218796193687808"/>
          <c:w val="0.79148936170212769"/>
          <c:h val="0.56640733033624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(old)'!$V$21:$V$121</c:f>
              <c:numCache>
                <c:formatCode>General</c:formatCode>
                <c:ptCount val="101"/>
                <c:pt idx="1">
                  <c:v>-1.8641748346868492E-2</c:v>
                </c:pt>
                <c:pt idx="2">
                  <c:v>4.1406731018961418E-4</c:v>
                </c:pt>
                <c:pt idx="3">
                  <c:v>-1.3584056517765841E-3</c:v>
                </c:pt>
                <c:pt idx="4">
                  <c:v>-5.9872658749587915E-4</c:v>
                </c:pt>
                <c:pt idx="5">
                  <c:v>-1.8885027177282798E-3</c:v>
                </c:pt>
                <c:pt idx="6">
                  <c:v>-1.9609454389121206E-3</c:v>
                </c:pt>
                <c:pt idx="7">
                  <c:v>-2.5507111398980209E-3</c:v>
                </c:pt>
                <c:pt idx="8">
                  <c:v>-9.6076594831451256E-4</c:v>
                </c:pt>
                <c:pt idx="9">
                  <c:v>-1.9180198331057996E-3</c:v>
                </c:pt>
                <c:pt idx="10">
                  <c:v>-2.7577721855163162E-3</c:v>
                </c:pt>
                <c:pt idx="11">
                  <c:v>9.715542317272341E-4</c:v>
                </c:pt>
                <c:pt idx="12">
                  <c:v>-5.0167016264679454E-4</c:v>
                </c:pt>
                <c:pt idx="13">
                  <c:v>-6.5187147876299978E-4</c:v>
                </c:pt>
                <c:pt idx="14">
                  <c:v>3.4809321068085541E-4</c:v>
                </c:pt>
                <c:pt idx="16">
                  <c:v>1.4880714399138073E-3</c:v>
                </c:pt>
                <c:pt idx="17">
                  <c:v>-2.7053692561296305E-4</c:v>
                </c:pt>
                <c:pt idx="18">
                  <c:v>-1.1427207241943016E-4</c:v>
                </c:pt>
                <c:pt idx="20">
                  <c:v>2.9563312158291666E-3</c:v>
                </c:pt>
                <c:pt idx="21">
                  <c:v>2.5898565066416745E-3</c:v>
                </c:pt>
                <c:pt idx="24">
                  <c:v>1.4731473751776747E-3</c:v>
                </c:pt>
                <c:pt idx="25">
                  <c:v>2.3070405016452078E-3</c:v>
                </c:pt>
                <c:pt idx="26">
                  <c:v>3.2347719683556431E-3</c:v>
                </c:pt>
                <c:pt idx="27">
                  <c:v>3.8687198243861909E-3</c:v>
                </c:pt>
                <c:pt idx="28">
                  <c:v>2.610601196068596E-3</c:v>
                </c:pt>
                <c:pt idx="29">
                  <c:v>4.1855356525338783E-3</c:v>
                </c:pt>
                <c:pt idx="30">
                  <c:v>2.8999822032866884E-3</c:v>
                </c:pt>
                <c:pt idx="31">
                  <c:v>4.384738404267452E-3</c:v>
                </c:pt>
                <c:pt idx="32">
                  <c:v>3.9105660262771513E-3</c:v>
                </c:pt>
                <c:pt idx="33">
                  <c:v>-3.9444018781459311E-3</c:v>
                </c:pt>
                <c:pt idx="34">
                  <c:v>5.8269043018381872E-3</c:v>
                </c:pt>
                <c:pt idx="35">
                  <c:v>4.7136225867712156E-3</c:v>
                </c:pt>
                <c:pt idx="36">
                  <c:v>2.4930832946842285E-3</c:v>
                </c:pt>
                <c:pt idx="37">
                  <c:v>8.9792362477036924E-3</c:v>
                </c:pt>
                <c:pt idx="38">
                  <c:v>1.9024709235007098E-3</c:v>
                </c:pt>
                <c:pt idx="39">
                  <c:v>1.2592764718364347E-3</c:v>
                </c:pt>
                <c:pt idx="40">
                  <c:v>2.9959994986521465E-3</c:v>
                </c:pt>
                <c:pt idx="41">
                  <c:v>3.2430656229833765E-3</c:v>
                </c:pt>
                <c:pt idx="42">
                  <c:v>3.5798167965623851E-3</c:v>
                </c:pt>
                <c:pt idx="43">
                  <c:v>5.796871175317575E-4</c:v>
                </c:pt>
                <c:pt idx="44">
                  <c:v>5.6106601669684286E-3</c:v>
                </c:pt>
                <c:pt idx="45">
                  <c:v>-3.5244348441133555E-3</c:v>
                </c:pt>
                <c:pt idx="46">
                  <c:v>-2.8269944922816315E-3</c:v>
                </c:pt>
                <c:pt idx="47">
                  <c:v>-1.8269944957158835E-3</c:v>
                </c:pt>
                <c:pt idx="48">
                  <c:v>-4.269592852887083E-3</c:v>
                </c:pt>
                <c:pt idx="49">
                  <c:v>-3.6695928534924427E-3</c:v>
                </c:pt>
                <c:pt idx="50">
                  <c:v>-3.6695928534924427E-3</c:v>
                </c:pt>
                <c:pt idx="51">
                  <c:v>-4.5122319164432323E-3</c:v>
                </c:pt>
                <c:pt idx="52">
                  <c:v>-3.1004400268817012E-3</c:v>
                </c:pt>
                <c:pt idx="53">
                  <c:v>-5.9251481291857644E-3</c:v>
                </c:pt>
                <c:pt idx="54">
                  <c:v>-3.7064377667905823E-3</c:v>
                </c:pt>
                <c:pt idx="55">
                  <c:v>-3.8085767556903516E-3</c:v>
                </c:pt>
                <c:pt idx="56">
                  <c:v>-5.021759311477636E-3</c:v>
                </c:pt>
                <c:pt idx="59">
                  <c:v>-2.5520442015647404E-3</c:v>
                </c:pt>
                <c:pt idx="60">
                  <c:v>-4.7306347927593695E-3</c:v>
                </c:pt>
                <c:pt idx="61">
                  <c:v>-9.496925697245473E-4</c:v>
                </c:pt>
                <c:pt idx="62">
                  <c:v>-2.3961781562258366E-3</c:v>
                </c:pt>
                <c:pt idx="63">
                  <c:v>-6.3894919022549068E-3</c:v>
                </c:pt>
                <c:pt idx="64">
                  <c:v>-6.1894919000313742E-3</c:v>
                </c:pt>
                <c:pt idx="65">
                  <c:v>-5.7794918994749089E-3</c:v>
                </c:pt>
                <c:pt idx="66">
                  <c:v>-1.1072297108436491E-3</c:v>
                </c:pt>
                <c:pt idx="67">
                  <c:v>-3.5120151543430733E-3</c:v>
                </c:pt>
                <c:pt idx="68">
                  <c:v>5.2268381620645954E-6</c:v>
                </c:pt>
                <c:pt idx="69">
                  <c:v>-7.0843864499270381E-4</c:v>
                </c:pt>
                <c:pt idx="70">
                  <c:v>2.9156135884900181E-4</c:v>
                </c:pt>
                <c:pt idx="71">
                  <c:v>3.1087582387132606E-3</c:v>
                </c:pt>
                <c:pt idx="72">
                  <c:v>1.7980675282225356E-4</c:v>
                </c:pt>
                <c:pt idx="73">
                  <c:v>1.3798067516115342E-3</c:v>
                </c:pt>
                <c:pt idx="74">
                  <c:v>1.7629061606032614E-3</c:v>
                </c:pt>
                <c:pt idx="75">
                  <c:v>1.9994304989725542E-3</c:v>
                </c:pt>
                <c:pt idx="76">
                  <c:v>3.5592631442404876E-3</c:v>
                </c:pt>
                <c:pt idx="77">
                  <c:v>4.1987575802902022E-3</c:v>
                </c:pt>
                <c:pt idx="78">
                  <c:v>3.4185243477042881E-3</c:v>
                </c:pt>
                <c:pt idx="79">
                  <c:v>4.3066635886299665E-3</c:v>
                </c:pt>
                <c:pt idx="80">
                  <c:v>6.7696282471041425E-3</c:v>
                </c:pt>
                <c:pt idx="81">
                  <c:v>6.9924756759009998E-3</c:v>
                </c:pt>
                <c:pt idx="82">
                  <c:v>-1.4232128193250038E-3</c:v>
                </c:pt>
                <c:pt idx="83">
                  <c:v>2.3528220273361424</c:v>
                </c:pt>
                <c:pt idx="84">
                  <c:v>0.62522214615660021</c:v>
                </c:pt>
                <c:pt idx="85">
                  <c:v>0.61847652167627565</c:v>
                </c:pt>
                <c:pt idx="86">
                  <c:v>0.61735273497695631</c:v>
                </c:pt>
                <c:pt idx="87">
                  <c:v>-4.3536673311548313E-3</c:v>
                </c:pt>
                <c:pt idx="88">
                  <c:v>3.9844055364278708E-3</c:v>
                </c:pt>
                <c:pt idx="89">
                  <c:v>1.1507740002925093E-3</c:v>
                </c:pt>
                <c:pt idx="90">
                  <c:v>-2.876994494656504E-3</c:v>
                </c:pt>
                <c:pt idx="91">
                  <c:v>-1.8769944908147984E-3</c:v>
                </c:pt>
                <c:pt idx="92">
                  <c:v>-4.3195928552619556E-3</c:v>
                </c:pt>
                <c:pt idx="93">
                  <c:v>-3.7195928558673153E-3</c:v>
                </c:pt>
                <c:pt idx="94">
                  <c:v>-3.7195928558673153E-3</c:v>
                </c:pt>
                <c:pt idx="95">
                  <c:v>-3.7109690241106108E-3</c:v>
                </c:pt>
                <c:pt idx="96">
                  <c:v>0.19978926892469118</c:v>
                </c:pt>
                <c:pt idx="97">
                  <c:v>0.19998926891963875</c:v>
                </c:pt>
                <c:pt idx="98">
                  <c:v>0.20038926892408582</c:v>
                </c:pt>
                <c:pt idx="99">
                  <c:v>0.20273556867316334</c:v>
                </c:pt>
                <c:pt idx="100">
                  <c:v>0.20805213587067328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0-4E49-B82B-32225E51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8432"/>
        <c:axId val="1"/>
      </c:scatterChart>
      <c:valAx>
        <c:axId val="728458432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25531914893618"/>
              <c:y val="0.8750016404199474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638297872340425E-2"/>
              <c:y val="0.3710945702099737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8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9275795260968421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9758491033097"/>
          <c:y val="0.19958887841772444"/>
          <c:w val="0.82033481971324673"/>
          <c:h val="0.672840858171091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25-421C-BD39-6F2338ED9ADE}"/>
            </c:ext>
          </c:extLst>
        </c:ser>
        <c:ser>
          <c:idx val="1"/>
          <c:order val="1"/>
          <c:tx>
            <c:strRef>
              <c:f>'B (4)'!$I$20:$I$20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25-421C-BD39-6F2338ED9ADE}"/>
            </c:ext>
          </c:extLst>
        </c:ser>
        <c:ser>
          <c:idx val="2"/>
          <c:order val="2"/>
          <c:tx>
            <c:strRef>
              <c:f>'B (4)'!$J$20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(4)'!$J$21:$J$44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25-421C-BD39-6F2338ED9ADE}"/>
            </c:ext>
          </c:extLst>
        </c:ser>
        <c:ser>
          <c:idx val="3"/>
          <c:order val="3"/>
          <c:tx>
            <c:strRef>
              <c:f>'B (4)'!$K$20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(4)'!$K$21:$K$44</c:f>
              <c:numCache>
                <c:formatCode>General</c:formatCode>
                <c:ptCount val="24"/>
                <c:pt idx="21">
                  <c:v>-7.5736500002676621E-3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25-421C-BD39-6F2338ED9ADE}"/>
            </c:ext>
          </c:extLst>
        </c:ser>
        <c:ser>
          <c:idx val="4"/>
          <c:order val="4"/>
          <c:tx>
            <c:strRef>
              <c:f>'B (4)'!$L$20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25-421C-BD39-6F2338ED9ADE}"/>
            </c:ext>
          </c:extLst>
        </c:ser>
        <c:ser>
          <c:idx val="5"/>
          <c:order val="5"/>
          <c:tx>
            <c:strRef>
              <c:f>'B (4)'!$M$20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25-421C-BD39-6F2338ED9ADE}"/>
            </c:ext>
          </c:extLst>
        </c:ser>
        <c:ser>
          <c:idx val="6"/>
          <c:order val="6"/>
          <c:tx>
            <c:strRef>
              <c:f>'B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(4)'!$N$21:$N$44</c:f>
              <c:numCache>
                <c:formatCode>General</c:formatCode>
                <c:ptCount val="24"/>
                <c:pt idx="0">
                  <c:v>-2.5719350000144914E-2</c:v>
                </c:pt>
                <c:pt idx="1">
                  <c:v>-5.7564500020816922E-3</c:v>
                </c:pt>
                <c:pt idx="2">
                  <c:v>-7.525300003180746E-3</c:v>
                </c:pt>
                <c:pt idx="3">
                  <c:v>-6.5743499944801442E-3</c:v>
                </c:pt>
                <c:pt idx="4">
                  <c:v>-7.8497499926015735E-3</c:v>
                </c:pt>
                <c:pt idx="5">
                  <c:v>-7.9185999929904938E-3</c:v>
                </c:pt>
                <c:pt idx="6">
                  <c:v>-8.4940000015194528E-3</c:v>
                </c:pt>
                <c:pt idx="7">
                  <c:v>-1.0335999977542087E-3</c:v>
                </c:pt>
                <c:pt idx="8">
                  <c:v>-1.977849991817493E-3</c:v>
                </c:pt>
                <c:pt idx="9">
                  <c:v>4.733500027214177E-4</c:v>
                </c:pt>
                <c:pt idx="10">
                  <c:v>4.204500000923872E-3</c:v>
                </c:pt>
                <c:pt idx="11">
                  <c:v>4.5583000028273091E-3</c:v>
                </c:pt>
                <c:pt idx="12">
                  <c:v>4.4140500031062402E-3</c:v>
                </c:pt>
                <c:pt idx="13">
                  <c:v>6.0911000036867335E-3</c:v>
                </c:pt>
                <c:pt idx="14">
                  <c:v>2.1250199999485631E-2</c:v>
                </c:pt>
                <c:pt idx="15">
                  <c:v>6.1414500014507212E-3</c:v>
                </c:pt>
                <c:pt idx="16">
                  <c:v>6.2972000014269724E-3</c:v>
                </c:pt>
                <c:pt idx="17">
                  <c:v>2.1492500018212013E-3</c:v>
                </c:pt>
                <c:pt idx="18">
                  <c:v>2.7803999983007088E-3</c:v>
                </c:pt>
                <c:pt idx="19">
                  <c:v>8.5989999934099615E-4</c:v>
                </c:pt>
                <c:pt idx="20">
                  <c:v>-1.7340499980491586E-3</c:v>
                </c:pt>
                <c:pt idx="22">
                  <c:v>-1.0423549996630754E-2</c:v>
                </c:pt>
                <c:pt idx="23">
                  <c:v>-1.2667799994233064E-2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25-421C-BD39-6F2338ED9ADE}"/>
            </c:ext>
          </c:extLst>
        </c:ser>
        <c:ser>
          <c:idx val="7"/>
          <c:order val="7"/>
          <c:tx>
            <c:strRef>
              <c:f>'B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(4)'!$O$21:$O$44</c:f>
              <c:numCache>
                <c:formatCode>General</c:formatCode>
                <c:ptCount val="24"/>
                <c:pt idx="21">
                  <c:v>-9.3007983655428728E-3</c:v>
                </c:pt>
                <c:pt idx="22">
                  <c:v>-1.0644257522375605E-2</c:v>
                </c:pt>
                <c:pt idx="23">
                  <c:v>-1.0662218206290486E-2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25-421C-BD39-6F2338ED9ADE}"/>
            </c:ext>
          </c:extLst>
        </c:ser>
        <c:ser>
          <c:idx val="8"/>
          <c:order val="8"/>
          <c:tx>
            <c:strRef>
              <c:f>'B (4)'!$W$1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(4)'!$V$2:$V$19</c:f>
              <c:numCache>
                <c:formatCode>General</c:formatCode>
                <c:ptCount val="18"/>
                <c:pt idx="0">
                  <c:v>21000</c:v>
                </c:pt>
                <c:pt idx="1">
                  <c:v>21500</c:v>
                </c:pt>
                <c:pt idx="2">
                  <c:v>22000</c:v>
                </c:pt>
                <c:pt idx="3">
                  <c:v>22500</c:v>
                </c:pt>
                <c:pt idx="4">
                  <c:v>23000</c:v>
                </c:pt>
                <c:pt idx="5">
                  <c:v>23500</c:v>
                </c:pt>
                <c:pt idx="6">
                  <c:v>24000</c:v>
                </c:pt>
                <c:pt idx="7">
                  <c:v>24500</c:v>
                </c:pt>
                <c:pt idx="8">
                  <c:v>25000</c:v>
                </c:pt>
                <c:pt idx="9">
                  <c:v>25500</c:v>
                </c:pt>
                <c:pt idx="10">
                  <c:v>26000</c:v>
                </c:pt>
                <c:pt idx="11">
                  <c:v>26500</c:v>
                </c:pt>
                <c:pt idx="12">
                  <c:v>27000</c:v>
                </c:pt>
                <c:pt idx="13">
                  <c:v>27500</c:v>
                </c:pt>
                <c:pt idx="14">
                  <c:v>28000</c:v>
                </c:pt>
                <c:pt idx="15">
                  <c:v>28500</c:v>
                </c:pt>
                <c:pt idx="16">
                  <c:v>29000</c:v>
                </c:pt>
                <c:pt idx="17">
                  <c:v>29500</c:v>
                </c:pt>
              </c:numCache>
            </c:numRef>
          </c:xVal>
          <c:yVal>
            <c:numRef>
              <c:f>'B (4)'!$W$2:$W$19</c:f>
              <c:numCache>
                <c:formatCode>General</c:formatCode>
                <c:ptCount val="18"/>
                <c:pt idx="0">
                  <c:v>-1.1629886548243706E-2</c:v>
                </c:pt>
                <c:pt idx="1">
                  <c:v>-7.2581610380281214E-3</c:v>
                </c:pt>
                <c:pt idx="2">
                  <c:v>-3.4471666893751696E-3</c:v>
                </c:pt>
                <c:pt idx="3">
                  <c:v>-1.9690350228451781E-4</c:v>
                </c:pt>
                <c:pt idx="4">
                  <c:v>2.4926285232435008E-3</c:v>
                </c:pt>
                <c:pt idx="5">
                  <c:v>4.6214293872089973E-3</c:v>
                </c:pt>
                <c:pt idx="6">
                  <c:v>6.1894990896121937E-3</c:v>
                </c:pt>
                <c:pt idx="7">
                  <c:v>7.196837630452757E-3</c:v>
                </c:pt>
                <c:pt idx="8">
                  <c:v>7.6434450097310203E-3</c:v>
                </c:pt>
                <c:pt idx="9">
                  <c:v>7.5293212274465393E-3</c:v>
                </c:pt>
                <c:pt idx="10">
                  <c:v>6.8544662835998693E-3</c:v>
                </c:pt>
                <c:pt idx="11">
                  <c:v>5.6188801781904552E-3</c:v>
                </c:pt>
                <c:pt idx="12">
                  <c:v>3.8225629112186299E-3</c:v>
                </c:pt>
                <c:pt idx="13">
                  <c:v>1.4655144826845046E-3</c:v>
                </c:pt>
                <c:pt idx="14">
                  <c:v>-1.4522651074123649E-3</c:v>
                </c:pt>
                <c:pt idx="15">
                  <c:v>-4.9307758590714235E-3</c:v>
                </c:pt>
                <c:pt idx="16">
                  <c:v>-8.9700177722932262E-3</c:v>
                </c:pt>
                <c:pt idx="17">
                  <c:v>-1.3569990847077329E-2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25-421C-BD39-6F2338ED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7408"/>
        <c:axId val="1"/>
      </c:scatterChart>
      <c:valAx>
        <c:axId val="78645740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9889968489316"/>
              <c:y val="0.92798548329606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47325189289610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74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509763925748836"/>
          <c:y val="0.94033116230841518"/>
          <c:w val="0.91364975617602107"/>
          <c:h val="0.9814834256829008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6249999999999999"/>
          <c:y val="3.2183908045977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4285714285716"/>
          <c:y val="0.21379358340872712"/>
          <c:w val="0.79821428571428577"/>
          <c:h val="0.64367960596175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55-4525-97A7-FD47A99008E1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55-4525-97A7-FD47A99008E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55-4525-97A7-FD47A99008E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1'!$F$21:$F$627</c:f>
              <c:numCache>
                <c:formatCode>General</c:formatCode>
                <c:ptCount val="607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1'!$K$21:$K$626</c:f>
              <c:numCache>
                <c:formatCode>General</c:formatCode>
                <c:ptCount val="606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  <c:pt idx="108">
                  <c:v>-0.2377730000007432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55-4525-97A7-FD47A99008E1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1'!$O$21:$O$124</c:f>
              <c:numCache>
                <c:formatCode>General</c:formatCode>
                <c:ptCount val="104"/>
                <c:pt idx="0">
                  <c:v>0.57096083094663941</c:v>
                </c:pt>
                <c:pt idx="1">
                  <c:v>0.29688535132009203</c:v>
                </c:pt>
                <c:pt idx="3">
                  <c:v>0.29682352652939781</c:v>
                </c:pt>
                <c:pt idx="4">
                  <c:v>0.29673697182242592</c:v>
                </c:pt>
                <c:pt idx="5">
                  <c:v>4.8683546599075811E-2</c:v>
                </c:pt>
                <c:pt idx="34">
                  <c:v>-4.2940793209758465E-2</c:v>
                </c:pt>
                <c:pt idx="36">
                  <c:v>-4.3719785572505609E-2</c:v>
                </c:pt>
                <c:pt idx="38">
                  <c:v>-5.3055328967332893E-2</c:v>
                </c:pt>
                <c:pt idx="39">
                  <c:v>-5.3073876404541143E-2</c:v>
                </c:pt>
                <c:pt idx="40">
                  <c:v>-6.2013741138925382E-2</c:v>
                </c:pt>
                <c:pt idx="41">
                  <c:v>-6.4325988310889204E-2</c:v>
                </c:pt>
                <c:pt idx="42">
                  <c:v>-6.4356900706236342E-2</c:v>
                </c:pt>
                <c:pt idx="43">
                  <c:v>-7.0570292171005466E-2</c:v>
                </c:pt>
                <c:pt idx="44">
                  <c:v>-7.2344663663929554E-2</c:v>
                </c:pt>
                <c:pt idx="45">
                  <c:v>-7.419322490568675E-2</c:v>
                </c:pt>
                <c:pt idx="46">
                  <c:v>-7.4199407384756166E-2</c:v>
                </c:pt>
                <c:pt idx="47">
                  <c:v>-7.4527078775435518E-2</c:v>
                </c:pt>
                <c:pt idx="48">
                  <c:v>-7.4533261254504934E-2</c:v>
                </c:pt>
                <c:pt idx="49">
                  <c:v>-8.475908163532897E-2</c:v>
                </c:pt>
                <c:pt idx="50">
                  <c:v>-8.6273789007337343E-2</c:v>
                </c:pt>
                <c:pt idx="51">
                  <c:v>-9.5943186271913394E-2</c:v>
                </c:pt>
                <c:pt idx="52">
                  <c:v>-0.10534673693650426</c:v>
                </c:pt>
                <c:pt idx="53">
                  <c:v>-0.10534673693650426</c:v>
                </c:pt>
                <c:pt idx="54">
                  <c:v>-0.10537146685278198</c:v>
                </c:pt>
                <c:pt idx="55">
                  <c:v>-0.10537146685278198</c:v>
                </c:pt>
                <c:pt idx="56">
                  <c:v>-0.10537146685278198</c:v>
                </c:pt>
                <c:pt idx="57">
                  <c:v>-0.10589079509461341</c:v>
                </c:pt>
                <c:pt idx="58">
                  <c:v>-0.10734986015499703</c:v>
                </c:pt>
                <c:pt idx="59">
                  <c:v>-0.10795574310380035</c:v>
                </c:pt>
                <c:pt idx="60">
                  <c:v>-0.10797429054100866</c:v>
                </c:pt>
                <c:pt idx="61">
                  <c:v>-0.10800520293635574</c:v>
                </c:pt>
                <c:pt idx="62">
                  <c:v>-0.10884602008979716</c:v>
                </c:pt>
                <c:pt idx="63">
                  <c:v>-0.11034218002459728</c:v>
                </c:pt>
                <c:pt idx="64">
                  <c:v>-0.1104040048152915</c:v>
                </c:pt>
                <c:pt idx="65">
                  <c:v>-0.11711817708468381</c:v>
                </c:pt>
                <c:pt idx="66">
                  <c:v>-0.11862670197762276</c:v>
                </c:pt>
                <c:pt idx="67">
                  <c:v>-0.11864524941483101</c:v>
                </c:pt>
                <c:pt idx="68">
                  <c:v>-0.1186576143729699</c:v>
                </c:pt>
                <c:pt idx="69">
                  <c:v>-0.12732545002829954</c:v>
                </c:pt>
                <c:pt idx="70">
                  <c:v>-0.1277644060422285</c:v>
                </c:pt>
                <c:pt idx="71">
                  <c:v>-0.1277644060422285</c:v>
                </c:pt>
                <c:pt idx="72">
                  <c:v>-0.1277644060422285</c:v>
                </c:pt>
                <c:pt idx="73">
                  <c:v>-0.13862702176720298</c:v>
                </c:pt>
                <c:pt idx="74">
                  <c:v>-0.14172444378098342</c:v>
                </c:pt>
                <c:pt idx="75">
                  <c:v>-0.14172444378098342</c:v>
                </c:pt>
                <c:pt idx="76">
                  <c:v>-0.14811712713876579</c:v>
                </c:pt>
                <c:pt idx="77">
                  <c:v>-0.14811712713876579</c:v>
                </c:pt>
                <c:pt idx="78">
                  <c:v>-0.14883429471081872</c:v>
                </c:pt>
                <c:pt idx="79">
                  <c:v>-0.14883429471081872</c:v>
                </c:pt>
                <c:pt idx="80">
                  <c:v>-0.14953909732473286</c:v>
                </c:pt>
                <c:pt idx="81">
                  <c:v>-0.14976166657123202</c:v>
                </c:pt>
                <c:pt idx="82">
                  <c:v>-0.14976166657123202</c:v>
                </c:pt>
                <c:pt idx="83">
                  <c:v>-0.15026862985492462</c:v>
                </c:pt>
                <c:pt idx="84">
                  <c:v>-0.15177097226879421</c:v>
                </c:pt>
                <c:pt idx="85">
                  <c:v>-0.15341551170126044</c:v>
                </c:pt>
                <c:pt idx="86">
                  <c:v>-0.15987620232880645</c:v>
                </c:pt>
                <c:pt idx="87">
                  <c:v>-0.15993802711950067</c:v>
                </c:pt>
                <c:pt idx="88">
                  <c:v>-0.15996893951484781</c:v>
                </c:pt>
                <c:pt idx="89">
                  <c:v>-0.16106323831013547</c:v>
                </c:pt>
                <c:pt idx="90">
                  <c:v>-0.16257176320307443</c:v>
                </c:pt>
                <c:pt idx="91">
                  <c:v>-0.17155490529094464</c:v>
                </c:pt>
                <c:pt idx="92">
                  <c:v>-0.17155490529094464</c:v>
                </c:pt>
                <c:pt idx="93">
                  <c:v>-0.17292741564435632</c:v>
                </c:pt>
                <c:pt idx="94">
                  <c:v>-0.17292741564435632</c:v>
                </c:pt>
                <c:pt idx="95">
                  <c:v>-0.17292741564435632</c:v>
                </c:pt>
                <c:pt idx="96">
                  <c:v>-0.17433702087218456</c:v>
                </c:pt>
                <c:pt idx="97">
                  <c:v>-0.17439884566287878</c:v>
                </c:pt>
                <c:pt idx="98">
                  <c:v>-0.19523380012683095</c:v>
                </c:pt>
                <c:pt idx="99">
                  <c:v>-0.2168230170372526</c:v>
                </c:pt>
                <c:pt idx="100">
                  <c:v>-0.23715100821751223</c:v>
                </c:pt>
                <c:pt idx="101">
                  <c:v>-0.2051566790332533</c:v>
                </c:pt>
                <c:pt idx="102">
                  <c:v>-0.21645206829308727</c:v>
                </c:pt>
                <c:pt idx="103">
                  <c:v>-0.21645206829308727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55-4525-97A7-FD47A99008E1}"/>
            </c:ext>
          </c:extLst>
        </c:ser>
        <c:ser>
          <c:idx val="5"/>
          <c:order val="5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55-4525-97A7-FD47A99008E1}"/>
            </c:ext>
          </c:extLst>
        </c:ser>
        <c:ser>
          <c:idx val="6"/>
          <c:order val="6"/>
          <c:tx>
            <c:strRef>
              <c:f>'Active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55-4525-97A7-FD47A9900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9040"/>
        <c:axId val="1"/>
      </c:scatterChart>
      <c:valAx>
        <c:axId val="7864390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71428571428568"/>
              <c:y val="0.91954240202733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357142857142855E-2"/>
              <c:y val="0.466667632063233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9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392857142857144"/>
          <c:y val="0.93333550547560862"/>
          <c:w val="0.67678571428571432"/>
          <c:h val="4.59770114942529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18b.  CU Tau -- Residuals from quadratic fit</a:t>
            </a:r>
          </a:p>
        </c:rich>
      </c:tx>
      <c:layout>
        <c:manualLayout>
          <c:xMode val="edge"/>
          <c:yMode val="edge"/>
          <c:x val="0.28054875933525764"/>
          <c:y val="1.1574074074074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848282643174E-2"/>
          <c:y val="0.12962992266602166"/>
          <c:w val="0.90523745886593265"/>
          <c:h val="0.789353636234167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1'!$F$21:$F$592</c:f>
              <c:numCache>
                <c:formatCode>General</c:formatCode>
                <c:ptCount val="572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1'!$V$21:$V$592</c:f>
              <c:numCache>
                <c:formatCode>General</c:formatCode>
                <c:ptCount val="572"/>
                <c:pt idx="0">
                  <c:v>5.8602554363079928E-2</c:v>
                </c:pt>
                <c:pt idx="1">
                  <c:v>2.836498396748599E-3</c:v>
                </c:pt>
                <c:pt idx="3">
                  <c:v>-3.9061112418070643E-3</c:v>
                </c:pt>
                <c:pt idx="4">
                  <c:v>-5.0256785176934216E-3</c:v>
                </c:pt>
                <c:pt idx="5">
                  <c:v>-2.313176638428005E-3</c:v>
                </c:pt>
                <c:pt idx="6">
                  <c:v>-1.6664562648386783E-2</c:v>
                </c:pt>
                <c:pt idx="7">
                  <c:v>2.3812002240631291E-3</c:v>
                </c:pt>
                <c:pt idx="8">
                  <c:v>6.0868540100045276E-4</c:v>
                </c:pt>
                <c:pt idx="9">
                  <c:v>1.3661342851038483E-3</c:v>
                </c:pt>
                <c:pt idx="10">
                  <c:v>7.6188919892750118E-5</c:v>
                </c:pt>
                <c:pt idx="11">
                  <c:v>3.7038697996982783E-6</c:v>
                </c:pt>
                <c:pt idx="12">
                  <c:v>-5.8623122747974987E-4</c:v>
                </c:pt>
                <c:pt idx="13">
                  <c:v>9.0889211817757332E-4</c:v>
                </c:pt>
                <c:pt idx="14">
                  <c:v>-4.8650156632135122E-5</c:v>
                </c:pt>
                <c:pt idx="15">
                  <c:v>-9.8318673296682313E-4</c:v>
                </c:pt>
                <c:pt idx="16">
                  <c:v>2.7460699802612787E-3</c:v>
                </c:pt>
                <c:pt idx="17">
                  <c:v>1.1824353746641147E-3</c:v>
                </c:pt>
                <c:pt idx="18">
                  <c:v>1.0318365391284168E-3</c:v>
                </c:pt>
                <c:pt idx="19">
                  <c:v>1.9769645099112498E-3</c:v>
                </c:pt>
                <c:pt idx="21">
                  <c:v>3.086732350020549E-3</c:v>
                </c:pt>
                <c:pt idx="22">
                  <c:v>1.1915457467053248E-3</c:v>
                </c:pt>
                <c:pt idx="23">
                  <c:v>1.3473130250308829E-3</c:v>
                </c:pt>
                <c:pt idx="25">
                  <c:v>4.0970681659110442E-3</c:v>
                </c:pt>
                <c:pt idx="26">
                  <c:v>3.6236777567123513E-3</c:v>
                </c:pt>
                <c:pt idx="29">
                  <c:v>2.3275480305506857E-3</c:v>
                </c:pt>
                <c:pt idx="30">
                  <c:v>3.161300789094712E-3</c:v>
                </c:pt>
                <c:pt idx="31">
                  <c:v>4.0743899528145056E-3</c:v>
                </c:pt>
                <c:pt idx="32">
                  <c:v>4.7081965940187764E-3</c:v>
                </c:pt>
                <c:pt idx="33">
                  <c:v>3.4135183520853651E-3</c:v>
                </c:pt>
                <c:pt idx="34">
                  <c:v>4.9868761112915605E-3</c:v>
                </c:pt>
                <c:pt idx="35">
                  <c:v>3.6924175701892326E-3</c:v>
                </c:pt>
                <c:pt idx="36">
                  <c:v>5.167948897241148E-3</c:v>
                </c:pt>
                <c:pt idx="37">
                  <c:v>4.6095652594119185E-3</c:v>
                </c:pt>
                <c:pt idx="38">
                  <c:v>1.706750045946781E-3</c:v>
                </c:pt>
                <c:pt idx="39">
                  <c:v>-3.3888955968451873E-3</c:v>
                </c:pt>
                <c:pt idx="40">
                  <c:v>6.1475342824783841E-3</c:v>
                </c:pt>
                <c:pt idx="41">
                  <c:v>4.9707580030441401E-3</c:v>
                </c:pt>
                <c:pt idx="42">
                  <c:v>2.7493622108605287E-3</c:v>
                </c:pt>
                <c:pt idx="43">
                  <c:v>9.059265082032586E-3</c:v>
                </c:pt>
                <c:pt idx="44">
                  <c:v>1.9306722414151878E-3</c:v>
                </c:pt>
                <c:pt idx="45">
                  <c:v>1.2327766542774565E-3</c:v>
                </c:pt>
                <c:pt idx="46">
                  <c:v>2.9693155242915825E-3</c:v>
                </c:pt>
                <c:pt idx="47">
                  <c:v>3.2066097960651296E-3</c:v>
                </c:pt>
                <c:pt idx="48">
                  <c:v>3.5431763772926228E-3</c:v>
                </c:pt>
                <c:pt idx="49">
                  <c:v>2.2669149785314868E-4</c:v>
                </c:pt>
                <c:pt idx="50">
                  <c:v>5.2089278822661234E-3</c:v>
                </c:pt>
                <c:pt idx="51">
                  <c:v>-4.248696180218281E-3</c:v>
                </c:pt>
                <c:pt idx="52">
                  <c:v>-3.8838407578791756E-3</c:v>
                </c:pt>
                <c:pt idx="53">
                  <c:v>-2.8838407613134276E-3</c:v>
                </c:pt>
                <c:pt idx="54">
                  <c:v>-5.3273383670495722E-3</c:v>
                </c:pt>
                <c:pt idx="55">
                  <c:v>-4.7273383676549319E-3</c:v>
                </c:pt>
                <c:pt idx="56">
                  <c:v>-4.7273383676549319E-3</c:v>
                </c:pt>
                <c:pt idx="57">
                  <c:v>-5.5888914614399265E-3</c:v>
                </c:pt>
                <c:pt idx="58">
                  <c:v>-4.2305435540124225E-3</c:v>
                </c:pt>
                <c:pt idx="59">
                  <c:v>-7.0775765001815927E-3</c:v>
                </c:pt>
                <c:pt idx="60">
                  <c:v>-4.859550773332888E-3</c:v>
                </c:pt>
                <c:pt idx="61">
                  <c:v>-4.9628309827920436E-3</c:v>
                </c:pt>
                <c:pt idx="62">
                  <c:v>-6.2071320720586964E-3</c:v>
                </c:pt>
                <c:pt idx="65">
                  <c:v>-5.2104469092200123E-3</c:v>
                </c:pt>
                <c:pt idx="66">
                  <c:v>-4.1103595610298971E-3</c:v>
                </c:pt>
                <c:pt idx="67">
                  <c:v>-6.2896765521491815E-3</c:v>
                </c:pt>
                <c:pt idx="68">
                  <c:v>-2.5092186360597957E-3</c:v>
                </c:pt>
                <c:pt idx="69">
                  <c:v>-4.3031417203398536E-3</c:v>
                </c:pt>
                <c:pt idx="70">
                  <c:v>-8.3144721447216963E-3</c:v>
                </c:pt>
                <c:pt idx="71">
                  <c:v>-8.1144721424981636E-3</c:v>
                </c:pt>
                <c:pt idx="72">
                  <c:v>-7.7044721419416984E-3</c:v>
                </c:pt>
                <c:pt idx="73">
                  <c:v>-3.4910120520033061E-3</c:v>
                </c:pt>
                <c:pt idx="74">
                  <c:v>-6.0411848913013433E-3</c:v>
                </c:pt>
                <c:pt idx="75">
                  <c:v>-6.0311848951919433E-3</c:v>
                </c:pt>
                <c:pt idx="76">
                  <c:v>-2.8897661293585397E-3</c:v>
                </c:pt>
                <c:pt idx="77">
                  <c:v>-2.7997661279941521E-3</c:v>
                </c:pt>
                <c:pt idx="78">
                  <c:v>-3.5460348704976496E-3</c:v>
                </c:pt>
                <c:pt idx="79">
                  <c:v>-2.546034866655944E-3</c:v>
                </c:pt>
                <c:pt idx="80">
                  <c:v>2.3901513722845991E-4</c:v>
                </c:pt>
                <c:pt idx="81">
                  <c:v>-2.7001097711947253E-3</c:v>
                </c:pt>
                <c:pt idx="82">
                  <c:v>-1.5001097724054446E-3</c:v>
                </c:pt>
                <c:pt idx="83">
                  <c:v>-1.1078559274724231E-3</c:v>
                </c:pt>
                <c:pt idx="84">
                  <c:v>-1.2093269174806576E-3</c:v>
                </c:pt>
                <c:pt idx="85">
                  <c:v>-1.048994118983515E-3</c:v>
                </c:pt>
                <c:pt idx="86">
                  <c:v>2.0598961100448676E-4</c:v>
                </c:pt>
                <c:pt idx="87">
                  <c:v>8.4252428579967287E-4</c:v>
                </c:pt>
                <c:pt idx="88">
                  <c:v>6.0810870120775462E-5</c:v>
                </c:pt>
                <c:pt idx="89">
                  <c:v>8.9642171476955745E-4</c:v>
                </c:pt>
                <c:pt idx="90">
                  <c:v>3.2865600744316215E-3</c:v>
                </c:pt>
                <c:pt idx="91">
                  <c:v>1.818153814619583E-3</c:v>
                </c:pt>
                <c:pt idx="92">
                  <c:v>1.8881538164892131E-3</c:v>
                </c:pt>
                <c:pt idx="93">
                  <c:v>-1.1034900758941646E-3</c:v>
                </c:pt>
                <c:pt idx="94">
                  <c:v>1.8365099225947645E-3</c:v>
                </c:pt>
                <c:pt idx="95">
                  <c:v>2.9965099223945302E-3</c:v>
                </c:pt>
                <c:pt idx="96">
                  <c:v>-5.4907436821129973E-3</c:v>
                </c:pt>
                <c:pt idx="97">
                  <c:v>1.9777944798842206E-3</c:v>
                </c:pt>
                <c:pt idx="98">
                  <c:v>8.7679248462726456E-3</c:v>
                </c:pt>
                <c:pt idx="99">
                  <c:v>1.6944578798504084E-2</c:v>
                </c:pt>
                <c:pt idx="100">
                  <c:v>3.1685106348557479E-2</c:v>
                </c:pt>
                <c:pt idx="101">
                  <c:v>1.0409177735984487E-2</c:v>
                </c:pt>
                <c:pt idx="102">
                  <c:v>1.5952829119418421E-2</c:v>
                </c:pt>
                <c:pt idx="103">
                  <c:v>1.6242829464976349E-2</c:v>
                </c:pt>
                <c:pt idx="104">
                  <c:v>1.7401235393724956E-2</c:v>
                </c:pt>
                <c:pt idx="105">
                  <c:v>0.25846146322717711</c:v>
                </c:pt>
                <c:pt idx="106">
                  <c:v>0.25762362600865796</c:v>
                </c:pt>
                <c:pt idx="107">
                  <c:v>0.26986043330039511</c:v>
                </c:pt>
                <c:pt idx="108">
                  <c:v>0.27725826003167597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BD-47A5-854B-6AE73542D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4504"/>
        <c:axId val="1"/>
      </c:scatterChart>
      <c:valAx>
        <c:axId val="728474504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4504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</a:t>
            </a:r>
          </a:p>
        </c:rich>
      </c:tx>
      <c:layout>
        <c:manualLayout>
          <c:xMode val="edge"/>
          <c:yMode val="edge"/>
          <c:x val="0.31914893617021278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2127659574468"/>
          <c:y val="0.24218796193687808"/>
          <c:w val="0.77446808510638299"/>
          <c:h val="0.56640733033624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1'!$F$21:$F$556</c:f>
              <c:numCache>
                <c:formatCode>General</c:formatCode>
                <c:ptCount val="536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1'!$V$21:$V$556</c:f>
              <c:numCache>
                <c:formatCode>General</c:formatCode>
                <c:ptCount val="536"/>
                <c:pt idx="0">
                  <c:v>5.8602554363079928E-2</c:v>
                </c:pt>
                <c:pt idx="1">
                  <c:v>2.836498396748599E-3</c:v>
                </c:pt>
                <c:pt idx="3">
                  <c:v>-3.9061112418070643E-3</c:v>
                </c:pt>
                <c:pt idx="4">
                  <c:v>-5.0256785176934216E-3</c:v>
                </c:pt>
                <c:pt idx="5">
                  <c:v>-2.313176638428005E-3</c:v>
                </c:pt>
                <c:pt idx="6">
                  <c:v>-1.6664562648386783E-2</c:v>
                </c:pt>
                <c:pt idx="7">
                  <c:v>2.3812002240631291E-3</c:v>
                </c:pt>
                <c:pt idx="8">
                  <c:v>6.0868540100045276E-4</c:v>
                </c:pt>
                <c:pt idx="9">
                  <c:v>1.3661342851038483E-3</c:v>
                </c:pt>
                <c:pt idx="10">
                  <c:v>7.6188919892750118E-5</c:v>
                </c:pt>
                <c:pt idx="11">
                  <c:v>3.7038697996982783E-6</c:v>
                </c:pt>
                <c:pt idx="12">
                  <c:v>-5.8623122747974987E-4</c:v>
                </c:pt>
                <c:pt idx="13">
                  <c:v>9.0889211817757332E-4</c:v>
                </c:pt>
                <c:pt idx="14">
                  <c:v>-4.8650156632135122E-5</c:v>
                </c:pt>
                <c:pt idx="15">
                  <c:v>-9.8318673296682313E-4</c:v>
                </c:pt>
                <c:pt idx="16">
                  <c:v>2.7460699802612787E-3</c:v>
                </c:pt>
                <c:pt idx="17">
                  <c:v>1.1824353746641147E-3</c:v>
                </c:pt>
                <c:pt idx="18">
                  <c:v>1.0318365391284168E-3</c:v>
                </c:pt>
                <c:pt idx="19">
                  <c:v>1.9769645099112498E-3</c:v>
                </c:pt>
                <c:pt idx="21">
                  <c:v>3.086732350020549E-3</c:v>
                </c:pt>
                <c:pt idx="22">
                  <c:v>1.1915457467053248E-3</c:v>
                </c:pt>
                <c:pt idx="23">
                  <c:v>1.3473130250308829E-3</c:v>
                </c:pt>
                <c:pt idx="25">
                  <c:v>4.0970681659110442E-3</c:v>
                </c:pt>
                <c:pt idx="26">
                  <c:v>3.6236777567123513E-3</c:v>
                </c:pt>
                <c:pt idx="29">
                  <c:v>2.3275480305506857E-3</c:v>
                </c:pt>
                <c:pt idx="30">
                  <c:v>3.161300789094712E-3</c:v>
                </c:pt>
                <c:pt idx="31">
                  <c:v>4.0743899528145056E-3</c:v>
                </c:pt>
                <c:pt idx="32">
                  <c:v>4.7081965940187764E-3</c:v>
                </c:pt>
                <c:pt idx="33">
                  <c:v>3.4135183520853651E-3</c:v>
                </c:pt>
                <c:pt idx="34">
                  <c:v>4.9868761112915605E-3</c:v>
                </c:pt>
                <c:pt idx="35">
                  <c:v>3.6924175701892326E-3</c:v>
                </c:pt>
                <c:pt idx="36">
                  <c:v>5.167948897241148E-3</c:v>
                </c:pt>
                <c:pt idx="37">
                  <c:v>4.6095652594119185E-3</c:v>
                </c:pt>
                <c:pt idx="38">
                  <c:v>1.706750045946781E-3</c:v>
                </c:pt>
                <c:pt idx="39">
                  <c:v>-3.3888955968451873E-3</c:v>
                </c:pt>
                <c:pt idx="40">
                  <c:v>6.1475342824783841E-3</c:v>
                </c:pt>
                <c:pt idx="41">
                  <c:v>4.9707580030441401E-3</c:v>
                </c:pt>
                <c:pt idx="42">
                  <c:v>2.7493622108605287E-3</c:v>
                </c:pt>
                <c:pt idx="43">
                  <c:v>9.059265082032586E-3</c:v>
                </c:pt>
                <c:pt idx="44">
                  <c:v>1.9306722414151878E-3</c:v>
                </c:pt>
                <c:pt idx="45">
                  <c:v>1.2327766542774565E-3</c:v>
                </c:pt>
                <c:pt idx="46">
                  <c:v>2.9693155242915825E-3</c:v>
                </c:pt>
                <c:pt idx="47">
                  <c:v>3.2066097960651296E-3</c:v>
                </c:pt>
                <c:pt idx="48">
                  <c:v>3.5431763772926228E-3</c:v>
                </c:pt>
                <c:pt idx="49">
                  <c:v>2.2669149785314868E-4</c:v>
                </c:pt>
                <c:pt idx="50">
                  <c:v>5.2089278822661234E-3</c:v>
                </c:pt>
                <c:pt idx="51">
                  <c:v>-4.248696180218281E-3</c:v>
                </c:pt>
                <c:pt idx="52">
                  <c:v>-3.8838407578791756E-3</c:v>
                </c:pt>
                <c:pt idx="53">
                  <c:v>-2.8838407613134276E-3</c:v>
                </c:pt>
                <c:pt idx="54">
                  <c:v>-5.3273383670495722E-3</c:v>
                </c:pt>
                <c:pt idx="55">
                  <c:v>-4.7273383676549319E-3</c:v>
                </c:pt>
                <c:pt idx="56">
                  <c:v>-4.7273383676549319E-3</c:v>
                </c:pt>
                <c:pt idx="57">
                  <c:v>-5.5888914614399265E-3</c:v>
                </c:pt>
                <c:pt idx="58">
                  <c:v>-4.2305435540124225E-3</c:v>
                </c:pt>
                <c:pt idx="59">
                  <c:v>-7.0775765001815927E-3</c:v>
                </c:pt>
                <c:pt idx="60">
                  <c:v>-4.859550773332888E-3</c:v>
                </c:pt>
                <c:pt idx="61">
                  <c:v>-4.9628309827920436E-3</c:v>
                </c:pt>
                <c:pt idx="62">
                  <c:v>-6.2071320720586964E-3</c:v>
                </c:pt>
                <c:pt idx="65">
                  <c:v>-5.2104469092200123E-3</c:v>
                </c:pt>
                <c:pt idx="66">
                  <c:v>-4.1103595610298971E-3</c:v>
                </c:pt>
                <c:pt idx="67">
                  <c:v>-6.2896765521491815E-3</c:v>
                </c:pt>
                <c:pt idx="68">
                  <c:v>-2.5092186360597957E-3</c:v>
                </c:pt>
                <c:pt idx="69">
                  <c:v>-4.3031417203398536E-3</c:v>
                </c:pt>
                <c:pt idx="70">
                  <c:v>-8.3144721447216963E-3</c:v>
                </c:pt>
                <c:pt idx="71">
                  <c:v>-8.1144721424981636E-3</c:v>
                </c:pt>
                <c:pt idx="72">
                  <c:v>-7.7044721419416984E-3</c:v>
                </c:pt>
                <c:pt idx="73">
                  <c:v>-3.4910120520033061E-3</c:v>
                </c:pt>
                <c:pt idx="74">
                  <c:v>-6.0411848913013433E-3</c:v>
                </c:pt>
                <c:pt idx="75">
                  <c:v>-6.0311848951919433E-3</c:v>
                </c:pt>
                <c:pt idx="76">
                  <c:v>-2.8897661293585397E-3</c:v>
                </c:pt>
                <c:pt idx="77">
                  <c:v>-2.7997661279941521E-3</c:v>
                </c:pt>
                <c:pt idx="78">
                  <c:v>-3.5460348704976496E-3</c:v>
                </c:pt>
                <c:pt idx="79">
                  <c:v>-2.546034866655944E-3</c:v>
                </c:pt>
                <c:pt idx="80">
                  <c:v>2.3901513722845991E-4</c:v>
                </c:pt>
                <c:pt idx="81">
                  <c:v>-2.7001097711947253E-3</c:v>
                </c:pt>
                <c:pt idx="82">
                  <c:v>-1.5001097724054446E-3</c:v>
                </c:pt>
                <c:pt idx="83">
                  <c:v>-1.1078559274724231E-3</c:v>
                </c:pt>
                <c:pt idx="84">
                  <c:v>-1.2093269174806576E-3</c:v>
                </c:pt>
                <c:pt idx="85">
                  <c:v>-1.048994118983515E-3</c:v>
                </c:pt>
                <c:pt idx="86">
                  <c:v>2.0598961100448676E-4</c:v>
                </c:pt>
                <c:pt idx="87">
                  <c:v>8.4252428579967287E-4</c:v>
                </c:pt>
                <c:pt idx="88">
                  <c:v>6.0810870120775462E-5</c:v>
                </c:pt>
                <c:pt idx="89">
                  <c:v>8.9642171476955745E-4</c:v>
                </c:pt>
                <c:pt idx="90">
                  <c:v>3.2865600744316215E-3</c:v>
                </c:pt>
                <c:pt idx="91">
                  <c:v>1.818153814619583E-3</c:v>
                </c:pt>
                <c:pt idx="92">
                  <c:v>1.8881538164892131E-3</c:v>
                </c:pt>
                <c:pt idx="93">
                  <c:v>-1.1034900758941646E-3</c:v>
                </c:pt>
                <c:pt idx="94">
                  <c:v>1.8365099225947645E-3</c:v>
                </c:pt>
                <c:pt idx="95">
                  <c:v>2.9965099223945302E-3</c:v>
                </c:pt>
                <c:pt idx="96">
                  <c:v>-5.4907436821129973E-3</c:v>
                </c:pt>
                <c:pt idx="97">
                  <c:v>1.9777944798842206E-3</c:v>
                </c:pt>
                <c:pt idx="98">
                  <c:v>8.7679248462726456E-3</c:v>
                </c:pt>
                <c:pt idx="99">
                  <c:v>1.6944578798504084E-2</c:v>
                </c:pt>
                <c:pt idx="100">
                  <c:v>3.1685106348557479E-2</c:v>
                </c:pt>
                <c:pt idx="101">
                  <c:v>1.0409177735984487E-2</c:v>
                </c:pt>
                <c:pt idx="102">
                  <c:v>1.5952829119418421E-2</c:v>
                </c:pt>
                <c:pt idx="103">
                  <c:v>1.6242829464976349E-2</c:v>
                </c:pt>
                <c:pt idx="104">
                  <c:v>1.7401235393724956E-2</c:v>
                </c:pt>
                <c:pt idx="105">
                  <c:v>0.25846146322717711</c:v>
                </c:pt>
                <c:pt idx="106">
                  <c:v>0.25762362600865796</c:v>
                </c:pt>
                <c:pt idx="107">
                  <c:v>0.26986043330039511</c:v>
                </c:pt>
                <c:pt idx="108">
                  <c:v>0.27725826003167597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7A-4EE0-948E-F0EA6C5D0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69256"/>
        <c:axId val="1"/>
      </c:scatterChart>
      <c:valAx>
        <c:axId val="728469256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6595744680853"/>
              <c:y val="0.8750016404199474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638297872340425E-2"/>
              <c:y val="0.3710945702099737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69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31111174739521197"/>
          <c:y val="1.7793594306049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5895253107743"/>
          <c:y val="0.23487544483985764"/>
          <c:w val="0.76161766417626298"/>
          <c:h val="0.519572953736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1'!$Y$20</c:f>
              <c:strCache>
                <c:ptCount val="1"/>
                <c:pt idx="0">
                  <c:v>10000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1'!$Y$21:$Y$124</c:f>
              <c:numCache>
                <c:formatCode>General</c:formatCode>
                <c:ptCount val="104"/>
                <c:pt idx="0">
                  <c:v>12000</c:v>
                </c:pt>
                <c:pt idx="1">
                  <c:v>14000</c:v>
                </c:pt>
                <c:pt idx="2">
                  <c:v>16000</c:v>
                </c:pt>
                <c:pt idx="3">
                  <c:v>18000</c:v>
                </c:pt>
                <c:pt idx="4">
                  <c:v>20000</c:v>
                </c:pt>
                <c:pt idx="5">
                  <c:v>22000</c:v>
                </c:pt>
                <c:pt idx="6">
                  <c:v>24000</c:v>
                </c:pt>
                <c:pt idx="7">
                  <c:v>26000</c:v>
                </c:pt>
                <c:pt idx="8">
                  <c:v>28000</c:v>
                </c:pt>
                <c:pt idx="9">
                  <c:v>30000</c:v>
                </c:pt>
                <c:pt idx="10">
                  <c:v>32000</c:v>
                </c:pt>
                <c:pt idx="11">
                  <c:v>34000</c:v>
                </c:pt>
                <c:pt idx="12">
                  <c:v>36000</c:v>
                </c:pt>
                <c:pt idx="13">
                  <c:v>38000</c:v>
                </c:pt>
                <c:pt idx="14">
                  <c:v>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A1-4569-86AA-6B5CA5530ED4}"/>
            </c:ext>
          </c:extLst>
        </c:ser>
        <c:ser>
          <c:idx val="1"/>
          <c:order val="1"/>
          <c:tx>
            <c:strRef>
              <c:f>'Active 1'!$Z$20</c:f>
              <c:strCache>
                <c:ptCount val="1"/>
                <c:pt idx="0">
                  <c:v>-0.221461779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1'!$Z$21:$Z$124</c:f>
              <c:numCache>
                <c:formatCode>General</c:formatCode>
                <c:ptCount val="104"/>
                <c:pt idx="0">
                  <c:v>-0.16557448314644768</c:v>
                </c:pt>
                <c:pt idx="1">
                  <c:v>-0.11789821683594195</c:v>
                </c:pt>
                <c:pt idx="2">
                  <c:v>-7.8432980482914194E-2</c:v>
                </c:pt>
                <c:pt idx="3">
                  <c:v>-4.7178774087364483E-2</c:v>
                </c:pt>
                <c:pt idx="4">
                  <c:v>-2.4135597649292628E-2</c:v>
                </c:pt>
                <c:pt idx="5">
                  <c:v>-9.3034511686987398E-3</c:v>
                </c:pt>
                <c:pt idx="6">
                  <c:v>-2.6823346455827624E-3</c:v>
                </c:pt>
                <c:pt idx="7">
                  <c:v>-4.2722480799447515E-3</c:v>
                </c:pt>
                <c:pt idx="8">
                  <c:v>-1.4073191471784652E-2</c:v>
                </c:pt>
                <c:pt idx="9">
                  <c:v>-3.2085164821102574E-2</c:v>
                </c:pt>
                <c:pt idx="10">
                  <c:v>-5.8308168127898408E-2</c:v>
                </c:pt>
                <c:pt idx="11">
                  <c:v>-9.2742201392172374E-2</c:v>
                </c:pt>
                <c:pt idx="12">
                  <c:v>-0.13538726461392425</c:v>
                </c:pt>
                <c:pt idx="13">
                  <c:v>-0.18624335779315371</c:v>
                </c:pt>
                <c:pt idx="14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A1-4569-86AA-6B5CA5530ED4}"/>
            </c:ext>
          </c:extLst>
        </c:ser>
        <c:ser>
          <c:idx val="2"/>
          <c:order val="2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A1-4569-86AA-6B5CA553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6144"/>
        <c:axId val="1"/>
      </c:scatterChart>
      <c:valAx>
        <c:axId val="728476144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3338370582473"/>
              <c:y val="0.886120996441281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0.3558718861209964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61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16204035101672"/>
          <c:y val="0.86476868327402134"/>
          <c:w val="0.50707176754420857"/>
          <c:h val="7.47330960854092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[40969.2328, 0.412538]</a:t>
            </a:r>
          </a:p>
        </c:rich>
      </c:tx>
      <c:layout>
        <c:manualLayout>
          <c:xMode val="edge"/>
          <c:yMode val="edge"/>
          <c:x val="0.17419399994355544"/>
          <c:y val="2.8112449799196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1143882610646E-2"/>
          <c:y val="0.24498088047847827"/>
          <c:w val="0.86666848678697661"/>
          <c:h val="0.61446024120011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1'!$G$21:$G$124</c:f>
              <c:numCache>
                <c:formatCode>General</c:formatCode>
                <c:ptCount val="104"/>
                <c:pt idx="0">
                  <c:v>-2.1897639999951934</c:v>
                </c:pt>
                <c:pt idx="1">
                  <c:v>-0.62130299999989802</c:v>
                </c:pt>
                <c:pt idx="2">
                  <c:v>-0.61864799999602837</c:v>
                </c:pt>
                <c:pt idx="3">
                  <c:v>-0.62779299999965588</c:v>
                </c:pt>
                <c:pt idx="4">
                  <c:v>-0.62855899999703979</c:v>
                </c:pt>
                <c:pt idx="5">
                  <c:v>-2.5776999995287042E-2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1">
                  <c:v>4.4300000445218757E-4</c:v>
                </c:pt>
                <c:pt idx="22">
                  <c:v>-1.1279999962425791E-3</c:v>
                </c:pt>
                <c:pt idx="23">
                  <c:v>-9.7300000197719783E-4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4">
                  <c:v>-5.756999998993706E-3</c:v>
                </c:pt>
                <c:pt idx="35">
                  <c:v>-7.2349999973084778E-3</c:v>
                </c:pt>
                <c:pt idx="36">
                  <c:v>-5.9509999991860241E-3</c:v>
                </c:pt>
                <c:pt idx="37">
                  <c:v>-9.997999994084239E-3</c:v>
                </c:pt>
                <c:pt idx="38">
                  <c:v>-1.4540999996825121E-2</c:v>
                </c:pt>
                <c:pt idx="39">
                  <c:v>-1.9647999994049314E-2</c:v>
                </c:pt>
                <c:pt idx="40">
                  <c:v>-1.6121999993629288E-2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49">
                  <c:v>-4.2173000001639593E-2</c:v>
                </c:pt>
                <c:pt idx="50">
                  <c:v>-3.8777999994636048E-2</c:v>
                </c:pt>
                <c:pt idx="51">
                  <c:v>-5.9093999996548519E-2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7">
                  <c:v>-7.2914999997010455E-2</c:v>
                </c:pt>
                <c:pt idx="58">
                  <c:v>-7.349899999826448E-2</c:v>
                </c:pt>
                <c:pt idx="59">
                  <c:v>-7.7161000001069624E-2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5">
                  <c:v>-8.8218999997479841E-2</c:v>
                </c:pt>
                <c:pt idx="66">
                  <c:v>-8.9354999996430706E-2</c:v>
                </c:pt>
                <c:pt idx="67">
                  <c:v>-9.1562000001431443E-2</c:v>
                </c:pt>
                <c:pt idx="68">
                  <c:v>-8.7799999993876554E-2</c:v>
                </c:pt>
                <c:pt idx="69">
                  <c:v>-0.10303799999383045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3">
                  <c:v>-0.1212699999960023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0">
                  <c:v>-0.13755500000115717</c:v>
                </c:pt>
                <c:pt idx="81">
                  <c:v>-0.14091899999766611</c:v>
                </c:pt>
                <c:pt idx="82">
                  <c:v>-0.13971899999887682</c:v>
                </c:pt>
                <c:pt idx="83">
                  <c:v>-0.14029699999809964</c:v>
                </c:pt>
                <c:pt idx="84">
                  <c:v>-0.14329399999405723</c:v>
                </c:pt>
                <c:pt idx="85">
                  <c:v>-0.14633799999865005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5">
                  <c:v>-0.18308199999592034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92-4A2E-BC3F-9E2D88286048}"/>
            </c:ext>
          </c:extLst>
        </c:ser>
        <c:ser>
          <c:idx val="1"/>
          <c:order val="1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92-4A2E-BC3F-9E2D88286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5816"/>
        <c:axId val="1"/>
      </c:scatterChart>
      <c:valAx>
        <c:axId val="728475816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581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929118664797868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1021716871578"/>
          <c:y val="0.26813880126182965"/>
          <c:w val="0.82778640259418146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8-47B7-B791-7763E0DE260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38-47B7-B791-7763E0DE260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8-47B7-B791-7763E0DE260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1'!$F$21:$F$370</c:f>
              <c:numCache>
                <c:formatCode>General</c:formatCode>
                <c:ptCount val="350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  <c:pt idx="108">
                  <c:v>46963.5</c:v>
                </c:pt>
              </c:numCache>
            </c:numRef>
          </c:xVal>
          <c:yVal>
            <c:numRef>
              <c:f>'Active 1'!$K$21:$K$370</c:f>
              <c:numCache>
                <c:formatCode>General</c:formatCode>
                <c:ptCount val="350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  <c:pt idx="108">
                  <c:v>-0.2377730000007432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38-47B7-B791-7763E0DE2607}"/>
            </c:ext>
          </c:extLst>
        </c:ser>
        <c:ser>
          <c:idx val="4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1'!$O$21:$O$124</c:f>
              <c:numCache>
                <c:formatCode>General</c:formatCode>
                <c:ptCount val="104"/>
                <c:pt idx="0">
                  <c:v>0.57096083094663941</c:v>
                </c:pt>
                <c:pt idx="1">
                  <c:v>0.29688535132009203</c:v>
                </c:pt>
                <c:pt idx="3">
                  <c:v>0.29682352652939781</c:v>
                </c:pt>
                <c:pt idx="4">
                  <c:v>0.29673697182242592</c:v>
                </c:pt>
                <c:pt idx="5">
                  <c:v>4.8683546599075811E-2</c:v>
                </c:pt>
                <c:pt idx="34">
                  <c:v>-4.2940793209758465E-2</c:v>
                </c:pt>
                <c:pt idx="36">
                  <c:v>-4.3719785572505609E-2</c:v>
                </c:pt>
                <c:pt idx="38">
                  <c:v>-5.3055328967332893E-2</c:v>
                </c:pt>
                <c:pt idx="39">
                  <c:v>-5.3073876404541143E-2</c:v>
                </c:pt>
                <c:pt idx="40">
                  <c:v>-6.2013741138925382E-2</c:v>
                </c:pt>
                <c:pt idx="41">
                  <c:v>-6.4325988310889204E-2</c:v>
                </c:pt>
                <c:pt idx="42">
                  <c:v>-6.4356900706236342E-2</c:v>
                </c:pt>
                <c:pt idx="43">
                  <c:v>-7.0570292171005466E-2</c:v>
                </c:pt>
                <c:pt idx="44">
                  <c:v>-7.2344663663929554E-2</c:v>
                </c:pt>
                <c:pt idx="45">
                  <c:v>-7.419322490568675E-2</c:v>
                </c:pt>
                <c:pt idx="46">
                  <c:v>-7.4199407384756166E-2</c:v>
                </c:pt>
                <c:pt idx="47">
                  <c:v>-7.4527078775435518E-2</c:v>
                </c:pt>
                <c:pt idx="48">
                  <c:v>-7.4533261254504934E-2</c:v>
                </c:pt>
                <c:pt idx="49">
                  <c:v>-8.475908163532897E-2</c:v>
                </c:pt>
                <c:pt idx="50">
                  <c:v>-8.6273789007337343E-2</c:v>
                </c:pt>
                <c:pt idx="51">
                  <c:v>-9.5943186271913394E-2</c:v>
                </c:pt>
                <c:pt idx="52">
                  <c:v>-0.10534673693650426</c:v>
                </c:pt>
                <c:pt idx="53">
                  <c:v>-0.10534673693650426</c:v>
                </c:pt>
                <c:pt idx="54">
                  <c:v>-0.10537146685278198</c:v>
                </c:pt>
                <c:pt idx="55">
                  <c:v>-0.10537146685278198</c:v>
                </c:pt>
                <c:pt idx="56">
                  <c:v>-0.10537146685278198</c:v>
                </c:pt>
                <c:pt idx="57">
                  <c:v>-0.10589079509461341</c:v>
                </c:pt>
                <c:pt idx="58">
                  <c:v>-0.10734986015499703</c:v>
                </c:pt>
                <c:pt idx="59">
                  <c:v>-0.10795574310380035</c:v>
                </c:pt>
                <c:pt idx="60">
                  <c:v>-0.10797429054100866</c:v>
                </c:pt>
                <c:pt idx="61">
                  <c:v>-0.10800520293635574</c:v>
                </c:pt>
                <c:pt idx="62">
                  <c:v>-0.10884602008979716</c:v>
                </c:pt>
                <c:pt idx="63">
                  <c:v>-0.11034218002459728</c:v>
                </c:pt>
                <c:pt idx="64">
                  <c:v>-0.1104040048152915</c:v>
                </c:pt>
                <c:pt idx="65">
                  <c:v>-0.11711817708468381</c:v>
                </c:pt>
                <c:pt idx="66">
                  <c:v>-0.11862670197762276</c:v>
                </c:pt>
                <c:pt idx="67">
                  <c:v>-0.11864524941483101</c:v>
                </c:pt>
                <c:pt idx="68">
                  <c:v>-0.1186576143729699</c:v>
                </c:pt>
                <c:pt idx="69">
                  <c:v>-0.12732545002829954</c:v>
                </c:pt>
                <c:pt idx="70">
                  <c:v>-0.1277644060422285</c:v>
                </c:pt>
                <c:pt idx="71">
                  <c:v>-0.1277644060422285</c:v>
                </c:pt>
                <c:pt idx="72">
                  <c:v>-0.1277644060422285</c:v>
                </c:pt>
                <c:pt idx="73">
                  <c:v>-0.13862702176720298</c:v>
                </c:pt>
                <c:pt idx="74">
                  <c:v>-0.14172444378098342</c:v>
                </c:pt>
                <c:pt idx="75">
                  <c:v>-0.14172444378098342</c:v>
                </c:pt>
                <c:pt idx="76">
                  <c:v>-0.14811712713876579</c:v>
                </c:pt>
                <c:pt idx="77">
                  <c:v>-0.14811712713876579</c:v>
                </c:pt>
                <c:pt idx="78">
                  <c:v>-0.14883429471081872</c:v>
                </c:pt>
                <c:pt idx="79">
                  <c:v>-0.14883429471081872</c:v>
                </c:pt>
                <c:pt idx="80">
                  <c:v>-0.14953909732473286</c:v>
                </c:pt>
                <c:pt idx="81">
                  <c:v>-0.14976166657123202</c:v>
                </c:pt>
                <c:pt idx="82">
                  <c:v>-0.14976166657123202</c:v>
                </c:pt>
                <c:pt idx="83">
                  <c:v>-0.15026862985492462</c:v>
                </c:pt>
                <c:pt idx="84">
                  <c:v>-0.15177097226879421</c:v>
                </c:pt>
                <c:pt idx="85">
                  <c:v>-0.15341551170126044</c:v>
                </c:pt>
                <c:pt idx="86">
                  <c:v>-0.15987620232880645</c:v>
                </c:pt>
                <c:pt idx="87">
                  <c:v>-0.15993802711950067</c:v>
                </c:pt>
                <c:pt idx="88">
                  <c:v>-0.15996893951484781</c:v>
                </c:pt>
                <c:pt idx="89">
                  <c:v>-0.16106323831013547</c:v>
                </c:pt>
                <c:pt idx="90">
                  <c:v>-0.16257176320307443</c:v>
                </c:pt>
                <c:pt idx="91">
                  <c:v>-0.17155490529094464</c:v>
                </c:pt>
                <c:pt idx="92">
                  <c:v>-0.17155490529094464</c:v>
                </c:pt>
                <c:pt idx="93">
                  <c:v>-0.17292741564435632</c:v>
                </c:pt>
                <c:pt idx="94">
                  <c:v>-0.17292741564435632</c:v>
                </c:pt>
                <c:pt idx="95">
                  <c:v>-0.17292741564435632</c:v>
                </c:pt>
                <c:pt idx="96">
                  <c:v>-0.17433702087218456</c:v>
                </c:pt>
                <c:pt idx="97">
                  <c:v>-0.17439884566287878</c:v>
                </c:pt>
                <c:pt idx="98">
                  <c:v>-0.19523380012683095</c:v>
                </c:pt>
                <c:pt idx="99">
                  <c:v>-0.2168230170372526</c:v>
                </c:pt>
                <c:pt idx="100">
                  <c:v>-0.23715100821751223</c:v>
                </c:pt>
                <c:pt idx="101">
                  <c:v>-0.2051566790332533</c:v>
                </c:pt>
                <c:pt idx="102">
                  <c:v>-0.21645206829308727</c:v>
                </c:pt>
                <c:pt idx="103">
                  <c:v>-0.21645206829308727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38-47B7-B791-7763E0DE2607}"/>
            </c:ext>
          </c:extLst>
        </c:ser>
        <c:ser>
          <c:idx val="5"/>
          <c:order val="5"/>
          <c:tx>
            <c:strRef>
              <c:f>'Active 1'!$Z$1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1'!$Y$2:$Y$35</c:f>
              <c:numCache>
                <c:formatCode>General</c:formatCode>
                <c:ptCount val="34"/>
                <c:pt idx="0">
                  <c:v>-26000</c:v>
                </c:pt>
                <c:pt idx="1">
                  <c:v>-24000</c:v>
                </c:pt>
                <c:pt idx="2">
                  <c:v>-22000</c:v>
                </c:pt>
                <c:pt idx="3">
                  <c:v>-20000</c:v>
                </c:pt>
                <c:pt idx="4">
                  <c:v>-18000</c:v>
                </c:pt>
                <c:pt idx="5">
                  <c:v>-16000</c:v>
                </c:pt>
                <c:pt idx="6">
                  <c:v>-14000</c:v>
                </c:pt>
                <c:pt idx="7">
                  <c:v>-12000</c:v>
                </c:pt>
                <c:pt idx="8">
                  <c:v>-10000</c:v>
                </c:pt>
                <c:pt idx="9">
                  <c:v>-8000</c:v>
                </c:pt>
                <c:pt idx="10">
                  <c:v>-6000</c:v>
                </c:pt>
                <c:pt idx="11">
                  <c:v>-4000</c:v>
                </c:pt>
                <c:pt idx="12">
                  <c:v>-2000</c:v>
                </c:pt>
                <c:pt idx="13">
                  <c:v>0</c:v>
                </c:pt>
                <c:pt idx="14">
                  <c:v>2000</c:v>
                </c:pt>
                <c:pt idx="15">
                  <c:v>4000</c:v>
                </c:pt>
                <c:pt idx="16">
                  <c:v>6000</c:v>
                </c:pt>
                <c:pt idx="17">
                  <c:v>8000</c:v>
                </c:pt>
                <c:pt idx="18">
                  <c:v>10000</c:v>
                </c:pt>
                <c:pt idx="19">
                  <c:v>12000</c:v>
                </c:pt>
                <c:pt idx="20">
                  <c:v>14000</c:v>
                </c:pt>
                <c:pt idx="21">
                  <c:v>16000</c:v>
                </c:pt>
                <c:pt idx="22">
                  <c:v>18000</c:v>
                </c:pt>
                <c:pt idx="23">
                  <c:v>20000</c:v>
                </c:pt>
                <c:pt idx="24">
                  <c:v>22000</c:v>
                </c:pt>
                <c:pt idx="25">
                  <c:v>24000</c:v>
                </c:pt>
                <c:pt idx="26">
                  <c:v>26000</c:v>
                </c:pt>
                <c:pt idx="27">
                  <c:v>28000</c:v>
                </c:pt>
                <c:pt idx="28">
                  <c:v>30000</c:v>
                </c:pt>
                <c:pt idx="29">
                  <c:v>32000</c:v>
                </c:pt>
                <c:pt idx="30">
                  <c:v>34000</c:v>
                </c:pt>
                <c:pt idx="31">
                  <c:v>36000</c:v>
                </c:pt>
                <c:pt idx="32">
                  <c:v>38000</c:v>
                </c:pt>
                <c:pt idx="33">
                  <c:v>40000</c:v>
                </c:pt>
              </c:numCache>
            </c:numRef>
          </c:xVal>
          <c:yVal>
            <c:numRef>
              <c:f>'Active 1'!$Z$2:$Z$35</c:f>
              <c:numCache>
                <c:formatCode>General</c:formatCode>
                <c:ptCount val="34"/>
                <c:pt idx="0">
                  <c:v>-2.6315192349668668</c:v>
                </c:pt>
                <c:pt idx="1">
                  <c:v>-2.42783339946428</c:v>
                </c:pt>
                <c:pt idx="2">
                  <c:v>-2.2323585939191712</c:v>
                </c:pt>
                <c:pt idx="3">
                  <c:v>-2.0450948183315401</c:v>
                </c:pt>
                <c:pt idx="4">
                  <c:v>-1.8660420727013873</c:v>
                </c:pt>
                <c:pt idx="5">
                  <c:v>-1.6952003570287124</c:v>
                </c:pt>
                <c:pt idx="6">
                  <c:v>-1.5325696713135153</c:v>
                </c:pt>
                <c:pt idx="7">
                  <c:v>-1.3781500155557962</c:v>
                </c:pt>
                <c:pt idx="8">
                  <c:v>-1.2319413897555551</c:v>
                </c:pt>
                <c:pt idx="9">
                  <c:v>-1.0939437939127918</c:v>
                </c:pt>
                <c:pt idx="10">
                  <c:v>-0.9641572280275067</c:v>
                </c:pt>
                <c:pt idx="11">
                  <c:v>-0.84258169209969958</c:v>
                </c:pt>
                <c:pt idx="12">
                  <c:v>-0.72921718612937025</c:v>
                </c:pt>
                <c:pt idx="13">
                  <c:v>-0.62406371011651884</c:v>
                </c:pt>
                <c:pt idx="14">
                  <c:v>-0.52712126406114546</c:v>
                </c:pt>
                <c:pt idx="15">
                  <c:v>-0.43838984796324992</c:v>
                </c:pt>
                <c:pt idx="16">
                  <c:v>-0.35786946182283247</c:v>
                </c:pt>
                <c:pt idx="17">
                  <c:v>-0.28556010563989292</c:v>
                </c:pt>
                <c:pt idx="18">
                  <c:v>-0.22146177941443135</c:v>
                </c:pt>
                <c:pt idx="19">
                  <c:v>-0.16557448314644768</c:v>
                </c:pt>
                <c:pt idx="20">
                  <c:v>-0.11789821683594195</c:v>
                </c:pt>
                <c:pt idx="21">
                  <c:v>-7.8432980482914194E-2</c:v>
                </c:pt>
                <c:pt idx="22">
                  <c:v>-4.7178774087364483E-2</c:v>
                </c:pt>
                <c:pt idx="23">
                  <c:v>-2.4135597649292628E-2</c:v>
                </c:pt>
                <c:pt idx="24">
                  <c:v>-9.3034511686987398E-3</c:v>
                </c:pt>
                <c:pt idx="25">
                  <c:v>-2.6823346455827624E-3</c:v>
                </c:pt>
                <c:pt idx="26">
                  <c:v>-4.2722480799447515E-3</c:v>
                </c:pt>
                <c:pt idx="27">
                  <c:v>-1.4073191471784652E-2</c:v>
                </c:pt>
                <c:pt idx="28">
                  <c:v>-3.2085164821102574E-2</c:v>
                </c:pt>
                <c:pt idx="29">
                  <c:v>-5.8308168127898408E-2</c:v>
                </c:pt>
                <c:pt idx="30">
                  <c:v>-9.2742201392172374E-2</c:v>
                </c:pt>
                <c:pt idx="31">
                  <c:v>-0.13538726461392425</c:v>
                </c:pt>
                <c:pt idx="32">
                  <c:v>-0.18624335779315371</c:v>
                </c:pt>
                <c:pt idx="33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8-47B7-B791-7763E0DE2607}"/>
            </c:ext>
          </c:extLst>
        </c:ser>
        <c:ser>
          <c:idx val="6"/>
          <c:order val="6"/>
          <c:tx>
            <c:strRef>
              <c:f>'Active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'Active 1'!$F$21:$F$124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'Active 1'!$R$21:$R$124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38-47B7-B791-7763E0DE2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0024"/>
        <c:axId val="1"/>
      </c:scatterChart>
      <c:valAx>
        <c:axId val="786440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85413889110454"/>
              <c:y val="0.88958990536277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1230101302458E-2"/>
              <c:y val="0.44164037854889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0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57323442384463"/>
          <c:y val="0.90851735015772872"/>
          <c:w val="0.54848091890105632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0</xdr:row>
      <xdr:rowOff>0</xdr:rowOff>
    </xdr:from>
    <xdr:to>
      <xdr:col>17</xdr:col>
      <xdr:colOff>409575</xdr:colOff>
      <xdr:row>18</xdr:row>
      <xdr:rowOff>66675</xdr:rowOff>
    </xdr:to>
    <xdr:graphicFrame macro="">
      <xdr:nvGraphicFramePr>
        <xdr:cNvPr id="1045" name="Chart 1">
          <a:extLst>
            <a:ext uri="{FF2B5EF4-FFF2-40B4-BE49-F238E27FC236}">
              <a16:creationId xmlns:a16="http://schemas.microsoft.com/office/drawing/2014/main" id="{DEC04D52-1908-3F25-BF10-6843B3818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457199</xdr:colOff>
      <xdr:row>0</xdr:row>
      <xdr:rowOff>19050</xdr:rowOff>
    </xdr:from>
    <xdr:to>
      <xdr:col>26</xdr:col>
      <xdr:colOff>847725</xdr:colOff>
      <xdr:row>18</xdr:row>
      <xdr:rowOff>47625</xdr:rowOff>
    </xdr:to>
    <xdr:graphicFrame macro="">
      <xdr:nvGraphicFramePr>
        <xdr:cNvPr id="1052" name="Chart 8">
          <a:extLst>
            <a:ext uri="{FF2B5EF4-FFF2-40B4-BE49-F238E27FC236}">
              <a16:creationId xmlns:a16="http://schemas.microsoft.com/office/drawing/2014/main" id="{36B3C417-3CE5-57FB-1175-3E3201D5D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38100</xdr:rowOff>
    </xdr:from>
    <xdr:to>
      <xdr:col>27</xdr:col>
      <xdr:colOff>476250</xdr:colOff>
      <xdr:row>27</xdr:row>
      <xdr:rowOff>95250</xdr:rowOff>
    </xdr:to>
    <xdr:graphicFrame macro="">
      <xdr:nvGraphicFramePr>
        <xdr:cNvPr id="9219" name="Chart 1">
          <a:extLst>
            <a:ext uri="{FF2B5EF4-FFF2-40B4-BE49-F238E27FC236}">
              <a16:creationId xmlns:a16="http://schemas.microsoft.com/office/drawing/2014/main" id="{DD32ADA4-2EB9-BCC9-D74F-6AD8C383E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0</xdr:rowOff>
    </xdr:from>
    <xdr:to>
      <xdr:col>17</xdr:col>
      <xdr:colOff>76200</xdr:colOff>
      <xdr:row>18</xdr:row>
      <xdr:rowOff>9525</xdr:rowOff>
    </xdr:to>
    <xdr:graphicFrame macro="">
      <xdr:nvGraphicFramePr>
        <xdr:cNvPr id="11277" name="Chart 1">
          <a:extLst>
            <a:ext uri="{FF2B5EF4-FFF2-40B4-BE49-F238E27FC236}">
              <a16:creationId xmlns:a16="http://schemas.microsoft.com/office/drawing/2014/main" id="{3F198FC8-42D5-1326-FFB3-1DB93CE99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161925</xdr:colOff>
      <xdr:row>1</xdr:row>
      <xdr:rowOff>152400</xdr:rowOff>
    </xdr:from>
    <xdr:to>
      <xdr:col>45</xdr:col>
      <xdr:colOff>381000</xdr:colOff>
      <xdr:row>20</xdr:row>
      <xdr:rowOff>104775</xdr:rowOff>
    </xdr:to>
    <xdr:graphicFrame macro="">
      <xdr:nvGraphicFramePr>
        <xdr:cNvPr id="11278" name="Chart 2">
          <a:extLst>
            <a:ext uri="{FF2B5EF4-FFF2-40B4-BE49-F238E27FC236}">
              <a16:creationId xmlns:a16="http://schemas.microsoft.com/office/drawing/2014/main" id="{5E95ABA0-3EDA-04B9-EB44-25C8B6411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66675</xdr:colOff>
      <xdr:row>2</xdr:row>
      <xdr:rowOff>0</xdr:rowOff>
    </xdr:from>
    <xdr:to>
      <xdr:col>25</xdr:col>
      <xdr:colOff>57150</xdr:colOff>
      <xdr:row>16</xdr:row>
      <xdr:rowOff>104775</xdr:rowOff>
    </xdr:to>
    <xdr:graphicFrame macro="">
      <xdr:nvGraphicFramePr>
        <xdr:cNvPr id="11279" name="Chart 3">
          <a:extLst>
            <a:ext uri="{FF2B5EF4-FFF2-40B4-BE49-F238E27FC236}">
              <a16:creationId xmlns:a16="http://schemas.microsoft.com/office/drawing/2014/main" id="{3E8FEC95-6242-E809-BB15-092737EBE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1057275</xdr:colOff>
      <xdr:row>14</xdr:row>
      <xdr:rowOff>0</xdr:rowOff>
    </xdr:to>
    <xdr:graphicFrame macro="">
      <xdr:nvGraphicFramePr>
        <xdr:cNvPr id="11280" name="Chart 4">
          <a:extLst>
            <a:ext uri="{FF2B5EF4-FFF2-40B4-BE49-F238E27FC236}">
              <a16:creationId xmlns:a16="http://schemas.microsoft.com/office/drawing/2014/main" id="{800B1CBB-A953-8118-C8CF-A4DD50879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400050</xdr:colOff>
      <xdr:row>0</xdr:row>
      <xdr:rowOff>19050</xdr:rowOff>
    </xdr:from>
    <xdr:to>
      <xdr:col>32</xdr:col>
      <xdr:colOff>228600</xdr:colOff>
      <xdr:row>16</xdr:row>
      <xdr:rowOff>9525</xdr:rowOff>
    </xdr:to>
    <xdr:graphicFrame macro="">
      <xdr:nvGraphicFramePr>
        <xdr:cNvPr id="11281" name="Chart 5">
          <a:extLst>
            <a:ext uri="{FF2B5EF4-FFF2-40B4-BE49-F238E27FC236}">
              <a16:creationId xmlns:a16="http://schemas.microsoft.com/office/drawing/2014/main" id="{DD9CF0F3-70A5-6D38-E735-ACD0991F1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771525</xdr:colOff>
      <xdr:row>22</xdr:row>
      <xdr:rowOff>0</xdr:rowOff>
    </xdr:from>
    <xdr:to>
      <xdr:col>33</xdr:col>
      <xdr:colOff>219075</xdr:colOff>
      <xdr:row>37</xdr:row>
      <xdr:rowOff>9525</xdr:rowOff>
    </xdr:to>
    <xdr:graphicFrame macro="">
      <xdr:nvGraphicFramePr>
        <xdr:cNvPr id="11282" name="Chart 6">
          <a:extLst>
            <a:ext uri="{FF2B5EF4-FFF2-40B4-BE49-F238E27FC236}">
              <a16:creationId xmlns:a16="http://schemas.microsoft.com/office/drawing/2014/main" id="{9C430EAD-D564-D258-0F80-F54183AFF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0</xdr:rowOff>
    </xdr:from>
    <xdr:to>
      <xdr:col>18</xdr:col>
      <xdr:colOff>428625</xdr:colOff>
      <xdr:row>28</xdr:row>
      <xdr:rowOff>0</xdr:rowOff>
    </xdr:to>
    <xdr:graphicFrame macro="">
      <xdr:nvGraphicFramePr>
        <xdr:cNvPr id="12291" name="Chart 1">
          <a:extLst>
            <a:ext uri="{FF2B5EF4-FFF2-40B4-BE49-F238E27FC236}">
              <a16:creationId xmlns:a16="http://schemas.microsoft.com/office/drawing/2014/main" id="{FCC8689C-E427-A7E2-30DC-EC93EF71D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19050</xdr:rowOff>
    </xdr:from>
    <xdr:to>
      <xdr:col>30</xdr:col>
      <xdr:colOff>209550</xdr:colOff>
      <xdr:row>18</xdr:row>
      <xdr:rowOff>28575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E78DC573-C1D8-4F8B-88BD-0B36757CE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200025</xdr:colOff>
      <xdr:row>18</xdr:row>
      <xdr:rowOff>0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B6F031D0-2DF4-7133-26C4-3B69594C0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</xdr:colOff>
      <xdr:row>18</xdr:row>
      <xdr:rowOff>9525</xdr:rowOff>
    </xdr:from>
    <xdr:to>
      <xdr:col>10</xdr:col>
      <xdr:colOff>190500</xdr:colOff>
      <xdr:row>34</xdr:row>
      <xdr:rowOff>9525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AC154F1-4CE4-4B4D-60F5-8FB9EB9EB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361949</xdr:colOff>
      <xdr:row>18</xdr:row>
      <xdr:rowOff>85724</xdr:rowOff>
    </xdr:from>
    <xdr:to>
      <xdr:col>30</xdr:col>
      <xdr:colOff>276224</xdr:colOff>
      <xdr:row>34</xdr:row>
      <xdr:rowOff>133349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B1387BE-4E0F-A7EE-3983-EF669014E2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323850</xdr:colOff>
      <xdr:row>0</xdr:row>
      <xdr:rowOff>66675</xdr:rowOff>
    </xdr:from>
    <xdr:to>
      <xdr:col>39</xdr:col>
      <xdr:colOff>219075</xdr:colOff>
      <xdr:row>17</xdr:row>
      <xdr:rowOff>152400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E6D0067-9DAB-FD13-3F0F-35CC4A7E4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447675</xdr:colOff>
      <xdr:row>19</xdr:row>
      <xdr:rowOff>0</xdr:rowOff>
    </xdr:from>
    <xdr:to>
      <xdr:col>38</xdr:col>
      <xdr:colOff>0</xdr:colOff>
      <xdr:row>33</xdr:row>
      <xdr:rowOff>104775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7B7A13B3-5C9E-76D5-70A4-3C9FFF6E7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35</xdr:row>
      <xdr:rowOff>57150</xdr:rowOff>
    </xdr:from>
    <xdr:to>
      <xdr:col>10</xdr:col>
      <xdr:colOff>485775</xdr:colOff>
      <xdr:row>54</xdr:row>
      <xdr:rowOff>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77F2847F-DF7F-C372-C571-9C562288B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19051</xdr:colOff>
      <xdr:row>35</xdr:row>
      <xdr:rowOff>123825</xdr:rowOff>
    </xdr:from>
    <xdr:to>
      <xdr:col>32</xdr:col>
      <xdr:colOff>209551</xdr:colOff>
      <xdr:row>54</xdr:row>
      <xdr:rowOff>95250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E5EB64B3-2207-9031-F328-DCC366CDE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F0C9AE91-47CC-6489-A5F4-06A099B89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D7B6B214-E024-75D3-BF88-183C3954A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47625</xdr:rowOff>
    </xdr:from>
    <xdr:to>
      <xdr:col>16</xdr:col>
      <xdr:colOff>628650</xdr:colOff>
      <xdr:row>18</xdr:row>
      <xdr:rowOff>85725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39F846A4-273F-827F-AA4C-AD39AB6A0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0</xdr:rowOff>
    </xdr:from>
    <xdr:to>
      <xdr:col>24</xdr:col>
      <xdr:colOff>38100</xdr:colOff>
      <xdr:row>18</xdr:row>
      <xdr:rowOff>47625</xdr:rowOff>
    </xdr:to>
    <xdr:graphicFrame macro="">
      <xdr:nvGraphicFramePr>
        <xdr:cNvPr id="4104" name="Chart 2">
          <a:extLst>
            <a:ext uri="{FF2B5EF4-FFF2-40B4-BE49-F238E27FC236}">
              <a16:creationId xmlns:a16="http://schemas.microsoft.com/office/drawing/2014/main" id="{6CB04AC5-336C-4D9E-57FA-2CEA3CC0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190500</xdr:colOff>
      <xdr:row>20</xdr:row>
      <xdr:rowOff>47625</xdr:rowOff>
    </xdr:from>
    <xdr:to>
      <xdr:col>29</xdr:col>
      <xdr:colOff>609600</xdr:colOff>
      <xdr:row>39</xdr:row>
      <xdr:rowOff>114300</xdr:rowOff>
    </xdr:to>
    <xdr:graphicFrame macro="">
      <xdr:nvGraphicFramePr>
        <xdr:cNvPr id="4105" name="Chart 3">
          <a:extLst>
            <a:ext uri="{FF2B5EF4-FFF2-40B4-BE49-F238E27FC236}">
              <a16:creationId xmlns:a16="http://schemas.microsoft.com/office/drawing/2014/main" id="{DA6908EB-EAB2-2127-9BBB-7C7474911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28575</xdr:colOff>
      <xdr:row>18</xdr:row>
      <xdr:rowOff>38100</xdr:rowOff>
    </xdr:to>
    <xdr:graphicFrame macro="">
      <xdr:nvGraphicFramePr>
        <xdr:cNvPr id="5127" name="Chart 1">
          <a:extLst>
            <a:ext uri="{FF2B5EF4-FFF2-40B4-BE49-F238E27FC236}">
              <a16:creationId xmlns:a16="http://schemas.microsoft.com/office/drawing/2014/main" id="{0A6FE8B6-353C-8FA2-FC2E-02930F624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27</xdr:col>
      <xdr:colOff>533400</xdr:colOff>
      <xdr:row>18</xdr:row>
      <xdr:rowOff>47625</xdr:rowOff>
    </xdr:to>
    <xdr:graphicFrame macro="">
      <xdr:nvGraphicFramePr>
        <xdr:cNvPr id="5128" name="Chart 2">
          <a:extLst>
            <a:ext uri="{FF2B5EF4-FFF2-40B4-BE49-F238E27FC236}">
              <a16:creationId xmlns:a16="http://schemas.microsoft.com/office/drawing/2014/main" id="{5FA5E0AA-20FD-F003-7C98-26E73B3DA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323850</xdr:colOff>
      <xdr:row>18</xdr:row>
      <xdr:rowOff>95250</xdr:rowOff>
    </xdr:from>
    <xdr:to>
      <xdr:col>31</xdr:col>
      <xdr:colOff>676275</xdr:colOff>
      <xdr:row>36</xdr:row>
      <xdr:rowOff>76200</xdr:rowOff>
    </xdr:to>
    <xdr:graphicFrame macro="">
      <xdr:nvGraphicFramePr>
        <xdr:cNvPr id="5129" name="Chart 3">
          <a:extLst>
            <a:ext uri="{FF2B5EF4-FFF2-40B4-BE49-F238E27FC236}">
              <a16:creationId xmlns:a16="http://schemas.microsoft.com/office/drawing/2014/main" id="{9A0B1B65-1725-E73B-7570-884897396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18</xdr:col>
      <xdr:colOff>190500</xdr:colOff>
      <xdr:row>18</xdr:row>
      <xdr:rowOff>66675</xdr:rowOff>
    </xdr:to>
    <xdr:graphicFrame macro="">
      <xdr:nvGraphicFramePr>
        <xdr:cNvPr id="6149" name="Chart 1">
          <a:extLst>
            <a:ext uri="{FF2B5EF4-FFF2-40B4-BE49-F238E27FC236}">
              <a16:creationId xmlns:a16="http://schemas.microsoft.com/office/drawing/2014/main" id="{6FFD579E-109A-57D8-D54C-B2B2E861A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0</xdr:row>
      <xdr:rowOff>0</xdr:rowOff>
    </xdr:from>
    <xdr:to>
      <xdr:col>31</xdr:col>
      <xdr:colOff>438150</xdr:colOff>
      <xdr:row>34</xdr:row>
      <xdr:rowOff>47625</xdr:rowOff>
    </xdr:to>
    <xdr:graphicFrame macro="">
      <xdr:nvGraphicFramePr>
        <xdr:cNvPr id="6150" name="Chart 2">
          <a:extLst>
            <a:ext uri="{FF2B5EF4-FFF2-40B4-BE49-F238E27FC236}">
              <a16:creationId xmlns:a16="http://schemas.microsoft.com/office/drawing/2014/main" id="{29AC1DE3-A87F-E453-2058-C05045837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7171" name="Chart 1">
          <a:extLst>
            <a:ext uri="{FF2B5EF4-FFF2-40B4-BE49-F238E27FC236}">
              <a16:creationId xmlns:a16="http://schemas.microsoft.com/office/drawing/2014/main" id="{4D91BA05-E743-EDCD-9E9F-2D2BD9968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0</xdr:rowOff>
    </xdr:from>
    <xdr:to>
      <xdr:col>17</xdr:col>
      <xdr:colOff>295275</xdr:colOff>
      <xdr:row>18</xdr:row>
      <xdr:rowOff>9525</xdr:rowOff>
    </xdr:to>
    <xdr:graphicFrame macro="">
      <xdr:nvGraphicFramePr>
        <xdr:cNvPr id="8197" name="Chart 1">
          <a:extLst>
            <a:ext uri="{FF2B5EF4-FFF2-40B4-BE49-F238E27FC236}">
              <a16:creationId xmlns:a16="http://schemas.microsoft.com/office/drawing/2014/main" id="{8A424E8A-C706-75D2-D513-D8DC1A43E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27</xdr:col>
      <xdr:colOff>533400</xdr:colOff>
      <xdr:row>18</xdr:row>
      <xdr:rowOff>47625</xdr:rowOff>
    </xdr:to>
    <xdr:graphicFrame macro="">
      <xdr:nvGraphicFramePr>
        <xdr:cNvPr id="8198" name="Chart 2">
          <a:extLst>
            <a:ext uri="{FF2B5EF4-FFF2-40B4-BE49-F238E27FC236}">
              <a16:creationId xmlns:a16="http://schemas.microsoft.com/office/drawing/2014/main" id="{77346F49-BE6D-A13D-12B8-6ADBD928D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18" TargetMode="External"/><Relationship Id="rId18" Type="http://schemas.openxmlformats.org/officeDocument/2006/relationships/hyperlink" Target="http://www.bav-astro.de/sfs/BAVM_link.php?BAVMnr=152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71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5920" TargetMode="External"/><Relationship Id="rId47" Type="http://schemas.openxmlformats.org/officeDocument/2006/relationships/hyperlink" Target="http://www.konkoly.hu/cgi-bin/IBVS?6011" TargetMode="External"/><Relationship Id="rId50" Type="http://schemas.openxmlformats.org/officeDocument/2006/relationships/hyperlink" Target="http://var.astro.cz/oejv/issues/oejv0160.pdf" TargetMode="External"/><Relationship Id="rId55" Type="http://schemas.openxmlformats.org/officeDocument/2006/relationships/hyperlink" Target="http://var.astro.cz/oejv/issues/oejv0160.pdf" TargetMode="External"/><Relationship Id="rId63" Type="http://schemas.openxmlformats.org/officeDocument/2006/relationships/hyperlink" Target="http://var.astro.cz/oejv/issues/oejv0094.pdf" TargetMode="External"/><Relationship Id="rId68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bav-astro.de/sfs/BAVM_link.php?BAVMnr=99" TargetMode="External"/><Relationship Id="rId71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bav-astro.de/sfs/BAVM_link.php?BAVMnr=128" TargetMode="External"/><Relationship Id="rId29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99" TargetMode="External"/><Relationship Id="rId11" Type="http://schemas.openxmlformats.org/officeDocument/2006/relationships/hyperlink" Target="http://www.bav-astro.de/sfs/BAVM_link.php?BAVMnr=102" TargetMode="External"/><Relationship Id="rId24" Type="http://schemas.openxmlformats.org/officeDocument/2006/relationships/hyperlink" Target="http://www.konkoly.hu/cgi-bin/IBVS?5493" TargetMode="External"/><Relationship Id="rId32" Type="http://schemas.openxmlformats.org/officeDocument/2006/relationships/hyperlink" Target="http://www.konkoly.hu/cgi-bin/IBVS?5760" TargetMode="External"/><Relationship Id="rId37" Type="http://schemas.openxmlformats.org/officeDocument/2006/relationships/hyperlink" Target="http://www.bav-astro.de/sfs/BAVM_link.php?BAVMnr=201" TargetMode="External"/><Relationship Id="rId40" Type="http://schemas.openxmlformats.org/officeDocument/2006/relationships/hyperlink" Target="http://www.bav-astro.de/sfs/BAVM_link.php?BAVMnr=209" TargetMode="External"/><Relationship Id="rId45" Type="http://schemas.openxmlformats.org/officeDocument/2006/relationships/hyperlink" Target="http://var.astro.cz/oejv/issues/oejv0160.pdf" TargetMode="External"/><Relationship Id="rId53" Type="http://schemas.openxmlformats.org/officeDocument/2006/relationships/hyperlink" Target="http://www.konkoly.hu/cgi-bin/IBVS?6050" TargetMode="External"/><Relationship Id="rId58" Type="http://schemas.openxmlformats.org/officeDocument/2006/relationships/hyperlink" Target="http://www.konkoly.hu/cgi-bin/IBVS?6125" TargetMode="External"/><Relationship Id="rId66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bav-astro.de/sfs/BAVM_link.php?BAVMnr=99" TargetMode="External"/><Relationship Id="rId15" Type="http://schemas.openxmlformats.org/officeDocument/2006/relationships/hyperlink" Target="http://www.bav-astro.de/sfs/BAVM_link.php?BAVMnr=118" TargetMode="External"/><Relationship Id="rId23" Type="http://schemas.openxmlformats.org/officeDocument/2006/relationships/hyperlink" Target="http://www.bav-astro.de/sfs/BAVM_link.php?BAVMnr=158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www.bav-astro.de/sfs/BAVM_link.php?BAVMnr=201" TargetMode="External"/><Relationship Id="rId49" Type="http://schemas.openxmlformats.org/officeDocument/2006/relationships/hyperlink" Target="http://var.astro.cz/oejv/issues/oejv0160.pdf" TargetMode="External"/><Relationship Id="rId57" Type="http://schemas.openxmlformats.org/officeDocument/2006/relationships/hyperlink" Target="http://www.bav-astro.de/sfs/BAVM_link.php?BAVMnr=234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bav-astro.de/sfs/BAVM_link.php?BAVMnr=99" TargetMode="External"/><Relationship Id="rId19" Type="http://schemas.openxmlformats.org/officeDocument/2006/relationships/hyperlink" Target="http://www.bav-astro.de/sfs/BAVM_link.php?BAVMnr=152" TargetMode="External"/><Relationship Id="rId31" Type="http://schemas.openxmlformats.org/officeDocument/2006/relationships/hyperlink" Target="http://www.bav-astro.de/sfs/BAVM_link.php?BAVMnr=178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www.konkoly.hu/cgi-bin/IBVS?6050" TargetMode="External"/><Relationship Id="rId60" Type="http://schemas.openxmlformats.org/officeDocument/2006/relationships/hyperlink" Target="http://www.konkoly.hu/cgi-bin/IBVS?5371" TargetMode="External"/><Relationship Id="rId65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www.bav-astro.de/sfs/BAVM_link.php?BAVMnr=99" TargetMode="External"/><Relationship Id="rId9" Type="http://schemas.openxmlformats.org/officeDocument/2006/relationships/hyperlink" Target="http://www.bav-astro.de/sfs/BAVM_link.php?BAVMnr=99" TargetMode="External"/><Relationship Id="rId14" Type="http://schemas.openxmlformats.org/officeDocument/2006/relationships/hyperlink" Target="http://www.bav-astro.de/sfs/BAVM_link.php?BAVMnr=118" TargetMode="External"/><Relationship Id="rId22" Type="http://schemas.openxmlformats.org/officeDocument/2006/relationships/hyperlink" Target="http://www.bav-astro.de/sfs/BAVM_link.php?BAVMnr=152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konkoly.hu/cgi-bin/IBVS?5672" TargetMode="External"/><Relationship Id="rId35" Type="http://schemas.openxmlformats.org/officeDocument/2006/relationships/hyperlink" Target="http://www.konkoly.hu/cgi-bin/IBVS?5870" TargetMode="External"/><Relationship Id="rId43" Type="http://schemas.openxmlformats.org/officeDocument/2006/relationships/hyperlink" Target="http://www.konkoly.hu/cgi-bin/IBVS?5960" TargetMode="External"/><Relationship Id="rId48" Type="http://schemas.openxmlformats.org/officeDocument/2006/relationships/hyperlink" Target="http://var.astro.cz/oejv/issues/oejv0160.pdf" TargetMode="External"/><Relationship Id="rId56" Type="http://schemas.openxmlformats.org/officeDocument/2006/relationships/hyperlink" Target="http://www.konkoly.hu/cgi-bin/IBVS?6063" TargetMode="External"/><Relationship Id="rId64" Type="http://schemas.openxmlformats.org/officeDocument/2006/relationships/hyperlink" Target="http://var.astro.cz/oejv/issues/oejv0094.pdf" TargetMode="External"/><Relationship Id="rId69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bav-astro.de/sfs/BAVM_link.php?BAVMnr=99" TargetMode="External"/><Relationship Id="rId51" Type="http://schemas.openxmlformats.org/officeDocument/2006/relationships/hyperlink" Target="http://var.astro.cz/oejv/issues/oejv0160.pdf" TargetMode="External"/><Relationship Id="rId72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99" TargetMode="External"/><Relationship Id="rId12" Type="http://schemas.openxmlformats.org/officeDocument/2006/relationships/hyperlink" Target="http://www.bav-astro.de/sfs/BAVM_link.php?BAVMnr=102" TargetMode="External"/><Relationship Id="rId17" Type="http://schemas.openxmlformats.org/officeDocument/2006/relationships/hyperlink" Target="http://www.bav-astro.de/sfs/BAVM_link.php?BAVMnr=152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www.konkoly.hu/cgi-bin/IBVS?5820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var.astro.cz/oejv/issues/oejv0160.pdf" TargetMode="External"/><Relationship Id="rId59" Type="http://schemas.openxmlformats.org/officeDocument/2006/relationships/hyperlink" Target="http://www.bav-astro.de/sfs/BAVM_link.php?BAVMnr=68" TargetMode="External"/><Relationship Id="rId67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www.bav-astro.de/sfs/BAVM_link.php?BAVMnr=152" TargetMode="External"/><Relationship Id="rId41" Type="http://schemas.openxmlformats.org/officeDocument/2006/relationships/hyperlink" Target="http://www.konkoly.hu/cgi-bin/IBVS?5871" TargetMode="External"/><Relationship Id="rId54" Type="http://schemas.openxmlformats.org/officeDocument/2006/relationships/hyperlink" Target="http://www.konkoly.hu/cgi-bin/IBVS?6050" TargetMode="External"/><Relationship Id="rId62" Type="http://schemas.openxmlformats.org/officeDocument/2006/relationships/hyperlink" Target="http://var.astro.cz/oejv/issues/oejv0094.pdf" TargetMode="External"/><Relationship Id="rId70" Type="http://schemas.openxmlformats.org/officeDocument/2006/relationships/hyperlink" Target="http://var.astro.cz/oejv/issues/oejv0137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F219"/>
  <sheetViews>
    <sheetView tabSelected="1" workbookViewId="0">
      <pane xSplit="13" ySplit="22" topLeftCell="N119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7" style="1" customWidth="1"/>
    <col min="2" max="2" width="5.140625" style="1" customWidth="1"/>
    <col min="3" max="3" width="14.2851562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/>
    <col min="20" max="20" width="10.28515625" style="2"/>
    <col min="21" max="23" width="10.28515625" style="1"/>
    <col min="24" max="26" width="8.140625" style="1" customWidth="1"/>
    <col min="27" max="27" width="13.7109375" style="1" customWidth="1"/>
  </cols>
  <sheetData>
    <row r="1" spans="1:37" ht="20.25">
      <c r="A1" s="3" t="s">
        <v>0</v>
      </c>
      <c r="I1" s="4" t="s">
        <v>1</v>
      </c>
      <c r="J1" s="4" t="s">
        <v>2</v>
      </c>
      <c r="K1" s="4" t="s">
        <v>3</v>
      </c>
      <c r="Y1" s="4" t="s">
        <v>1</v>
      </c>
      <c r="Z1" s="5" t="s">
        <v>4</v>
      </c>
      <c r="AJ1" s="1">
        <v>21065.5</v>
      </c>
      <c r="AK1" s="1">
        <v>-3.2039000005170237E-2</v>
      </c>
    </row>
    <row r="2" spans="1:37">
      <c r="A2" s="1" t="s">
        <v>5</v>
      </c>
      <c r="B2" s="1" t="s">
        <v>6</v>
      </c>
      <c r="C2" s="6" t="s">
        <v>7</v>
      </c>
      <c r="I2" s="1">
        <v>27347</v>
      </c>
      <c r="J2" s="1">
        <f>+C$7+D$11+D$12*I2+D$13*I2^2</f>
        <v>40969.42893961005</v>
      </c>
      <c r="K2" s="1">
        <f>+C$8+D$12+2*D$13*I2</f>
        <v>0.4125323872214553</v>
      </c>
      <c r="Y2" s="1">
        <v>-26000</v>
      </c>
      <c r="Z2" s="1">
        <f>+D$11+D$12*Y2+D$13*Y2^2</f>
        <v>-2.6315192349668668</v>
      </c>
      <c r="AJ2" s="1">
        <v>21188.5</v>
      </c>
      <c r="AK2" s="1">
        <v>-1.2113000004319474E-2</v>
      </c>
    </row>
    <row r="3" spans="1:37">
      <c r="A3" s="7"/>
      <c r="F3" s="1">
        <v>40969.438909999997</v>
      </c>
      <c r="G3" s="1">
        <v>0.41253800000000002</v>
      </c>
      <c r="I3" s="1">
        <v>29213.5</v>
      </c>
      <c r="J3" s="1">
        <f>+C$7+D$11+D$12*I3+D$13*I3^2</f>
        <v>40969.414887637795</v>
      </c>
      <c r="K3" s="1">
        <f>+C$8+D$12+2*D$13*I3</f>
        <v>0.4125285557496014</v>
      </c>
      <c r="Y3" s="1">
        <v>-24000</v>
      </c>
      <c r="Z3" s="1">
        <f t="shared" ref="Z3:Z35" si="0">+D$11+D$12*Y3+D$13*Y3^2</f>
        <v>-2.42783339946428</v>
      </c>
      <c r="AJ3" s="1">
        <v>21189</v>
      </c>
      <c r="AK3" s="1">
        <v>-1.3881999999284744E-2</v>
      </c>
    </row>
    <row r="4" spans="1:37">
      <c r="A4" s="8" t="s">
        <v>8</v>
      </c>
      <c r="C4" s="9">
        <v>40969.232799999998</v>
      </c>
      <c r="D4" s="10">
        <v>0.41221999999999998</v>
      </c>
      <c r="I4" s="1">
        <v>29211.5</v>
      </c>
      <c r="J4" s="1">
        <f>+C$7+D$11+D$12*I4+D$13*I4^2</f>
        <v>40969.414906522186</v>
      </c>
      <c r="K4" s="1">
        <f>+C$8+D$12+2*D$13*I4</f>
        <v>0.41252855985511638</v>
      </c>
      <c r="Y4" s="1">
        <v>-22000</v>
      </c>
      <c r="Z4" s="1">
        <f t="shared" si="0"/>
        <v>-2.2323585939191712</v>
      </c>
      <c r="AJ4" s="1">
        <v>21215.5</v>
      </c>
      <c r="AK4" s="1">
        <v>-1.2938999992911704E-2</v>
      </c>
    </row>
    <row r="5" spans="1:37">
      <c r="A5" s="11" t="s">
        <v>9</v>
      </c>
      <c r="B5"/>
      <c r="C5" s="12">
        <v>-9.5</v>
      </c>
      <c r="D5" t="s">
        <v>10</v>
      </c>
      <c r="I5" s="1">
        <v>29213.5</v>
      </c>
      <c r="J5" s="1">
        <f>+C$7+D$11+D$12*I5+D$13*I5^2</f>
        <v>40969.414887637795</v>
      </c>
      <c r="K5" s="1">
        <f>+C$8+D$12+2*D$13*I5</f>
        <v>0.4125285557496014</v>
      </c>
      <c r="Y5" s="1">
        <v>-20000</v>
      </c>
      <c r="Z5" s="1">
        <f t="shared" si="0"/>
        <v>-2.0450948183315401</v>
      </c>
      <c r="AJ5" s="1">
        <v>21217.5</v>
      </c>
      <c r="AK5" s="1">
        <v>-1.4214999995601829E-2</v>
      </c>
    </row>
    <row r="6" spans="1:37">
      <c r="A6" s="8" t="s">
        <v>11</v>
      </c>
      <c r="C6" s="13" t="s">
        <v>12</v>
      </c>
      <c r="Y6" s="1">
        <v>-18000</v>
      </c>
      <c r="Z6" s="1">
        <f t="shared" si="0"/>
        <v>-1.8660420727013873</v>
      </c>
      <c r="AJ6" s="1">
        <v>21218</v>
      </c>
      <c r="AK6" s="1">
        <v>-1.4283999997132923E-2</v>
      </c>
    </row>
    <row r="7" spans="1:37">
      <c r="A7" s="1" t="s">
        <v>13</v>
      </c>
      <c r="C7" s="1">
        <f>+C4+D4/2</f>
        <v>40969.438909999997</v>
      </c>
      <c r="Y7" s="1">
        <v>-16000</v>
      </c>
      <c r="Z7" s="1">
        <f t="shared" si="0"/>
        <v>-1.6952003570287124</v>
      </c>
      <c r="AJ7" s="1">
        <v>21220</v>
      </c>
      <c r="AK7" s="1">
        <v>-1.4860000002954621E-2</v>
      </c>
    </row>
    <row r="8" spans="1:37">
      <c r="A8" s="1" t="s">
        <v>14</v>
      </c>
      <c r="C8" s="1">
        <v>0.41253800000000002</v>
      </c>
      <c r="D8" s="6" t="s">
        <v>15</v>
      </c>
      <c r="F8" s="1">
        <f ca="1">C7+C11</f>
        <v>40969.735776803878</v>
      </c>
      <c r="Y8" s="1">
        <v>-14000</v>
      </c>
      <c r="Z8" s="1">
        <f t="shared" si="0"/>
        <v>-1.5325696713135153</v>
      </c>
      <c r="AJ8" s="1">
        <v>22168</v>
      </c>
      <c r="AK8" s="1">
        <v>-7.6839999965159222E-3</v>
      </c>
    </row>
    <row r="9" spans="1:37">
      <c r="A9" s="14" t="s">
        <v>16</v>
      </c>
      <c r="B9" s="15">
        <v>90</v>
      </c>
      <c r="C9" s="14" t="str">
        <f>"F"&amp;B9</f>
        <v>F90</v>
      </c>
      <c r="D9" s="14" t="str">
        <f>"G"&amp;B9</f>
        <v>G90</v>
      </c>
      <c r="F9" s="1">
        <f ca="1">C8+C12</f>
        <v>0.41252563504186118</v>
      </c>
      <c r="Y9" s="1">
        <v>-12000</v>
      </c>
      <c r="Z9" s="1">
        <f t="shared" si="0"/>
        <v>-1.3781500155557962</v>
      </c>
      <c r="AJ9" s="1">
        <v>22170.5</v>
      </c>
      <c r="AK9" s="1">
        <v>-8.6289999962900765E-3</v>
      </c>
    </row>
    <row r="10" spans="1:37">
      <c r="C10" s="4" t="s">
        <v>17</v>
      </c>
      <c r="D10" s="4" t="s">
        <v>18</v>
      </c>
      <c r="Y10" s="1">
        <v>-10000</v>
      </c>
      <c r="Z10" s="1">
        <f t="shared" si="0"/>
        <v>-1.2319413897555551</v>
      </c>
      <c r="AJ10" s="1">
        <v>22914.5</v>
      </c>
      <c r="AK10" s="1">
        <v>-6.4009999987320043E-3</v>
      </c>
    </row>
    <row r="11" spans="1:37">
      <c r="A11" s="1" t="s">
        <v>19</v>
      </c>
      <c r="C11" s="16">
        <f ca="1">INTERCEPT(INDIRECT(D9):G997,INDIRECT(C9):$F997)</f>
        <v>0.29686680388288378</v>
      </c>
      <c r="D11" s="2">
        <f>E11*F11</f>
        <v>-0.62406371011651884</v>
      </c>
      <c r="E11" s="17">
        <v>-0.62406371011651884</v>
      </c>
      <c r="F11" s="1">
        <v>1</v>
      </c>
      <c r="Y11" s="1">
        <v>-8000</v>
      </c>
      <c r="Z11" s="1">
        <f t="shared" si="0"/>
        <v>-1.0939437939127918</v>
      </c>
      <c r="AJ11" s="1">
        <v>22915</v>
      </c>
      <c r="AK11" s="1">
        <v>-2.670000001671724E-3</v>
      </c>
    </row>
    <row r="12" spans="1:37">
      <c r="A12" s="1" t="s">
        <v>20</v>
      </c>
      <c r="C12" s="16">
        <f ca="1">SLOPE(INDIRECT(D9):G997,INDIRECT(C9):$F997)</f>
        <v>-1.2364958138844031E-5</v>
      </c>
      <c r="D12" s="2">
        <f>E12*F12</f>
        <v>5.052398051705619E-5</v>
      </c>
      <c r="E12" s="18">
        <v>0.50523980517056188</v>
      </c>
      <c r="F12" s="19">
        <v>1E-4</v>
      </c>
      <c r="Y12" s="1">
        <v>-6000</v>
      </c>
      <c r="Z12" s="1">
        <f t="shared" si="0"/>
        <v>-0.9641572280275067</v>
      </c>
      <c r="AJ12" s="1">
        <v>23521</v>
      </c>
      <c r="AK12" s="1">
        <v>-2.4979999943752773E-3</v>
      </c>
    </row>
    <row r="13" spans="1:37">
      <c r="A13" s="1" t="s">
        <v>21</v>
      </c>
      <c r="C13" s="2" t="s">
        <v>22</v>
      </c>
      <c r="D13" s="2">
        <f>E13*F13</f>
        <v>-1.0263787446847439E-9</v>
      </c>
      <c r="E13" s="20">
        <v>-0.10263787446847439</v>
      </c>
      <c r="F13" s="19">
        <v>1E-8</v>
      </c>
      <c r="S13" s="1" t="s">
        <v>23</v>
      </c>
      <c r="T13" s="21">
        <v>0.2</v>
      </c>
      <c r="Y13" s="1">
        <v>-4000</v>
      </c>
      <c r="Z13" s="1">
        <f t="shared" si="0"/>
        <v>-0.84258169209969958</v>
      </c>
      <c r="AJ13" s="1">
        <v>23523.5</v>
      </c>
      <c r="AK13" s="1">
        <v>-2.6429999998072162E-3</v>
      </c>
    </row>
    <row r="14" spans="1:37">
      <c r="A14" s="1" t="s">
        <v>24</v>
      </c>
      <c r="E14" s="1">
        <f>SUM(U22:U172)</f>
        <v>0.28620727558849368</v>
      </c>
      <c r="S14" s="1" t="s">
        <v>25</v>
      </c>
      <c r="T14" s="22">
        <v>0.1</v>
      </c>
      <c r="Y14" s="1">
        <v>-2000</v>
      </c>
      <c r="Z14" s="1">
        <f t="shared" si="0"/>
        <v>-0.72921718612937025</v>
      </c>
      <c r="AJ14" s="1">
        <v>23857</v>
      </c>
      <c r="AK14" s="1">
        <v>-1.0659999970812351E-3</v>
      </c>
    </row>
    <row r="15" spans="1:37">
      <c r="A15" s="8" t="s">
        <v>26</v>
      </c>
      <c r="C15" s="23">
        <f ca="1">(C7+C11)+(C8+C12)*INT(MAX(F21:F3528))</f>
        <v>60343.177175274803</v>
      </c>
      <c r="D15" s="24">
        <f>+C7+INT(MAX(F21:F1583))*C8+D11+D12*INT(MAX(F21:F4018))+D13*INT(MAX(F21:F4045)^2)</f>
        <v>60342.945947478227</v>
      </c>
      <c r="E15" s="155" t="s">
        <v>27</v>
      </c>
      <c r="F15" s="156">
        <v>1</v>
      </c>
      <c r="S15" s="1" t="s">
        <v>28</v>
      </c>
      <c r="T15" s="23">
        <v>1</v>
      </c>
      <c r="Y15" s="1">
        <v>0</v>
      </c>
      <c r="Z15" s="1">
        <f t="shared" si="0"/>
        <v>-0.62406371011651884</v>
      </c>
      <c r="AJ15" s="1">
        <v>24032</v>
      </c>
      <c r="AK15" s="1">
        <v>2.8400000155670568E-4</v>
      </c>
    </row>
    <row r="16" spans="1:37">
      <c r="A16" s="8" t="s">
        <v>29</v>
      </c>
      <c r="C16" s="23">
        <f ca="1">+C8+C12</f>
        <v>0.41252563504186118</v>
      </c>
      <c r="D16" s="24">
        <f>+C8+D12+2*D13*MAX(F21:F891)</f>
        <v>0.41249211930416507</v>
      </c>
      <c r="E16" s="157" t="s">
        <v>30</v>
      </c>
      <c r="F16" s="158">
        <f ca="1">NOW()+15018.5+$C$5/24</f>
        <v>60683.822674537034</v>
      </c>
      <c r="S16" s="1" t="s">
        <v>31</v>
      </c>
      <c r="T16" s="27">
        <v>1</v>
      </c>
      <c r="Y16" s="1">
        <v>2000</v>
      </c>
      <c r="Z16" s="1">
        <f t="shared" si="0"/>
        <v>-0.52712126406114546</v>
      </c>
      <c r="AJ16" s="1">
        <v>24761.5</v>
      </c>
      <c r="AK16" s="1">
        <v>-1.286999999138061E-3</v>
      </c>
    </row>
    <row r="17" spans="1:58">
      <c r="A17" s="16" t="s">
        <v>32</v>
      </c>
      <c r="C17" s="1">
        <f>COUNT(C21:C2170)</f>
        <v>109</v>
      </c>
      <c r="D17" s="1">
        <f>COUNT(T21:T1603)</f>
        <v>101</v>
      </c>
      <c r="E17" s="157" t="s">
        <v>33</v>
      </c>
      <c r="F17" s="158">
        <f ca="1">ROUND(2*(F16-$C$7)/$C$8,0)/2+F15</f>
        <v>47789</v>
      </c>
      <c r="Y17" s="1">
        <v>4000</v>
      </c>
      <c r="Z17" s="1">
        <f t="shared" si="0"/>
        <v>-0.43838984796324992</v>
      </c>
      <c r="AJ17" s="1">
        <v>24764</v>
      </c>
      <c r="AK17" s="1">
        <v>-1.1319999975967221E-3</v>
      </c>
    </row>
    <row r="18" spans="1:58">
      <c r="A18" s="8" t="s">
        <v>34</v>
      </c>
      <c r="C18" s="28">
        <f ca="1">+C15</f>
        <v>60343.177175274803</v>
      </c>
      <c r="D18" s="153">
        <f ca="1">C16</f>
        <v>0.41252563504186118</v>
      </c>
      <c r="E18" s="157" t="s">
        <v>35</v>
      </c>
      <c r="F18" s="159">
        <f ca="1">ROUND(2*(F16-$C$15)/$C$16,0)/2+F15</f>
        <v>827</v>
      </c>
      <c r="H18" s="30">
        <v>5.5</v>
      </c>
      <c r="T18" s="2">
        <f>COUNT(T21:T128)</f>
        <v>100</v>
      </c>
      <c r="Y18" s="1">
        <v>6000</v>
      </c>
      <c r="Z18" s="1">
        <f t="shared" si="0"/>
        <v>-0.35786946182283247</v>
      </c>
      <c r="AJ18" s="1">
        <v>25770</v>
      </c>
      <c r="AK18" s="1">
        <v>-7.0599999962723814E-3</v>
      </c>
    </row>
    <row r="19" spans="1:58">
      <c r="A19" s="8" t="s">
        <v>36</v>
      </c>
      <c r="C19" s="31">
        <f>+D15</f>
        <v>60342.945947478227</v>
      </c>
      <c r="D19" s="154">
        <f>+D16</f>
        <v>0.41249211930416507</v>
      </c>
      <c r="E19" s="160" t="s">
        <v>37</v>
      </c>
      <c r="F19" s="161">
        <f ca="1">+$C$15+$C$16*F18-15018.5-$C$5/24</f>
        <v>45666.23170878776</v>
      </c>
      <c r="H19" s="33">
        <v>1.5</v>
      </c>
      <c r="Y19" s="1">
        <v>8000</v>
      </c>
      <c r="Z19" s="1">
        <f t="shared" si="0"/>
        <v>-0.28556010563989292</v>
      </c>
      <c r="AJ19" s="1">
        <v>26207</v>
      </c>
      <c r="AK19" s="1">
        <v>-9.6599999960744753E-4</v>
      </c>
    </row>
    <row r="20" spans="1:58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23</v>
      </c>
      <c r="I20" s="5" t="s">
        <v>25</v>
      </c>
      <c r="J20" s="5" t="s">
        <v>28</v>
      </c>
      <c r="K20" s="5" t="s">
        <v>31</v>
      </c>
      <c r="L20" s="5" t="s">
        <v>44</v>
      </c>
      <c r="M20" s="5" t="s">
        <v>45</v>
      </c>
      <c r="N20" s="5" t="s">
        <v>46</v>
      </c>
      <c r="O20" s="5" t="s">
        <v>47</v>
      </c>
      <c r="P20" s="5" t="s">
        <v>4</v>
      </c>
      <c r="Q20" s="4" t="s">
        <v>48</v>
      </c>
      <c r="R20" s="34" t="s">
        <v>600</v>
      </c>
      <c r="S20" s="5" t="s">
        <v>50</v>
      </c>
      <c r="T20" s="5" t="s">
        <v>51</v>
      </c>
      <c r="U20" s="5" t="s">
        <v>52</v>
      </c>
      <c r="V20" s="5" t="s">
        <v>53</v>
      </c>
      <c r="W20" s="27" t="s">
        <v>54</v>
      </c>
      <c r="X20" s="27" t="s">
        <v>55</v>
      </c>
      <c r="Y20" s="1">
        <v>10000</v>
      </c>
      <c r="Z20" s="1">
        <f t="shared" si="0"/>
        <v>-0.22146177941443135</v>
      </c>
      <c r="AA20" s="27"/>
      <c r="AJ20" s="1">
        <v>26630.5</v>
      </c>
      <c r="AK20" s="1">
        <v>-3.0090000000200234E-3</v>
      </c>
    </row>
    <row r="21" spans="1:58">
      <c r="A21" s="35" t="s">
        <v>56</v>
      </c>
      <c r="B21" s="35" t="s">
        <v>57</v>
      </c>
      <c r="C21" s="36">
        <v>31822.5193</v>
      </c>
      <c r="D21" s="36" t="s">
        <v>25</v>
      </c>
      <c r="E21" s="35">
        <f t="shared" ref="E21:E52" si="1">+(C21-C$7)/C$8</f>
        <v>-22172.308029805732</v>
      </c>
      <c r="F21" s="30">
        <f>ROUND(2*E21,0)/2+H$18</f>
        <v>-22167</v>
      </c>
      <c r="G21" s="1">
        <f t="shared" ref="G21:G40" si="2">+C21-(C$7+F21*C$8)</f>
        <v>-2.1897639999951934</v>
      </c>
      <c r="H21" s="1">
        <f>G21</f>
        <v>-2.1897639999951934</v>
      </c>
      <c r="O21" s="1">
        <f ca="1">+C$11+C$12*$F21</f>
        <v>0.57096083094663941</v>
      </c>
      <c r="P21" s="1">
        <f>+D$11+D$12*F21+D$13*F21^2</f>
        <v>-2.2483665543582734</v>
      </c>
      <c r="Q21" s="143">
        <f t="shared" ref="Q21:Q52" si="3">+C21-15018.5</f>
        <v>16804.0193</v>
      </c>
      <c r="S21" s="1">
        <f>(P21-G21)^2</f>
        <v>3.4342593778777385E-3</v>
      </c>
      <c r="T21" s="38">
        <f>T$13</f>
        <v>0.2</v>
      </c>
      <c r="U21" s="1">
        <f>T21*S21</f>
        <v>6.8685187557554776E-4</v>
      </c>
      <c r="V21" s="1">
        <f>G21-P21</f>
        <v>5.8602554363079928E-2</v>
      </c>
      <c r="W21" s="1">
        <f>ABS(P21-G21)</f>
        <v>5.8602554363079928E-2</v>
      </c>
      <c r="X21" s="1">
        <f>W21^2</f>
        <v>3.4342593778777385E-3</v>
      </c>
      <c r="Y21" s="1">
        <v>12000</v>
      </c>
      <c r="Z21" s="1">
        <f t="shared" si="0"/>
        <v>-0.16557448314644768</v>
      </c>
      <c r="AJ21" s="1">
        <v>27093.5</v>
      </c>
      <c r="AK21" s="1">
        <v>4.8567000005277805E-2</v>
      </c>
    </row>
    <row r="22" spans="1:58">
      <c r="A22" s="35" t="s">
        <v>58</v>
      </c>
      <c r="B22" s="35" t="s">
        <v>59</v>
      </c>
      <c r="C22" s="36">
        <v>40968.198799999998</v>
      </c>
      <c r="D22" s="36" t="s">
        <v>25</v>
      </c>
      <c r="E22" s="35">
        <f t="shared" si="1"/>
        <v>-3.0060503517223185</v>
      </c>
      <c r="F22" s="33">
        <f>ROUND(2*E22,0)/2+H$19</f>
        <v>-1.5</v>
      </c>
      <c r="G22" s="1">
        <f t="shared" si="2"/>
        <v>-0.62130299999989802</v>
      </c>
      <c r="J22" s="1">
        <f>G22</f>
        <v>-0.62130299999989802</v>
      </c>
      <c r="O22" s="1">
        <f ca="1">+C$11+C$12*$F22</f>
        <v>0.29688535132009203</v>
      </c>
      <c r="P22" s="1">
        <f>+D$11+D$12*F22+D$13*F22^2</f>
        <v>-0.62413949839664662</v>
      </c>
      <c r="Q22" s="143">
        <f t="shared" si="3"/>
        <v>25949.698799999998</v>
      </c>
      <c r="S22" s="1">
        <f>(P22-G22)^2</f>
        <v>8.0457231547573726E-6</v>
      </c>
      <c r="T22" s="23">
        <f>T$15</f>
        <v>1</v>
      </c>
      <c r="U22" s="1">
        <f>T22*S22</f>
        <v>8.0457231547573726E-6</v>
      </c>
      <c r="V22" s="1">
        <f>G22-P22</f>
        <v>2.836498396748599E-3</v>
      </c>
      <c r="W22" s="1">
        <f>ABS(P22-G22)</f>
        <v>2.836498396748599E-3</v>
      </c>
      <c r="X22" s="1">
        <f>W22^2</f>
        <v>8.0457231547573726E-6</v>
      </c>
      <c r="Y22" s="1">
        <v>14000</v>
      </c>
      <c r="Z22" s="1">
        <f t="shared" si="0"/>
        <v>-0.11789821683594195</v>
      </c>
      <c r="AJ22" s="1">
        <v>27295</v>
      </c>
      <c r="AK22" s="1">
        <v>-7.5100000030943193E-3</v>
      </c>
    </row>
    <row r="23" spans="1:58">
      <c r="A23" s="36" t="s">
        <v>60</v>
      </c>
      <c r="B23" s="39"/>
      <c r="C23" s="36">
        <v>40969.232799999998</v>
      </c>
      <c r="D23" s="36"/>
      <c r="E23" s="35">
        <f t="shared" si="1"/>
        <v>-0.49961458095780537</v>
      </c>
      <c r="F23" s="33">
        <f>ROUND(2*E23,0)/2+H$19</f>
        <v>1</v>
      </c>
      <c r="G23" s="1">
        <f t="shared" si="2"/>
        <v>-0.61864799999602837</v>
      </c>
      <c r="H23" s="1">
        <f>G23</f>
        <v>-0.61864799999602837</v>
      </c>
      <c r="Q23" s="143">
        <f t="shared" si="3"/>
        <v>25950.732799999998</v>
      </c>
      <c r="Y23" s="1">
        <v>16000</v>
      </c>
      <c r="Z23" s="1">
        <f t="shared" si="0"/>
        <v>-7.8432980482914194E-2</v>
      </c>
      <c r="AJ23" s="1">
        <v>27295.5</v>
      </c>
      <c r="AK23" s="1">
        <v>-6.6789999982574955E-3</v>
      </c>
      <c r="BD23" s="1">
        <v>21188.5</v>
      </c>
      <c r="BE23" s="1">
        <v>-1.2113000004319474E-2</v>
      </c>
      <c r="BF23" s="1">
        <v>1</v>
      </c>
    </row>
    <row r="24" spans="1:58">
      <c r="A24" s="35" t="s">
        <v>58</v>
      </c>
      <c r="B24" s="35" t="s">
        <v>59</v>
      </c>
      <c r="C24" s="36">
        <v>40970.254999999997</v>
      </c>
      <c r="D24" s="36" t="s">
        <v>25</v>
      </c>
      <c r="E24" s="35">
        <f t="shared" si="1"/>
        <v>1.9782177641823502</v>
      </c>
      <c r="F24" s="33">
        <f>ROUND(2*E24,0)/2+H$19</f>
        <v>3.5</v>
      </c>
      <c r="G24" s="1">
        <f t="shared" si="2"/>
        <v>-0.62779299999965588</v>
      </c>
      <c r="J24" s="1">
        <f>G24</f>
        <v>-0.62779299999965588</v>
      </c>
      <c r="O24" s="1">
        <f ca="1">+C$11+C$12*$F24</f>
        <v>0.29682352652939781</v>
      </c>
      <c r="P24" s="1">
        <f t="shared" ref="P24:P55" si="4">+D$11+D$12*F24+D$13*F24^2</f>
        <v>-0.62388688875784881</v>
      </c>
      <c r="Q24" s="143">
        <f t="shared" si="3"/>
        <v>25951.754999999997</v>
      </c>
      <c r="S24" s="1">
        <f>(P24-G24)^2</f>
        <v>1.5257705033371526E-5</v>
      </c>
      <c r="T24" s="23">
        <f>T$15</f>
        <v>1</v>
      </c>
      <c r="U24" s="1">
        <f>T24*S24</f>
        <v>1.5257705033371526E-5</v>
      </c>
      <c r="V24" s="1">
        <f t="shared" ref="V24:V40" si="5">G24-P24</f>
        <v>-3.9061112418070643E-3</v>
      </c>
      <c r="W24" s="1">
        <f t="shared" ref="W24:W55" si="6">ABS(P24-G24)</f>
        <v>3.9061112418070643E-3</v>
      </c>
      <c r="X24" s="1">
        <f>W24^2</f>
        <v>1.5257705033371526E-5</v>
      </c>
      <c r="Y24" s="1">
        <v>18000</v>
      </c>
      <c r="Z24" s="1">
        <f t="shared" si="0"/>
        <v>-4.7178774087364483E-2</v>
      </c>
      <c r="AJ24" s="1">
        <v>27347.5</v>
      </c>
      <c r="AK24" s="1">
        <v>-6.0549999980139546E-3</v>
      </c>
      <c r="BD24" s="1">
        <v>21189</v>
      </c>
      <c r="BE24" s="1">
        <v>-1.3881999999284744E-2</v>
      </c>
      <c r="BF24" s="1">
        <v>1</v>
      </c>
    </row>
    <row r="25" spans="1:58">
      <c r="A25" s="35" t="s">
        <v>58</v>
      </c>
      <c r="B25" s="35" t="s">
        <v>59</v>
      </c>
      <c r="C25" s="36">
        <v>40973.142</v>
      </c>
      <c r="D25" s="36" t="s">
        <v>25</v>
      </c>
      <c r="E25" s="35">
        <f t="shared" si="1"/>
        <v>8.9763609655418488</v>
      </c>
      <c r="F25" s="33">
        <f>ROUND(2*E25,0)/2+H$19</f>
        <v>10.5</v>
      </c>
      <c r="G25" s="1">
        <f t="shared" si="2"/>
        <v>-0.62855899999703979</v>
      </c>
      <c r="J25" s="1">
        <f>G25</f>
        <v>-0.62855899999703979</v>
      </c>
      <c r="O25" s="1">
        <f ca="1">+C$11+C$12*$F25</f>
        <v>0.29673697182242592</v>
      </c>
      <c r="P25" s="1">
        <f t="shared" si="4"/>
        <v>-0.62353332147934637</v>
      </c>
      <c r="Q25" s="143">
        <f t="shared" si="3"/>
        <v>25954.642</v>
      </c>
      <c r="S25" s="1">
        <f>(P25-G25)^2</f>
        <v>2.5257444563205146E-5</v>
      </c>
      <c r="T25" s="23">
        <f>T$15</f>
        <v>1</v>
      </c>
      <c r="U25" s="1">
        <f>T25*S25</f>
        <v>2.5257444563205146E-5</v>
      </c>
      <c r="V25" s="1">
        <f t="shared" si="5"/>
        <v>-5.0256785176934216E-3</v>
      </c>
      <c r="W25" s="1">
        <f t="shared" si="6"/>
        <v>5.0256785176934216E-3</v>
      </c>
      <c r="X25" s="1">
        <f>W25^2</f>
        <v>2.5257444563205146E-5</v>
      </c>
      <c r="Y25" s="1">
        <v>20000</v>
      </c>
      <c r="Z25" s="1">
        <f t="shared" si="0"/>
        <v>-2.4135597649292628E-2</v>
      </c>
      <c r="AJ25" s="1">
        <v>27348</v>
      </c>
      <c r="AK25" s="1">
        <v>-5.4240000026766211E-3</v>
      </c>
      <c r="BD25" s="1">
        <v>21215.5</v>
      </c>
      <c r="BE25" s="1">
        <v>-1.2938999992911704E-2</v>
      </c>
      <c r="BF25" s="1">
        <v>1</v>
      </c>
    </row>
    <row r="26" spans="1:58">
      <c r="A26" s="35" t="s">
        <v>61</v>
      </c>
      <c r="B26" s="35" t="s">
        <v>57</v>
      </c>
      <c r="C26" s="36">
        <v>49249.669600000001</v>
      </c>
      <c r="D26" s="36" t="s">
        <v>25</v>
      </c>
      <c r="E26" s="35">
        <f t="shared" si="1"/>
        <v>20071.437516059137</v>
      </c>
      <c r="F26" s="1">
        <f t="shared" ref="F26:F57" si="7">ROUND(2*E26,0)/2</f>
        <v>20071.5</v>
      </c>
      <c r="G26" s="1">
        <f t="shared" si="2"/>
        <v>-2.5776999995287042E-2</v>
      </c>
      <c r="K26" s="1">
        <f>G26</f>
        <v>-2.5776999995287042E-2</v>
      </c>
      <c r="O26" s="1">
        <f ca="1">+C$11+C$12*$F26</f>
        <v>4.8683546599075811E-2</v>
      </c>
      <c r="P26" s="1">
        <f t="shared" si="4"/>
        <v>-2.3463823356859037E-2</v>
      </c>
      <c r="Q26" s="143">
        <f t="shared" si="3"/>
        <v>34231.169600000001</v>
      </c>
      <c r="S26" s="1">
        <f>(P26-G26)^2</f>
        <v>5.3507861605690853E-6</v>
      </c>
      <c r="T26" s="40">
        <f>T$16</f>
        <v>1</v>
      </c>
      <c r="U26" s="1">
        <f>T26*S26</f>
        <v>5.3507861605690853E-6</v>
      </c>
      <c r="V26" s="1">
        <f t="shared" si="5"/>
        <v>-2.313176638428005E-3</v>
      </c>
      <c r="W26" s="1">
        <f t="shared" si="6"/>
        <v>2.313176638428005E-3</v>
      </c>
      <c r="X26" s="1">
        <f>W26^2</f>
        <v>5.3507861605690853E-6</v>
      </c>
      <c r="Y26" s="1">
        <v>22000</v>
      </c>
      <c r="Z26" s="1">
        <f t="shared" si="0"/>
        <v>-9.3034511686987398E-3</v>
      </c>
      <c r="AJ26" s="1">
        <v>27476.5</v>
      </c>
      <c r="AK26" s="1">
        <v>-7.4569999997038394E-3</v>
      </c>
      <c r="BD26" s="1">
        <v>21217.5</v>
      </c>
      <c r="BE26" s="1">
        <v>-1.4214999995601829E-2</v>
      </c>
      <c r="BF26" s="1">
        <v>1</v>
      </c>
    </row>
    <row r="27" spans="1:58">
      <c r="A27" s="35" t="s">
        <v>62</v>
      </c>
      <c r="B27" s="40" t="s">
        <v>59</v>
      </c>
      <c r="C27" s="36">
        <v>49659.519999999997</v>
      </c>
      <c r="D27" s="36">
        <v>6.9999999999999999E-4</v>
      </c>
      <c r="E27" s="35">
        <f t="shared" si="1"/>
        <v>21064.922722270432</v>
      </c>
      <c r="F27" s="1">
        <f t="shared" si="7"/>
        <v>21065</v>
      </c>
      <c r="G27" s="1">
        <f t="shared" si="2"/>
        <v>-3.1880000002274755E-2</v>
      </c>
      <c r="J27" s="1">
        <f t="shared" ref="J27:J40" si="8">G27</f>
        <v>-3.1880000002274755E-2</v>
      </c>
      <c r="P27" s="1">
        <f t="shared" si="4"/>
        <v>-1.5215437353887973E-2</v>
      </c>
      <c r="Q27" s="143">
        <f t="shared" si="3"/>
        <v>34641.019999999997</v>
      </c>
      <c r="R27" s="41">
        <v>-3.2039000005170237E-2</v>
      </c>
      <c r="V27" s="1">
        <f t="shared" si="5"/>
        <v>-1.6664562648386783E-2</v>
      </c>
      <c r="W27" s="1">
        <f t="shared" si="6"/>
        <v>1.6664562648386783E-2</v>
      </c>
      <c r="Y27" s="1">
        <v>24000</v>
      </c>
      <c r="Z27" s="1">
        <f t="shared" si="0"/>
        <v>-2.6823346455827624E-3</v>
      </c>
      <c r="AJ27" s="1">
        <v>27513</v>
      </c>
      <c r="AK27" s="1">
        <v>-7.3940000002039596E-3</v>
      </c>
      <c r="BD27" s="1">
        <v>21218</v>
      </c>
      <c r="BE27" s="1">
        <v>-1.4283999997132923E-2</v>
      </c>
      <c r="BF27" s="1">
        <v>1</v>
      </c>
    </row>
    <row r="28" spans="1:58">
      <c r="A28" s="35" t="s">
        <v>63</v>
      </c>
      <c r="B28" s="39"/>
      <c r="C28" s="36">
        <v>49710.282099999997</v>
      </c>
      <c r="D28" s="36" t="s">
        <v>22</v>
      </c>
      <c r="E28" s="35">
        <f t="shared" si="1"/>
        <v>21187.97102327543</v>
      </c>
      <c r="F28" s="1">
        <f t="shared" si="7"/>
        <v>21188</v>
      </c>
      <c r="G28" s="1">
        <f t="shared" si="2"/>
        <v>-1.1954000001423992E-2</v>
      </c>
      <c r="J28" s="1">
        <f t="shared" si="8"/>
        <v>-1.1954000001423992E-2</v>
      </c>
      <c r="P28" s="1">
        <f t="shared" si="4"/>
        <v>-1.4335200225487121E-2</v>
      </c>
      <c r="Q28" s="143">
        <f t="shared" si="3"/>
        <v>34691.782099999997</v>
      </c>
      <c r="S28" s="1">
        <f t="shared" ref="S28:S40" si="9">(P28-G28)^2</f>
        <v>5.6701145070782967E-6</v>
      </c>
      <c r="T28" s="23">
        <f t="shared" ref="T28:T40" si="10">T$15</f>
        <v>1</v>
      </c>
      <c r="U28" s="1">
        <f t="shared" ref="U28:U40" si="11">T28*S28</f>
        <v>5.6701145070782967E-6</v>
      </c>
      <c r="V28" s="1">
        <f t="shared" si="5"/>
        <v>2.3812002240631291E-3</v>
      </c>
      <c r="W28" s="1">
        <f t="shared" si="6"/>
        <v>2.3812002240631291E-3</v>
      </c>
      <c r="X28" s="1">
        <f t="shared" ref="X28:X40" si="12">W28^2</f>
        <v>5.6701145070782967E-6</v>
      </c>
      <c r="Y28" s="1">
        <v>26000</v>
      </c>
      <c r="Z28" s="1">
        <f t="shared" si="0"/>
        <v>-4.2722480799447515E-3</v>
      </c>
      <c r="AJ28" s="1">
        <v>28076.5</v>
      </c>
      <c r="AK28" s="1">
        <v>-1.023083950713044E-2</v>
      </c>
      <c r="BD28" s="1">
        <v>21220</v>
      </c>
      <c r="BE28" s="1">
        <v>-1.4860000002954621E-2</v>
      </c>
      <c r="BF28" s="1">
        <v>1</v>
      </c>
    </row>
    <row r="29" spans="1:58">
      <c r="A29" s="35" t="s">
        <v>63</v>
      </c>
      <c r="B29" s="39" t="s">
        <v>59</v>
      </c>
      <c r="C29" s="36">
        <v>49710.486599999997</v>
      </c>
      <c r="D29" s="36" t="s">
        <v>22</v>
      </c>
      <c r="E29" s="35">
        <f t="shared" si="1"/>
        <v>21188.466735185604</v>
      </c>
      <c r="F29" s="1">
        <f t="shared" si="7"/>
        <v>21188.5</v>
      </c>
      <c r="G29" s="1">
        <f t="shared" si="2"/>
        <v>-1.372300000366522E-2</v>
      </c>
      <c r="J29" s="1">
        <f t="shared" si="8"/>
        <v>-1.372300000366522E-2</v>
      </c>
      <c r="P29" s="1">
        <f t="shared" si="4"/>
        <v>-1.4331685404665673E-2</v>
      </c>
      <c r="Q29" s="143">
        <f t="shared" si="3"/>
        <v>34691.986599999997</v>
      </c>
      <c r="S29" s="1">
        <f t="shared" si="9"/>
        <v>3.70497917391082E-7</v>
      </c>
      <c r="T29" s="23">
        <f t="shared" si="10"/>
        <v>1</v>
      </c>
      <c r="U29" s="1">
        <f t="shared" si="11"/>
        <v>3.70497917391082E-7</v>
      </c>
      <c r="V29" s="1">
        <f t="shared" si="5"/>
        <v>6.0868540100045276E-4</v>
      </c>
      <c r="W29" s="1">
        <f t="shared" si="6"/>
        <v>6.0868540100045276E-4</v>
      </c>
      <c r="X29" s="1">
        <f t="shared" si="12"/>
        <v>3.70497917391082E-7</v>
      </c>
      <c r="Y29" s="1">
        <v>28000</v>
      </c>
      <c r="Z29" s="1">
        <f t="shared" si="0"/>
        <v>-1.4073191471784652E-2</v>
      </c>
      <c r="AJ29" s="1">
        <v>29024.5</v>
      </c>
      <c r="AK29" s="1">
        <v>-1.628099999652477E-2</v>
      </c>
      <c r="BD29" s="1">
        <v>22168</v>
      </c>
      <c r="BE29" s="1">
        <v>-7.6839999965159222E-3</v>
      </c>
      <c r="BF29" s="1">
        <v>1</v>
      </c>
    </row>
    <row r="30" spans="1:58">
      <c r="A30" s="35" t="s">
        <v>63</v>
      </c>
      <c r="B30" s="39"/>
      <c r="C30" s="36">
        <v>49721.419800000003</v>
      </c>
      <c r="D30" s="36" t="s">
        <v>22</v>
      </c>
      <c r="E30" s="35">
        <f t="shared" si="1"/>
        <v>21214.969021035653</v>
      </c>
      <c r="F30" s="1">
        <f t="shared" si="7"/>
        <v>21215</v>
      </c>
      <c r="G30" s="1">
        <f t="shared" si="2"/>
        <v>-1.2779999990016222E-2</v>
      </c>
      <c r="J30" s="1">
        <f t="shared" si="8"/>
        <v>-1.2779999990016222E-2</v>
      </c>
      <c r="P30" s="1">
        <f t="shared" si="4"/>
        <v>-1.414613427512007E-2</v>
      </c>
      <c r="Q30" s="143">
        <f t="shared" si="3"/>
        <v>34702.919800000003</v>
      </c>
      <c r="S30" s="1">
        <f t="shared" si="9"/>
        <v>1.8663228849362027E-6</v>
      </c>
      <c r="T30" s="23">
        <f t="shared" si="10"/>
        <v>1</v>
      </c>
      <c r="U30" s="1">
        <f t="shared" si="11"/>
        <v>1.8663228849362027E-6</v>
      </c>
      <c r="V30" s="1">
        <f t="shared" si="5"/>
        <v>1.3661342851038483E-3</v>
      </c>
      <c r="W30" s="1">
        <f t="shared" si="6"/>
        <v>1.3661342851038483E-3</v>
      </c>
      <c r="X30" s="1">
        <f t="shared" si="12"/>
        <v>1.8663228849362027E-6</v>
      </c>
      <c r="Y30" s="1">
        <v>30000</v>
      </c>
      <c r="Z30" s="1">
        <f t="shared" si="0"/>
        <v>-3.2085164821102574E-2</v>
      </c>
      <c r="AJ30" s="1">
        <v>29211.5</v>
      </c>
      <c r="AK30" s="1">
        <v>-1.9186999998055398E-2</v>
      </c>
      <c r="BD30" s="1">
        <v>22170.5</v>
      </c>
      <c r="BE30" s="1">
        <v>-8.6289999962900765E-3</v>
      </c>
      <c r="BF30" s="1">
        <v>1</v>
      </c>
    </row>
    <row r="31" spans="1:58">
      <c r="A31" s="35" t="s">
        <v>63</v>
      </c>
      <c r="B31" s="39"/>
      <c r="C31" s="36">
        <v>49722.243600000002</v>
      </c>
      <c r="D31" s="36" t="s">
        <v>22</v>
      </c>
      <c r="E31" s="35">
        <f t="shared" si="1"/>
        <v>21216.96592798725</v>
      </c>
      <c r="F31" s="1">
        <f t="shared" si="7"/>
        <v>21217</v>
      </c>
      <c r="G31" s="1">
        <f t="shared" si="2"/>
        <v>-1.4055999999982305E-2</v>
      </c>
      <c r="J31" s="1">
        <f t="shared" si="8"/>
        <v>-1.4055999999982305E-2</v>
      </c>
      <c r="P31" s="1">
        <f t="shared" si="4"/>
        <v>-1.4132188919875055E-2</v>
      </c>
      <c r="Q31" s="143">
        <f t="shared" si="3"/>
        <v>34703.743600000002</v>
      </c>
      <c r="S31" s="1">
        <f t="shared" si="9"/>
        <v>5.8047515144238948E-9</v>
      </c>
      <c r="T31" s="23">
        <f t="shared" si="10"/>
        <v>1</v>
      </c>
      <c r="U31" s="1">
        <f t="shared" si="11"/>
        <v>5.8047515144238948E-9</v>
      </c>
      <c r="V31" s="1">
        <f t="shared" si="5"/>
        <v>7.6188919892750118E-5</v>
      </c>
      <c r="W31" s="1">
        <f t="shared" si="6"/>
        <v>7.6188919892750118E-5</v>
      </c>
      <c r="X31" s="1">
        <f t="shared" si="12"/>
        <v>5.8047515144238948E-9</v>
      </c>
      <c r="Y31" s="1">
        <v>32000</v>
      </c>
      <c r="Z31" s="1">
        <f t="shared" si="0"/>
        <v>-5.8308168127898408E-2</v>
      </c>
      <c r="AJ31" s="1">
        <v>29214</v>
      </c>
      <c r="AK31" s="1">
        <v>-2.1432000001368579E-2</v>
      </c>
      <c r="BD31" s="1">
        <v>22914.5</v>
      </c>
      <c r="BE31" s="1">
        <v>-6.4009999987320043E-3</v>
      </c>
      <c r="BF31" s="1">
        <v>1</v>
      </c>
    </row>
    <row r="32" spans="1:58">
      <c r="A32" s="35" t="s">
        <v>63</v>
      </c>
      <c r="B32" s="39" t="s">
        <v>59</v>
      </c>
      <c r="C32" s="36">
        <v>49722.449800000002</v>
      </c>
      <c r="D32" s="36" t="s">
        <v>22</v>
      </c>
      <c r="E32" s="35">
        <f t="shared" si="1"/>
        <v>21217.46576072993</v>
      </c>
      <c r="F32" s="1">
        <f t="shared" si="7"/>
        <v>21217.5</v>
      </c>
      <c r="G32" s="1">
        <f t="shared" si="2"/>
        <v>-1.4124999994237442E-2</v>
      </c>
      <c r="J32" s="1">
        <f t="shared" si="8"/>
        <v>-1.4124999994237442E-2</v>
      </c>
      <c r="P32" s="1">
        <f t="shared" si="4"/>
        <v>-1.412870386403714E-2</v>
      </c>
      <c r="Q32" s="143">
        <f t="shared" si="3"/>
        <v>34703.949800000002</v>
      </c>
      <c r="S32" s="1">
        <f t="shared" si="9"/>
        <v>1.3718651493116965E-11</v>
      </c>
      <c r="T32" s="23">
        <f t="shared" si="10"/>
        <v>1</v>
      </c>
      <c r="U32" s="1">
        <f t="shared" si="11"/>
        <v>1.3718651493116965E-11</v>
      </c>
      <c r="V32" s="1">
        <f t="shared" si="5"/>
        <v>3.7038697996982783E-6</v>
      </c>
      <c r="W32" s="1">
        <f t="shared" si="6"/>
        <v>3.7038697996982783E-6</v>
      </c>
      <c r="X32" s="1">
        <f t="shared" si="12"/>
        <v>1.3718651493116965E-11</v>
      </c>
      <c r="Y32" s="1">
        <v>34000</v>
      </c>
      <c r="Z32" s="1">
        <f t="shared" si="0"/>
        <v>-9.2742201392172374E-2</v>
      </c>
      <c r="AJ32" s="1">
        <v>29716.5</v>
      </c>
      <c r="AK32" s="1">
        <v>-2.0126999996136874E-2</v>
      </c>
      <c r="BD32" s="1">
        <v>22915</v>
      </c>
      <c r="BE32" s="1">
        <v>-2.670000001671724E-3</v>
      </c>
      <c r="BF32" s="1">
        <v>1</v>
      </c>
    </row>
    <row r="33" spans="1:58">
      <c r="A33" s="35" t="s">
        <v>63</v>
      </c>
      <c r="B33" s="39" t="s">
        <v>59</v>
      </c>
      <c r="C33" s="36">
        <v>49723.274299999997</v>
      </c>
      <c r="D33" s="36">
        <v>2.9999999999999997E-4</v>
      </c>
      <c r="E33" s="35">
        <f t="shared" si="1"/>
        <v>21219.464364494906</v>
      </c>
      <c r="F33" s="1">
        <f t="shared" si="7"/>
        <v>21219.5</v>
      </c>
      <c r="G33" s="1">
        <f t="shared" si="2"/>
        <v>-1.4701000000059139E-2</v>
      </c>
      <c r="J33" s="1">
        <f t="shared" si="8"/>
        <v>-1.4701000000059139E-2</v>
      </c>
      <c r="P33" s="1">
        <f t="shared" si="4"/>
        <v>-1.4114768772579389E-2</v>
      </c>
      <c r="Q33" s="143">
        <f t="shared" si="3"/>
        <v>34704.774299999997</v>
      </c>
      <c r="S33" s="1">
        <f t="shared" si="9"/>
        <v>3.4366705207241423E-7</v>
      </c>
      <c r="T33" s="23">
        <f t="shared" si="10"/>
        <v>1</v>
      </c>
      <c r="U33" s="1">
        <f t="shared" si="11"/>
        <v>3.4366705207241423E-7</v>
      </c>
      <c r="V33" s="1">
        <f t="shared" si="5"/>
        <v>-5.8623122747974987E-4</v>
      </c>
      <c r="W33" s="1">
        <f t="shared" si="6"/>
        <v>5.8623122747974987E-4</v>
      </c>
      <c r="X33" s="1">
        <f t="shared" si="12"/>
        <v>3.4366705207241423E-7</v>
      </c>
      <c r="Y33" s="1">
        <v>36000</v>
      </c>
      <c r="Z33" s="1">
        <f t="shared" si="0"/>
        <v>-0.13538726461392425</v>
      </c>
    </row>
    <row r="34" spans="1:58">
      <c r="A34" s="35" t="s">
        <v>63</v>
      </c>
      <c r="B34" s="39"/>
      <c r="C34" s="36">
        <v>50114.3675</v>
      </c>
      <c r="D34" s="36">
        <v>2.9999999999999997E-4</v>
      </c>
      <c r="E34" s="35">
        <f t="shared" si="1"/>
        <v>22167.481759256123</v>
      </c>
      <c r="F34" s="1">
        <f t="shared" si="7"/>
        <v>22167.5</v>
      </c>
      <c r="G34" s="1">
        <f t="shared" si="2"/>
        <v>-7.525000000896398E-3</v>
      </c>
      <c r="J34" s="1">
        <f t="shared" si="8"/>
        <v>-7.525000000896398E-3</v>
      </c>
      <c r="P34" s="1">
        <f t="shared" si="4"/>
        <v>-8.4338921190739713E-3</v>
      </c>
      <c r="Q34" s="143">
        <f t="shared" si="3"/>
        <v>35095.8675</v>
      </c>
      <c r="S34" s="1">
        <f t="shared" si="9"/>
        <v>8.2608488248531592E-7</v>
      </c>
      <c r="T34" s="23">
        <f t="shared" si="10"/>
        <v>1</v>
      </c>
      <c r="U34" s="1">
        <f t="shared" si="11"/>
        <v>8.2608488248531592E-7</v>
      </c>
      <c r="V34" s="1">
        <f t="shared" si="5"/>
        <v>9.0889211817757332E-4</v>
      </c>
      <c r="W34" s="1">
        <f t="shared" si="6"/>
        <v>9.0889211817757332E-4</v>
      </c>
      <c r="X34" s="1">
        <f t="shared" si="12"/>
        <v>8.2608488248531592E-7</v>
      </c>
      <c r="Y34" s="1">
        <v>38000</v>
      </c>
      <c r="Z34" s="1">
        <f t="shared" si="0"/>
        <v>-0.18624335779315371</v>
      </c>
      <c r="AB34" s="1" t="s">
        <v>64</v>
      </c>
      <c r="BD34" s="1">
        <v>30010</v>
      </c>
      <c r="BE34" s="1">
        <v>-2.9379999992670491E-2</v>
      </c>
      <c r="BF34" s="1">
        <v>1</v>
      </c>
    </row>
    <row r="35" spans="1:58">
      <c r="A35" s="35" t="s">
        <v>63</v>
      </c>
      <c r="B35" s="39"/>
      <c r="C35" s="36">
        <v>50115.397900000004</v>
      </c>
      <c r="D35" s="36">
        <v>2.9999999999999997E-4</v>
      </c>
      <c r="E35" s="35">
        <f t="shared" si="1"/>
        <v>22169.979468558064</v>
      </c>
      <c r="F35" s="1">
        <f t="shared" si="7"/>
        <v>22170</v>
      </c>
      <c r="G35" s="1">
        <f t="shared" si="2"/>
        <v>-8.4699999933945946E-3</v>
      </c>
      <c r="J35" s="1">
        <f t="shared" si="8"/>
        <v>-8.4699999933945946E-3</v>
      </c>
      <c r="P35" s="1">
        <f t="shared" si="4"/>
        <v>-8.4213498367624595E-3</v>
      </c>
      <c r="Q35" s="143">
        <f t="shared" si="3"/>
        <v>35096.897900000004</v>
      </c>
      <c r="S35" s="1">
        <f t="shared" si="9"/>
        <v>2.3668377403312808E-9</v>
      </c>
      <c r="T35" s="23">
        <f t="shared" si="10"/>
        <v>1</v>
      </c>
      <c r="U35" s="1">
        <f t="shared" si="11"/>
        <v>2.3668377403312808E-9</v>
      </c>
      <c r="V35" s="1">
        <f t="shared" si="5"/>
        <v>-4.8650156632135122E-5</v>
      </c>
      <c r="W35" s="1">
        <f t="shared" si="6"/>
        <v>4.8650156632135122E-5</v>
      </c>
      <c r="X35" s="1">
        <f t="shared" si="12"/>
        <v>2.3668377403312808E-9</v>
      </c>
      <c r="Y35" s="1">
        <v>40000</v>
      </c>
      <c r="Z35" s="1">
        <f t="shared" si="0"/>
        <v>-0.24531048092986163</v>
      </c>
      <c r="BD35" s="1">
        <v>32529</v>
      </c>
      <c r="BE35" s="1">
        <v>-7.0652000002155546E-2</v>
      </c>
      <c r="BF35" s="1">
        <v>1</v>
      </c>
    </row>
    <row r="36" spans="1:58">
      <c r="A36" s="35" t="s">
        <v>62</v>
      </c>
      <c r="B36" s="39"/>
      <c r="C36" s="36">
        <v>50422.328399999999</v>
      </c>
      <c r="D36" s="36">
        <v>2.0000000000000001E-4</v>
      </c>
      <c r="E36" s="35">
        <f t="shared" si="1"/>
        <v>22913.984869272652</v>
      </c>
      <c r="F36" s="1">
        <f t="shared" si="7"/>
        <v>22914</v>
      </c>
      <c r="G36" s="1">
        <f t="shared" si="2"/>
        <v>-6.24200000311248E-3</v>
      </c>
      <c r="J36" s="1">
        <f t="shared" si="8"/>
        <v>-6.24200000311248E-3</v>
      </c>
      <c r="P36" s="1">
        <f t="shared" si="4"/>
        <v>-5.2588132701456569E-3</v>
      </c>
      <c r="Q36" s="143">
        <f t="shared" si="3"/>
        <v>35403.828399999999</v>
      </c>
      <c r="S36" s="1">
        <f t="shared" si="9"/>
        <v>9.6665615188197524E-7</v>
      </c>
      <c r="T36" s="23">
        <f t="shared" si="10"/>
        <v>1</v>
      </c>
      <c r="U36" s="1">
        <f t="shared" si="11"/>
        <v>9.6665615188197524E-7</v>
      </c>
      <c r="V36" s="1">
        <f t="shared" si="5"/>
        <v>-9.8318673296682313E-4</v>
      </c>
      <c r="W36" s="1">
        <f t="shared" si="6"/>
        <v>9.8318673296682313E-4</v>
      </c>
      <c r="X36" s="1">
        <f t="shared" si="12"/>
        <v>9.6665615188197524E-7</v>
      </c>
      <c r="BD36" s="1">
        <v>32531</v>
      </c>
      <c r="BE36" s="1">
        <v>-7.2127999992517289E-2</v>
      </c>
      <c r="BF36" s="1">
        <v>1</v>
      </c>
    </row>
    <row r="37" spans="1:58">
      <c r="A37" s="35" t="s">
        <v>62</v>
      </c>
      <c r="B37" s="39" t="s">
        <v>59</v>
      </c>
      <c r="C37" s="36">
        <v>50422.538399999998</v>
      </c>
      <c r="D37" s="36">
        <v>4.0000000000000002E-4</v>
      </c>
      <c r="E37" s="35">
        <f t="shared" si="1"/>
        <v>22914.493913287988</v>
      </c>
      <c r="F37" s="1">
        <f t="shared" si="7"/>
        <v>22914.5</v>
      </c>
      <c r="G37" s="1">
        <f t="shared" si="2"/>
        <v>-2.5109999987762421E-3</v>
      </c>
      <c r="J37" s="1">
        <f t="shared" si="8"/>
        <v>-2.5109999987762421E-3</v>
      </c>
      <c r="P37" s="1">
        <f t="shared" si="4"/>
        <v>-5.2570699790375208E-3</v>
      </c>
      <c r="Q37" s="143">
        <f t="shared" si="3"/>
        <v>35404.038399999998</v>
      </c>
      <c r="S37" s="1">
        <f t="shared" si="9"/>
        <v>7.5409003364921791E-6</v>
      </c>
      <c r="T37" s="23">
        <f t="shared" si="10"/>
        <v>1</v>
      </c>
      <c r="U37" s="1">
        <f t="shared" si="11"/>
        <v>7.5409003364921791E-6</v>
      </c>
      <c r="V37" s="1">
        <f t="shared" si="5"/>
        <v>2.7460699802612787E-3</v>
      </c>
      <c r="W37" s="1">
        <f t="shared" si="6"/>
        <v>2.7460699802612787E-3</v>
      </c>
      <c r="X37" s="1">
        <f t="shared" si="12"/>
        <v>7.5409003364921791E-6</v>
      </c>
      <c r="BD37" s="1">
        <v>32531</v>
      </c>
      <c r="BE37" s="1">
        <v>-7.1527999993122648E-2</v>
      </c>
      <c r="BF37" s="1">
        <v>1</v>
      </c>
    </row>
    <row r="38" spans="1:58">
      <c r="A38" s="35" t="s">
        <v>65</v>
      </c>
      <c r="B38" s="39"/>
      <c r="C38" s="36">
        <v>50672.536599999999</v>
      </c>
      <c r="D38" s="36">
        <v>1.1000000000000001E-3</v>
      </c>
      <c r="E38" s="35">
        <f t="shared" si="1"/>
        <v>23520.494330219281</v>
      </c>
      <c r="F38" s="1">
        <f t="shared" si="7"/>
        <v>23520.5</v>
      </c>
      <c r="G38" s="1">
        <f t="shared" si="2"/>
        <v>-2.338999998755753E-3</v>
      </c>
      <c r="J38" s="1">
        <f t="shared" si="8"/>
        <v>-2.338999998755753E-3</v>
      </c>
      <c r="P38" s="1">
        <f t="shared" si="4"/>
        <v>-3.5214353734198678E-3</v>
      </c>
      <c r="Q38" s="143">
        <f t="shared" si="3"/>
        <v>35654.036599999999</v>
      </c>
      <c r="S38" s="1">
        <f t="shared" si="9"/>
        <v>1.3981534152570655E-6</v>
      </c>
      <c r="T38" s="23">
        <f t="shared" si="10"/>
        <v>1</v>
      </c>
      <c r="U38" s="1">
        <f t="shared" si="11"/>
        <v>1.3981534152570655E-6</v>
      </c>
      <c r="V38" s="1">
        <f t="shared" si="5"/>
        <v>1.1824353746641147E-3</v>
      </c>
      <c r="W38" s="1">
        <f t="shared" si="6"/>
        <v>1.1824353746641147E-3</v>
      </c>
      <c r="X38" s="1">
        <f t="shared" si="12"/>
        <v>1.3981534152570655E-6</v>
      </c>
      <c r="BD38" s="1">
        <v>32531</v>
      </c>
      <c r="BE38" s="1">
        <v>-7.1527999993122648E-2</v>
      </c>
      <c r="BF38" s="1">
        <v>1</v>
      </c>
    </row>
    <row r="39" spans="1:58">
      <c r="A39" s="35" t="s">
        <v>65</v>
      </c>
      <c r="B39" s="40" t="s">
        <v>59</v>
      </c>
      <c r="C39" s="36">
        <v>50673.567799999997</v>
      </c>
      <c r="D39" s="36">
        <v>1.1000000000000001E-3</v>
      </c>
      <c r="E39" s="35">
        <f t="shared" si="1"/>
        <v>23522.993978736504</v>
      </c>
      <c r="F39" s="1">
        <f t="shared" si="7"/>
        <v>23523</v>
      </c>
      <c r="G39" s="1">
        <f t="shared" si="2"/>
        <v>-2.484000004187692E-3</v>
      </c>
      <c r="J39" s="1">
        <f t="shared" si="8"/>
        <v>-2.484000004187692E-3</v>
      </c>
      <c r="P39" s="1">
        <f t="shared" si="4"/>
        <v>-3.5158365433161087E-3</v>
      </c>
      <c r="Q39" s="143">
        <f t="shared" si="3"/>
        <v>35655.067799999997</v>
      </c>
      <c r="S39" s="1">
        <f t="shared" si="9"/>
        <v>1.0646866434805088E-6</v>
      </c>
      <c r="T39" s="23">
        <f t="shared" si="10"/>
        <v>1</v>
      </c>
      <c r="U39" s="1">
        <f t="shared" si="11"/>
        <v>1.0646866434805088E-6</v>
      </c>
      <c r="V39" s="1">
        <f t="shared" si="5"/>
        <v>1.0318365391284168E-3</v>
      </c>
      <c r="W39" s="1">
        <f t="shared" si="6"/>
        <v>1.0318365391284168E-3</v>
      </c>
      <c r="X39" s="1">
        <f t="shared" si="12"/>
        <v>1.0646866434805088E-6</v>
      </c>
      <c r="BD39" s="1">
        <v>32573</v>
      </c>
      <c r="BE39" s="1">
        <v>-7.3073999992629979E-2</v>
      </c>
      <c r="BF39" s="1">
        <v>0.4</v>
      </c>
    </row>
    <row r="40" spans="1:58">
      <c r="A40" s="35" t="s">
        <v>66</v>
      </c>
      <c r="B40" s="39" t="s">
        <v>59</v>
      </c>
      <c r="C40" s="36">
        <v>50811.150800000003</v>
      </c>
      <c r="D40" s="36"/>
      <c r="E40" s="35">
        <f t="shared" si="1"/>
        <v>23856.497801414673</v>
      </c>
      <c r="F40" s="1">
        <f t="shared" si="7"/>
        <v>23856.5</v>
      </c>
      <c r="G40" s="1">
        <f t="shared" si="2"/>
        <v>-9.0699999418575317E-4</v>
      </c>
      <c r="J40" s="1">
        <f t="shared" si="8"/>
        <v>-9.0699999418575317E-4</v>
      </c>
      <c r="P40" s="1">
        <f t="shared" si="4"/>
        <v>-2.883964504097003E-3</v>
      </c>
      <c r="Q40" s="143">
        <f t="shared" si="3"/>
        <v>35792.650800000003</v>
      </c>
      <c r="S40" s="1">
        <f t="shared" si="9"/>
        <v>3.9083886734486281E-6</v>
      </c>
      <c r="T40" s="23">
        <f t="shared" si="10"/>
        <v>1</v>
      </c>
      <c r="U40" s="1">
        <f t="shared" si="11"/>
        <v>3.9083886734486281E-6</v>
      </c>
      <c r="V40" s="1">
        <f t="shared" si="5"/>
        <v>1.9769645099112498E-3</v>
      </c>
      <c r="W40" s="1">
        <f t="shared" si="6"/>
        <v>1.9769645099112498E-3</v>
      </c>
      <c r="X40" s="1">
        <f t="shared" si="12"/>
        <v>3.9083886734486281E-6</v>
      </c>
      <c r="BD40" s="1">
        <v>32691</v>
      </c>
      <c r="BE40" s="1">
        <v>-7.3658000001159962E-2</v>
      </c>
      <c r="BF40" s="1">
        <v>0.5</v>
      </c>
    </row>
    <row r="41" spans="1:58">
      <c r="A41" s="35" t="s">
        <v>66</v>
      </c>
      <c r="B41" s="39" t="s">
        <v>59</v>
      </c>
      <c r="C41" s="36">
        <v>50818.179100000001</v>
      </c>
      <c r="D41" s="36"/>
      <c r="E41" s="35">
        <f t="shared" si="1"/>
        <v>23873.534535000421</v>
      </c>
      <c r="F41" s="1">
        <f t="shared" si="7"/>
        <v>23873.5</v>
      </c>
      <c r="P41" s="1">
        <f t="shared" si="4"/>
        <v>-2.8578708125317487E-3</v>
      </c>
      <c r="Q41" s="143">
        <f t="shared" si="3"/>
        <v>35799.679100000001</v>
      </c>
      <c r="R41" s="41">
        <v>1.4088000003539491E-2</v>
      </c>
      <c r="W41" s="1">
        <f t="shared" si="6"/>
        <v>2.8578708125317487E-3</v>
      </c>
      <c r="BD41" s="1">
        <v>33604.5</v>
      </c>
      <c r="BE41" s="1">
        <v>-9.1720999997050967E-2</v>
      </c>
      <c r="BF41" s="1">
        <v>1</v>
      </c>
    </row>
    <row r="42" spans="1:58">
      <c r="A42" s="35" t="s">
        <v>67</v>
      </c>
      <c r="B42" s="39" t="s">
        <v>59</v>
      </c>
      <c r="C42" s="36">
        <v>50883.346299999997</v>
      </c>
      <c r="D42" s="36">
        <v>1.8E-3</v>
      </c>
      <c r="E42" s="35">
        <f t="shared" si="1"/>
        <v>24031.501073840471</v>
      </c>
      <c r="F42" s="1">
        <f t="shared" si="7"/>
        <v>24031.5</v>
      </c>
      <c r="G42" s="1">
        <f>+C42-(C$7+F42*C$8)</f>
        <v>4.4300000445218757E-4</v>
      </c>
      <c r="K42" s="1">
        <f>G42</f>
        <v>4.4300000445218757E-4</v>
      </c>
      <c r="P42" s="1">
        <f t="shared" si="4"/>
        <v>-2.6437323455683615E-3</v>
      </c>
      <c r="Q42" s="143">
        <f t="shared" si="3"/>
        <v>35864.846299999997</v>
      </c>
      <c r="R42" s="41"/>
      <c r="S42" s="1">
        <f>(P42-G42)^2</f>
        <v>9.5279166006633817E-6</v>
      </c>
      <c r="T42" s="40">
        <f>T$16</f>
        <v>1</v>
      </c>
      <c r="U42" s="1">
        <f>T42*S42</f>
        <v>9.5279166006633817E-6</v>
      </c>
      <c r="V42" s="1">
        <f>G42-P42</f>
        <v>3.086732350020549E-3</v>
      </c>
      <c r="W42" s="1">
        <f t="shared" si="6"/>
        <v>3.086732350020549E-3</v>
      </c>
      <c r="X42" s="1">
        <f>W42^2</f>
        <v>9.5279166006633817E-6</v>
      </c>
      <c r="BD42" s="1">
        <v>34306.5</v>
      </c>
      <c r="BE42" s="1">
        <v>-0.10319699999672594</v>
      </c>
      <c r="BF42" s="1">
        <v>1</v>
      </c>
    </row>
    <row r="43" spans="1:58">
      <c r="A43" s="35" t="s">
        <v>65</v>
      </c>
      <c r="B43" s="40" t="s">
        <v>59</v>
      </c>
      <c r="C43" s="36">
        <v>51184.2912</v>
      </c>
      <c r="D43" s="36">
        <v>4.0000000000000002E-4</v>
      </c>
      <c r="E43" s="35">
        <f t="shared" si="1"/>
        <v>24760.997265706435</v>
      </c>
      <c r="F43" s="1">
        <f t="shared" si="7"/>
        <v>24761</v>
      </c>
      <c r="G43" s="1">
        <f>+C43-(C$7+F43*C$8)</f>
        <v>-1.1279999962425791E-3</v>
      </c>
      <c r="J43" s="1">
        <f>G43</f>
        <v>-1.1279999962425791E-3</v>
      </c>
      <c r="P43" s="1">
        <f t="shared" si="4"/>
        <v>-2.3195457429479038E-3</v>
      </c>
      <c r="Q43" s="143">
        <f t="shared" si="3"/>
        <v>36165.7912</v>
      </c>
      <c r="R43" s="41"/>
      <c r="S43" s="1">
        <f>(P43-G43)^2</f>
        <v>1.4197812664915499E-6</v>
      </c>
      <c r="T43" s="23">
        <f>T$15</f>
        <v>1</v>
      </c>
      <c r="U43" s="1">
        <f>T43*S43</f>
        <v>1.4197812664915499E-6</v>
      </c>
      <c r="V43" s="1">
        <f>G43-P43</f>
        <v>1.1915457467053248E-3</v>
      </c>
      <c r="W43" s="1">
        <f t="shared" si="6"/>
        <v>1.1915457467053248E-3</v>
      </c>
      <c r="X43" s="1">
        <f>W43^2</f>
        <v>1.4197812664915499E-6</v>
      </c>
      <c r="BD43" s="1">
        <v>34342</v>
      </c>
      <c r="BE43" s="1">
        <v>-0.10791600000084145</v>
      </c>
      <c r="BF43" s="1">
        <v>1</v>
      </c>
    </row>
    <row r="44" spans="1:58">
      <c r="A44" s="35" t="s">
        <v>68</v>
      </c>
      <c r="B44" s="39"/>
      <c r="C44" s="36">
        <v>51185.322699999997</v>
      </c>
      <c r="D44" s="36">
        <v>2.9999999999999997E-4</v>
      </c>
      <c r="E44" s="35">
        <f t="shared" si="1"/>
        <v>24763.497641429396</v>
      </c>
      <c r="F44" s="1">
        <f t="shared" si="7"/>
        <v>24763.5</v>
      </c>
      <c r="G44" s="1">
        <f>+C44-(C$7+F44*C$8)</f>
        <v>-9.7300000197719783E-4</v>
      </c>
      <c r="J44" s="1">
        <f>G44</f>
        <v>-9.7300000197719783E-4</v>
      </c>
      <c r="P44" s="1">
        <f t="shared" si="4"/>
        <v>-2.3203130270080807E-3</v>
      </c>
      <c r="Q44" s="143">
        <f t="shared" si="3"/>
        <v>36166.822699999997</v>
      </c>
      <c r="R44" s="41"/>
      <c r="S44" s="1">
        <f>(P44-G44)^2</f>
        <v>1.8152523874178684E-6</v>
      </c>
      <c r="T44" s="23">
        <f>T$15</f>
        <v>1</v>
      </c>
      <c r="U44" s="1">
        <f>T44*S44</f>
        <v>1.8152523874178684E-6</v>
      </c>
      <c r="V44" s="1">
        <f>G44-P44</f>
        <v>1.3473130250308829E-3</v>
      </c>
      <c r="W44" s="1">
        <f t="shared" si="6"/>
        <v>1.3473130250308829E-3</v>
      </c>
      <c r="X44" s="1">
        <f>W44^2</f>
        <v>1.8152523874178684E-6</v>
      </c>
      <c r="BD44" s="1">
        <v>34342</v>
      </c>
      <c r="BE44" s="1">
        <v>-0.10771599999861792</v>
      </c>
      <c r="BF44" s="1">
        <v>1</v>
      </c>
    </row>
    <row r="45" spans="1:58">
      <c r="A45" s="42" t="s">
        <v>69</v>
      </c>
      <c r="B45" s="43"/>
      <c r="C45" s="42">
        <v>51600.33</v>
      </c>
      <c r="D45" s="42">
        <v>4.0000000000000001E-3</v>
      </c>
      <c r="E45" s="35">
        <f t="shared" si="1"/>
        <v>25769.483271844059</v>
      </c>
      <c r="F45" s="1">
        <f t="shared" si="7"/>
        <v>25769.5</v>
      </c>
      <c r="J45" s="1">
        <f>G45</f>
        <v>0</v>
      </c>
      <c r="P45" s="1">
        <f t="shared" si="4"/>
        <v>-3.6703817146346296E-3</v>
      </c>
      <c r="Q45" s="143">
        <f t="shared" si="3"/>
        <v>36581.83</v>
      </c>
      <c r="R45" s="41">
        <v>-7.0599999962723814E-3</v>
      </c>
      <c r="W45" s="1">
        <f t="shared" si="6"/>
        <v>3.6703817146346296E-3</v>
      </c>
      <c r="BD45" s="1">
        <v>34342</v>
      </c>
      <c r="BE45" s="1">
        <v>-0.10730599999806145</v>
      </c>
      <c r="BF45" s="1">
        <v>1</v>
      </c>
    </row>
    <row r="46" spans="1:58">
      <c r="A46" s="42" t="s">
        <v>69</v>
      </c>
      <c r="B46" s="43"/>
      <c r="C46" s="42">
        <v>51780.6152</v>
      </c>
      <c r="D46" s="42">
        <v>2E-3</v>
      </c>
      <c r="E46" s="35">
        <f t="shared" si="1"/>
        <v>26206.498043816577</v>
      </c>
      <c r="F46" s="1">
        <f t="shared" si="7"/>
        <v>26206.5</v>
      </c>
      <c r="G46" s="1">
        <f>+C46-(C$7+F46*C$8)</f>
        <v>-8.0699999671196565E-4</v>
      </c>
      <c r="J46" s="1">
        <f>G46</f>
        <v>-8.0699999671196565E-4</v>
      </c>
      <c r="P46" s="1">
        <f t="shared" si="4"/>
        <v>-4.9040681626230098E-3</v>
      </c>
      <c r="Q46" s="143">
        <f t="shared" si="3"/>
        <v>36762.1152</v>
      </c>
      <c r="R46" s="41"/>
      <c r="S46" s="1">
        <f>(P46-G46)^2</f>
        <v>1.6785967556121688E-5</v>
      </c>
      <c r="T46" s="23">
        <f>T$15</f>
        <v>1</v>
      </c>
      <c r="U46" s="1">
        <f>T46*S46</f>
        <v>1.6785967556121688E-5</v>
      </c>
      <c r="V46" s="1">
        <f>G46-P46</f>
        <v>4.0970681659110442E-3</v>
      </c>
      <c r="W46" s="1">
        <f t="shared" si="6"/>
        <v>4.0970681659110442E-3</v>
      </c>
      <c r="X46" s="1">
        <f>W46^2</f>
        <v>1.6785967556121688E-5</v>
      </c>
      <c r="BD46" s="1">
        <v>33605.5</v>
      </c>
      <c r="BE46" s="1">
        <v>-8.7958999996772036E-2</v>
      </c>
      <c r="BF46" s="1">
        <v>1</v>
      </c>
    </row>
    <row r="47" spans="1:58">
      <c r="A47" s="42" t="s">
        <v>69</v>
      </c>
      <c r="B47" s="43"/>
      <c r="C47" s="42">
        <v>51955.322999999997</v>
      </c>
      <c r="D47" s="42">
        <v>4.0000000000000002E-4</v>
      </c>
      <c r="E47" s="35">
        <f t="shared" si="1"/>
        <v>26629.993091545504</v>
      </c>
      <c r="F47" s="1">
        <f t="shared" si="7"/>
        <v>26630</v>
      </c>
      <c r="G47" s="1">
        <f>+C47-(C$7+F47*C$8)</f>
        <v>-2.8499999971245416E-3</v>
      </c>
      <c r="J47" s="1">
        <f>G47</f>
        <v>-2.8499999971245416E-3</v>
      </c>
      <c r="P47" s="1">
        <f t="shared" si="4"/>
        <v>-6.4736777538368928E-3</v>
      </c>
      <c r="Q47" s="143">
        <f t="shared" si="3"/>
        <v>36936.822999999997</v>
      </c>
      <c r="R47" s="41"/>
      <c r="S47" s="1">
        <f>(P47-G47)^2</f>
        <v>1.3131040484491858E-5</v>
      </c>
      <c r="T47" s="23">
        <f>T$15</f>
        <v>1</v>
      </c>
      <c r="U47" s="1">
        <f>T47*S47</f>
        <v>1.3131040484491858E-5</v>
      </c>
      <c r="V47" s="1">
        <f>G47-P47</f>
        <v>3.6236777567123513E-3</v>
      </c>
      <c r="W47" s="1">
        <f t="shared" si="6"/>
        <v>3.6236777567123513E-3</v>
      </c>
      <c r="X47" s="1">
        <f>W47^2</f>
        <v>1.3131040484491858E-5</v>
      </c>
      <c r="AJ47" s="1">
        <v>29860</v>
      </c>
      <c r="AK47" s="1">
        <v>-2.8780000000551809E-2</v>
      </c>
      <c r="BD47" s="1">
        <v>23521</v>
      </c>
      <c r="BE47" s="1">
        <v>-2.4979999943752773E-3</v>
      </c>
      <c r="BF47" s="1">
        <v>0.5</v>
      </c>
    </row>
    <row r="48" spans="1:58">
      <c r="A48" s="36" t="s">
        <v>70</v>
      </c>
      <c r="B48" s="40" t="s">
        <v>57</v>
      </c>
      <c r="C48" s="36">
        <v>52137.407010000003</v>
      </c>
      <c r="D48" s="36">
        <v>3.3E-3</v>
      </c>
      <c r="E48" s="35">
        <f t="shared" si="1"/>
        <v>27071.368213352478</v>
      </c>
      <c r="F48" s="1">
        <f t="shared" si="7"/>
        <v>27071.5</v>
      </c>
      <c r="P48" s="1">
        <f t="shared" si="4"/>
        <v>-8.5019718621759388E-3</v>
      </c>
      <c r="Q48" s="143">
        <f t="shared" si="3"/>
        <v>37118.907010000003</v>
      </c>
      <c r="R48" s="41">
        <v>-5.4525999999896158E-2</v>
      </c>
      <c r="W48" s="1">
        <f t="shared" si="6"/>
        <v>8.5019718621759388E-3</v>
      </c>
      <c r="AJ48" s="1">
        <v>30009.5</v>
      </c>
      <c r="AK48" s="1">
        <v>-3.1111000003875233E-2</v>
      </c>
      <c r="BD48" s="1">
        <v>23523.5</v>
      </c>
      <c r="BE48" s="1">
        <v>-2.6429999998072162E-3</v>
      </c>
      <c r="BF48" s="1">
        <v>0.5</v>
      </c>
    </row>
    <row r="49" spans="1:58">
      <c r="A49" s="36" t="s">
        <v>70</v>
      </c>
      <c r="B49" s="39" t="s">
        <v>57</v>
      </c>
      <c r="C49" s="36">
        <v>52146.379670000002</v>
      </c>
      <c r="D49" s="36">
        <v>2.3E-3</v>
      </c>
      <c r="E49" s="35">
        <f t="shared" si="1"/>
        <v>27093.118112755685</v>
      </c>
      <c r="F49" s="1">
        <f t="shared" si="7"/>
        <v>27093</v>
      </c>
      <c r="P49" s="1">
        <f t="shared" si="4"/>
        <v>-8.6109620486634064E-3</v>
      </c>
      <c r="Q49" s="143">
        <f t="shared" si="3"/>
        <v>37127.879670000002</v>
      </c>
      <c r="R49" s="41">
        <v>4.8567000005277805E-2</v>
      </c>
      <c r="W49" s="1">
        <f t="shared" si="6"/>
        <v>8.6109620486634064E-3</v>
      </c>
      <c r="AB49" s="1" t="s">
        <v>71</v>
      </c>
      <c r="AJ49" s="1">
        <v>30010</v>
      </c>
      <c r="AK49" s="1">
        <v>-2.9379999992670491E-2</v>
      </c>
      <c r="BD49" s="1">
        <v>23857</v>
      </c>
      <c r="BE49" s="1">
        <v>-1.0659999970812351E-3</v>
      </c>
      <c r="BF49" s="1">
        <v>1</v>
      </c>
    </row>
    <row r="50" spans="1:58">
      <c r="A50" s="42" t="s">
        <v>69</v>
      </c>
      <c r="B50" s="43"/>
      <c r="C50" s="42">
        <v>52229.45</v>
      </c>
      <c r="D50" s="42">
        <v>1.4E-3</v>
      </c>
      <c r="E50" s="35">
        <f t="shared" si="1"/>
        <v>27294.482181035444</v>
      </c>
      <c r="F50" s="1">
        <f t="shared" si="7"/>
        <v>27294.5</v>
      </c>
      <c r="G50" s="1">
        <f t="shared" ref="G50:G83" si="13">+C50-(C$7+F50*C$8)</f>
        <v>-7.3510000001988374E-3</v>
      </c>
      <c r="J50" s="1">
        <f>G50</f>
        <v>-7.3510000001988374E-3</v>
      </c>
      <c r="P50" s="1">
        <f t="shared" si="4"/>
        <v>-9.6785480307495231E-3</v>
      </c>
      <c r="Q50" s="143">
        <f t="shared" si="3"/>
        <v>37210.949999999997</v>
      </c>
      <c r="S50" s="1">
        <f t="shared" ref="S50:S83" si="14">(P50-G50)^2</f>
        <v>5.4174798345203761E-6</v>
      </c>
      <c r="T50" s="23">
        <f>T$15</f>
        <v>1</v>
      </c>
      <c r="U50" s="1">
        <f t="shared" ref="U50:U83" si="15">T50*S50</f>
        <v>5.4174798345203761E-6</v>
      </c>
      <c r="V50" s="1">
        <f t="shared" ref="V50:V83" si="16">G50-P50</f>
        <v>2.3275480305506857E-3</v>
      </c>
      <c r="W50" s="1">
        <f t="shared" si="6"/>
        <v>2.3275480305506857E-3</v>
      </c>
      <c r="X50" s="1">
        <f t="shared" ref="X50:X83" si="17">W50^2</f>
        <v>5.4174798345203761E-6</v>
      </c>
      <c r="AB50" s="1" t="s">
        <v>71</v>
      </c>
      <c r="AJ50" s="1">
        <v>30036.5</v>
      </c>
      <c r="AK50" s="1">
        <v>-2.9437000004691072E-2</v>
      </c>
      <c r="BD50" s="1">
        <v>24032</v>
      </c>
      <c r="BE50" s="1">
        <v>2.8400000155670568E-4</v>
      </c>
      <c r="BF50" s="1">
        <v>0.5</v>
      </c>
    </row>
    <row r="51" spans="1:58">
      <c r="A51" s="42" t="s">
        <v>69</v>
      </c>
      <c r="B51" s="44" t="s">
        <v>59</v>
      </c>
      <c r="C51" s="42">
        <v>52229.657099999997</v>
      </c>
      <c r="D51" s="42">
        <v>5.9999999999999995E-4</v>
      </c>
      <c r="E51" s="35">
        <f t="shared" si="1"/>
        <v>27294.984195395333</v>
      </c>
      <c r="F51" s="1">
        <f t="shared" si="7"/>
        <v>27295</v>
      </c>
      <c r="G51" s="1">
        <f t="shared" si="13"/>
        <v>-6.5200000026379712E-3</v>
      </c>
      <c r="J51" s="1">
        <f>G51</f>
        <v>-6.5200000026379712E-3</v>
      </c>
      <c r="P51" s="1">
        <f t="shared" si="4"/>
        <v>-9.6813007917326832E-3</v>
      </c>
      <c r="Q51" s="143">
        <f t="shared" si="3"/>
        <v>37211.157099999997</v>
      </c>
      <c r="S51" s="1">
        <f t="shared" si="14"/>
        <v>9.9938226791308485E-6</v>
      </c>
      <c r="T51" s="23">
        <f>T$15</f>
        <v>1</v>
      </c>
      <c r="U51" s="1">
        <f t="shared" si="15"/>
        <v>9.9938226791308485E-6</v>
      </c>
      <c r="V51" s="1">
        <f t="shared" si="16"/>
        <v>3.161300789094712E-3</v>
      </c>
      <c r="W51" s="1">
        <f t="shared" si="6"/>
        <v>3.161300789094712E-3</v>
      </c>
      <c r="X51" s="1">
        <f t="shared" si="17"/>
        <v>9.9938226791308485E-6</v>
      </c>
      <c r="AJ51" s="1">
        <v>30037</v>
      </c>
      <c r="AK51" s="1">
        <v>-2.9105999994499143E-2</v>
      </c>
      <c r="BD51" s="1">
        <v>24761.5</v>
      </c>
      <c r="BE51" s="1">
        <v>-1.286999999138061E-3</v>
      </c>
      <c r="BF51" s="1">
        <v>1</v>
      </c>
    </row>
    <row r="52" spans="1:58">
      <c r="A52" s="35" t="s">
        <v>66</v>
      </c>
      <c r="B52" s="39" t="s">
        <v>57</v>
      </c>
      <c r="C52" s="36">
        <v>52251.109700000001</v>
      </c>
      <c r="D52" s="36"/>
      <c r="E52" s="35">
        <f t="shared" si="1"/>
        <v>27346.985707983273</v>
      </c>
      <c r="F52" s="1">
        <f t="shared" si="7"/>
        <v>27347</v>
      </c>
      <c r="G52" s="1">
        <f t="shared" si="13"/>
        <v>-5.8959999951184727E-3</v>
      </c>
      <c r="J52" s="1">
        <f>G52</f>
        <v>-5.8959999951184727E-3</v>
      </c>
      <c r="P52" s="1">
        <f t="shared" si="4"/>
        <v>-9.9703899479329783E-3</v>
      </c>
      <c r="Q52" s="143">
        <f t="shared" si="3"/>
        <v>37232.609700000001</v>
      </c>
      <c r="S52" s="1">
        <f t="shared" si="14"/>
        <v>1.660065348759579E-5</v>
      </c>
      <c r="T52" s="23">
        <f>T$15</f>
        <v>1</v>
      </c>
      <c r="U52" s="1">
        <f t="shared" si="15"/>
        <v>1.660065348759579E-5</v>
      </c>
      <c r="V52" s="1">
        <f t="shared" si="16"/>
        <v>4.0743899528145056E-3</v>
      </c>
      <c r="W52" s="1">
        <f t="shared" si="6"/>
        <v>4.0743899528145056E-3</v>
      </c>
      <c r="X52" s="1">
        <f t="shared" si="17"/>
        <v>1.660065348759579E-5</v>
      </c>
      <c r="AJ52" s="1">
        <v>30864</v>
      </c>
      <c r="AK52" s="1">
        <v>-4.2331999997259118E-2</v>
      </c>
      <c r="BD52" s="1">
        <v>24764</v>
      </c>
      <c r="BE52" s="1">
        <v>-1.1319999975967221E-3</v>
      </c>
      <c r="BF52" s="1">
        <v>1</v>
      </c>
    </row>
    <row r="53" spans="1:58">
      <c r="A53" s="35" t="s">
        <v>66</v>
      </c>
      <c r="B53" s="39" t="s">
        <v>59</v>
      </c>
      <c r="C53" s="36">
        <v>52251.316599999998</v>
      </c>
      <c r="D53" s="36"/>
      <c r="E53" s="35">
        <f t="shared" ref="E53:E88" si="18">+(C53-C$7)/C$8</f>
        <v>27347.487237539332</v>
      </c>
      <c r="F53" s="1">
        <f t="shared" si="7"/>
        <v>27347.5</v>
      </c>
      <c r="G53" s="1">
        <f t="shared" si="13"/>
        <v>-5.2649999997811392E-3</v>
      </c>
      <c r="J53" s="1">
        <f>G53</f>
        <v>-5.2649999997811392E-3</v>
      </c>
      <c r="P53" s="1">
        <f t="shared" si="4"/>
        <v>-9.9731965937999156E-3</v>
      </c>
      <c r="Q53" s="143">
        <f t="shared" ref="Q53:Q84" si="19">+C53-15018.5</f>
        <v>37232.816599999998</v>
      </c>
      <c r="S53" s="1">
        <f t="shared" si="14"/>
        <v>2.2167115167930009E-5</v>
      </c>
      <c r="T53" s="23">
        <f>T$15</f>
        <v>1</v>
      </c>
      <c r="U53" s="1">
        <f t="shared" si="15"/>
        <v>2.2167115167930009E-5</v>
      </c>
      <c r="V53" s="1">
        <f t="shared" si="16"/>
        <v>4.7081965940187764E-3</v>
      </c>
      <c r="W53" s="1">
        <f t="shared" si="6"/>
        <v>4.7081965940187764E-3</v>
      </c>
      <c r="X53" s="1">
        <f t="shared" si="17"/>
        <v>2.2167115167930009E-5</v>
      </c>
      <c r="AJ53" s="1">
        <v>30986.5</v>
      </c>
      <c r="AK53" s="1">
        <v>-3.893699999753153E-2</v>
      </c>
      <c r="BD53" s="1">
        <v>26207</v>
      </c>
      <c r="BE53" s="1">
        <v>-9.6599999960744753E-4</v>
      </c>
      <c r="BF53" s="1">
        <v>0.5</v>
      </c>
    </row>
    <row r="54" spans="1:58">
      <c r="A54" s="42" t="s">
        <v>69</v>
      </c>
      <c r="B54" s="44" t="s">
        <v>59</v>
      </c>
      <c r="C54" s="42">
        <v>52304.325700000001</v>
      </c>
      <c r="D54" s="42">
        <v>5.0000000000000001E-4</v>
      </c>
      <c r="E54" s="35">
        <f t="shared" si="18"/>
        <v>27475.982309508465</v>
      </c>
      <c r="F54" s="1">
        <f t="shared" si="7"/>
        <v>27476</v>
      </c>
      <c r="G54" s="1">
        <f t="shared" si="13"/>
        <v>-7.2979999968083575E-3</v>
      </c>
      <c r="J54" s="1">
        <f>G54</f>
        <v>-7.2979999968083575E-3</v>
      </c>
      <c r="P54" s="1">
        <f t="shared" si="4"/>
        <v>-1.0711518348893723E-2</v>
      </c>
      <c r="Q54" s="143">
        <f t="shared" si="19"/>
        <v>37285.825700000001</v>
      </c>
      <c r="S54" s="1">
        <f t="shared" si="14"/>
        <v>1.1652107540023586E-5</v>
      </c>
      <c r="T54" s="23">
        <f>T$15</f>
        <v>1</v>
      </c>
      <c r="U54" s="1">
        <f t="shared" si="15"/>
        <v>1.1652107540023586E-5</v>
      </c>
      <c r="V54" s="1">
        <f t="shared" si="16"/>
        <v>3.4135183520853651E-3</v>
      </c>
      <c r="W54" s="1">
        <f t="shared" si="6"/>
        <v>3.4135183520853651E-3</v>
      </c>
      <c r="X54" s="1">
        <f t="shared" si="17"/>
        <v>1.1652107540023586E-5</v>
      </c>
      <c r="AJ54" s="1">
        <v>31768.5</v>
      </c>
      <c r="AK54" s="1">
        <v>-5.9252999999444E-2</v>
      </c>
      <c r="BD54" s="1">
        <v>26630.5</v>
      </c>
      <c r="BE54" s="1">
        <v>-3.0090000000200234E-3</v>
      </c>
      <c r="BF54" s="1">
        <v>1</v>
      </c>
    </row>
    <row r="55" spans="1:58">
      <c r="A55" s="45" t="s">
        <v>72</v>
      </c>
      <c r="B55" s="39" t="s">
        <v>59</v>
      </c>
      <c r="C55" s="36">
        <v>52306.5962</v>
      </c>
      <c r="D55" s="36">
        <v>2.9999999999999997E-4</v>
      </c>
      <c r="E55" s="35">
        <f t="shared" si="18"/>
        <v>27481.486044921927</v>
      </c>
      <c r="F55" s="1">
        <f t="shared" si="7"/>
        <v>27481.5</v>
      </c>
      <c r="G55" s="1">
        <f t="shared" si="13"/>
        <v>-5.756999998993706E-3</v>
      </c>
      <c r="K55" s="1">
        <f>G55</f>
        <v>-5.756999998993706E-3</v>
      </c>
      <c r="O55" s="1">
        <f ca="1">+C$11+C$12*$F55</f>
        <v>-4.2940793209758465E-2</v>
      </c>
      <c r="P55" s="1">
        <f t="shared" si="4"/>
        <v>-1.0743876110285266E-2</v>
      </c>
      <c r="Q55" s="143">
        <f t="shared" si="19"/>
        <v>37288.0962</v>
      </c>
      <c r="S55" s="1">
        <f t="shared" si="14"/>
        <v>2.4868933349370437E-5</v>
      </c>
      <c r="T55" s="40">
        <f>T$16</f>
        <v>1</v>
      </c>
      <c r="U55" s="1">
        <f t="shared" si="15"/>
        <v>2.4868933349370437E-5</v>
      </c>
      <c r="V55" s="1">
        <f t="shared" si="16"/>
        <v>4.9868761112915605E-3</v>
      </c>
      <c r="W55" s="1">
        <f t="shared" si="6"/>
        <v>4.9868761112915605E-3</v>
      </c>
      <c r="X55" s="1">
        <f t="shared" si="17"/>
        <v>2.4868933349370437E-5</v>
      </c>
      <c r="AJ55" s="1">
        <v>32529</v>
      </c>
      <c r="AK55" s="1">
        <v>-7.0652000002155546E-2</v>
      </c>
      <c r="BD55" s="1">
        <v>27295</v>
      </c>
      <c r="BE55" s="1">
        <v>-7.5100000030943193E-3</v>
      </c>
      <c r="BF55" s="1">
        <v>0.5</v>
      </c>
    </row>
    <row r="56" spans="1:58">
      <c r="A56" s="35" t="s">
        <v>73</v>
      </c>
      <c r="B56" s="35"/>
      <c r="C56" s="46">
        <v>52319.383399999999</v>
      </c>
      <c r="D56" s="36">
        <v>3.5000000000000001E-3</v>
      </c>
      <c r="E56" s="35">
        <f t="shared" si="18"/>
        <v>27512.482462221666</v>
      </c>
      <c r="F56" s="1">
        <f t="shared" si="7"/>
        <v>27512.5</v>
      </c>
      <c r="G56" s="1">
        <f t="shared" si="13"/>
        <v>-7.2349999973084778E-3</v>
      </c>
      <c r="J56" s="1">
        <f>G56</f>
        <v>-7.2349999973084778E-3</v>
      </c>
      <c r="P56" s="1">
        <f t="shared" ref="P56:P87" si="20">+D$11+D$12*F56+D$13*F56^2</f>
        <v>-1.092741756749771E-2</v>
      </c>
      <c r="Q56" s="143">
        <f t="shared" si="19"/>
        <v>37300.883399999999</v>
      </c>
      <c r="S56" s="1">
        <f t="shared" si="14"/>
        <v>1.3633947512642156E-5</v>
      </c>
      <c r="T56" s="23">
        <f>T$15</f>
        <v>1</v>
      </c>
      <c r="U56" s="1">
        <f t="shared" si="15"/>
        <v>1.3633947512642156E-5</v>
      </c>
      <c r="V56" s="1">
        <f t="shared" si="16"/>
        <v>3.6924175701892326E-3</v>
      </c>
      <c r="W56" s="1">
        <f t="shared" ref="W56:W83" si="21">ABS(P56-G56)</f>
        <v>3.6924175701892326E-3</v>
      </c>
      <c r="X56" s="1">
        <f t="shared" si="17"/>
        <v>1.3633947512642156E-5</v>
      </c>
      <c r="AJ56" s="1">
        <v>32529</v>
      </c>
      <c r="AK56" s="1">
        <v>-6.9652000005589798E-2</v>
      </c>
      <c r="BD56" s="1">
        <v>27295.5</v>
      </c>
      <c r="BE56" s="1">
        <v>-6.6789999982574955E-3</v>
      </c>
      <c r="BF56" s="1">
        <v>1</v>
      </c>
    </row>
    <row r="57" spans="1:58">
      <c r="A57" s="45" t="s">
        <v>72</v>
      </c>
      <c r="B57" s="39" t="s">
        <v>59</v>
      </c>
      <c r="C57" s="36">
        <v>52332.585899999998</v>
      </c>
      <c r="D57" s="36">
        <v>2.9999999999999997E-4</v>
      </c>
      <c r="E57" s="35">
        <f t="shared" si="18"/>
        <v>27544.485574662216</v>
      </c>
      <c r="F57" s="1">
        <f t="shared" si="7"/>
        <v>27544.5</v>
      </c>
      <c r="G57" s="1">
        <f t="shared" si="13"/>
        <v>-5.9509999991860241E-3</v>
      </c>
      <c r="K57" s="1">
        <f>G57</f>
        <v>-5.9509999991860241E-3</v>
      </c>
      <c r="O57" s="1">
        <f ca="1">+C$11+C$12*$F57</f>
        <v>-4.3719785572505609E-2</v>
      </c>
      <c r="P57" s="1">
        <f t="shared" si="20"/>
        <v>-1.1118948896427172E-2</v>
      </c>
      <c r="Q57" s="143">
        <f t="shared" si="19"/>
        <v>37314.085899999998</v>
      </c>
      <c r="S57" s="1">
        <f t="shared" si="14"/>
        <v>2.6707695804495998E-5</v>
      </c>
      <c r="T57" s="40">
        <f>T$16</f>
        <v>1</v>
      </c>
      <c r="U57" s="1">
        <f t="shared" si="15"/>
        <v>2.6707695804495998E-5</v>
      </c>
      <c r="V57" s="1">
        <f t="shared" si="16"/>
        <v>5.167948897241148E-3</v>
      </c>
      <c r="W57" s="1">
        <f t="shared" si="21"/>
        <v>5.167948897241148E-3</v>
      </c>
      <c r="X57" s="1">
        <f t="shared" si="17"/>
        <v>2.6707695804495998E-5</v>
      </c>
      <c r="AJ57" s="1">
        <v>33603</v>
      </c>
      <c r="AK57" s="1">
        <v>-8.9513999999326188E-2</v>
      </c>
      <c r="BD57" s="1">
        <v>27347.5</v>
      </c>
      <c r="BE57" s="1">
        <v>-6.0549999980139546E-3</v>
      </c>
      <c r="BF57" s="1">
        <v>1</v>
      </c>
    </row>
    <row r="58" spans="1:58">
      <c r="A58" s="47" t="s">
        <v>74</v>
      </c>
      <c r="B58" s="39"/>
      <c r="C58" s="36">
        <v>52551.845800000003</v>
      </c>
      <c r="D58" s="36">
        <v>3.0000000000000001E-5</v>
      </c>
      <c r="E58" s="35">
        <f t="shared" si="18"/>
        <v>28075.975764656843</v>
      </c>
      <c r="F58" s="1">
        <f t="shared" ref="F58:F88" si="22">ROUND(2*E58,0)/2</f>
        <v>28076</v>
      </c>
      <c r="G58" s="1">
        <f t="shared" si="13"/>
        <v>-9.997999994084239E-3</v>
      </c>
      <c r="K58" s="1">
        <f>G58</f>
        <v>-9.997999994084239E-3</v>
      </c>
      <c r="P58" s="1">
        <f t="shared" si="20"/>
        <v>-1.4607565253496158E-2</v>
      </c>
      <c r="Q58" s="143">
        <f t="shared" si="19"/>
        <v>37533.345800000003</v>
      </c>
      <c r="S58" s="1">
        <f t="shared" si="14"/>
        <v>2.1248091880777269E-5</v>
      </c>
      <c r="T58" s="40">
        <f>T$16</f>
        <v>1</v>
      </c>
      <c r="U58" s="1">
        <f t="shared" si="15"/>
        <v>2.1248091880777269E-5</v>
      </c>
      <c r="V58" s="1">
        <f t="shared" si="16"/>
        <v>4.6095652594119185E-3</v>
      </c>
      <c r="W58" s="1">
        <f t="shared" si="21"/>
        <v>4.6095652594119185E-3</v>
      </c>
      <c r="X58" s="1">
        <f t="shared" si="17"/>
        <v>2.1248091880777269E-5</v>
      </c>
      <c r="AJ58" s="1">
        <v>33605.5</v>
      </c>
      <c r="AK58" s="1">
        <v>-8.7958999996772036E-2</v>
      </c>
      <c r="BD58" s="1">
        <v>27348</v>
      </c>
      <c r="BE58" s="1">
        <v>-5.4240000026766211E-3</v>
      </c>
      <c r="BF58" s="1">
        <v>1</v>
      </c>
    </row>
    <row r="59" spans="1:58">
      <c r="A59" s="35" t="s">
        <v>75</v>
      </c>
      <c r="B59" s="35" t="s">
        <v>59</v>
      </c>
      <c r="C59" s="36">
        <v>52644.0435</v>
      </c>
      <c r="D59" s="36" t="s">
        <v>25</v>
      </c>
      <c r="E59" s="35">
        <f t="shared" si="18"/>
        <v>28299.464752337972</v>
      </c>
      <c r="F59" s="1">
        <f t="shared" si="22"/>
        <v>28299.5</v>
      </c>
      <c r="G59" s="1">
        <f t="shared" si="13"/>
        <v>-1.4540999996825121E-2</v>
      </c>
      <c r="J59" s="1">
        <f>G59</f>
        <v>-1.4540999996825121E-2</v>
      </c>
      <c r="O59" s="1">
        <f t="shared" ref="O59:O88" ca="1" si="23">+C$11+C$12*$F59</f>
        <v>-5.3055328967332893E-2</v>
      </c>
      <c r="P59" s="1">
        <f t="shared" si="20"/>
        <v>-1.6247750042771902E-2</v>
      </c>
      <c r="Q59" s="143">
        <f t="shared" si="19"/>
        <v>37625.5435</v>
      </c>
      <c r="S59" s="1">
        <f t="shared" si="14"/>
        <v>2.9129957193393393E-6</v>
      </c>
      <c r="T59" s="23">
        <f>T$15</f>
        <v>1</v>
      </c>
      <c r="U59" s="1">
        <f t="shared" si="15"/>
        <v>2.9129957193393393E-6</v>
      </c>
      <c r="V59" s="1">
        <f t="shared" si="16"/>
        <v>1.706750045946781E-3</v>
      </c>
      <c r="W59" s="1">
        <f t="shared" si="21"/>
        <v>1.706750045946781E-3</v>
      </c>
      <c r="X59" s="1">
        <f t="shared" si="17"/>
        <v>2.9129957193393393E-6</v>
      </c>
      <c r="AJ59" s="1">
        <v>32531</v>
      </c>
      <c r="AK59" s="1">
        <v>-7.2127999992517289E-2</v>
      </c>
      <c r="BD59" s="1">
        <v>27476.5</v>
      </c>
      <c r="BE59" s="1">
        <v>-7.4569999997038394E-3</v>
      </c>
      <c r="BF59" s="1">
        <v>1</v>
      </c>
    </row>
    <row r="60" spans="1:58">
      <c r="A60" s="45" t="s">
        <v>72</v>
      </c>
      <c r="B60" s="39" t="s">
        <v>57</v>
      </c>
      <c r="C60" s="36">
        <v>52644.657200000001</v>
      </c>
      <c r="D60" s="36">
        <v>2.0000000000000001E-4</v>
      </c>
      <c r="E60" s="35">
        <f t="shared" si="18"/>
        <v>28300.952372872325</v>
      </c>
      <c r="F60" s="1">
        <f t="shared" si="22"/>
        <v>28301</v>
      </c>
      <c r="G60" s="1">
        <f t="shared" si="13"/>
        <v>-1.9647999994049314E-2</v>
      </c>
      <c r="K60" s="1">
        <f>G60</f>
        <v>-1.9647999994049314E-2</v>
      </c>
      <c r="O60" s="1">
        <f t="shared" ca="1" si="23"/>
        <v>-5.3073876404541143E-2</v>
      </c>
      <c r="P60" s="1">
        <f t="shared" si="20"/>
        <v>-1.6259104397204127E-2</v>
      </c>
      <c r="Q60" s="143">
        <f t="shared" si="19"/>
        <v>37626.157200000001</v>
      </c>
      <c r="S60" s="1">
        <f t="shared" si="14"/>
        <v>1.1484613366316699E-5</v>
      </c>
      <c r="T60" s="40">
        <f>T$16</f>
        <v>1</v>
      </c>
      <c r="U60" s="1">
        <f t="shared" si="15"/>
        <v>1.1484613366316699E-5</v>
      </c>
      <c r="V60" s="1">
        <f t="shared" si="16"/>
        <v>-3.3888955968451873E-3</v>
      </c>
      <c r="W60" s="1">
        <f t="shared" si="21"/>
        <v>3.3888955968451873E-3</v>
      </c>
      <c r="X60" s="1">
        <f t="shared" si="17"/>
        <v>1.1484613366316699E-5</v>
      </c>
      <c r="AJ60" s="1">
        <v>32531</v>
      </c>
      <c r="AK60" s="1">
        <v>-7.1527999993122648E-2</v>
      </c>
      <c r="BD60" s="1">
        <v>27513</v>
      </c>
      <c r="BE60" s="1">
        <v>-7.3940000002039596E-3</v>
      </c>
      <c r="BF60" s="1">
        <v>0.2</v>
      </c>
    </row>
    <row r="61" spans="1:58">
      <c r="A61" s="47" t="s">
        <v>76</v>
      </c>
      <c r="B61" s="39"/>
      <c r="C61" s="36">
        <v>52942.9257</v>
      </c>
      <c r="D61" s="36">
        <v>2.0000000000000001E-4</v>
      </c>
      <c r="E61" s="35">
        <f t="shared" si="18"/>
        <v>29023.960919963742</v>
      </c>
      <c r="F61" s="1">
        <f t="shared" si="22"/>
        <v>29024</v>
      </c>
      <c r="G61" s="1">
        <f t="shared" si="13"/>
        <v>-1.6121999993629288E-2</v>
      </c>
      <c r="K61" s="1">
        <f>G61</f>
        <v>-1.6121999993629288E-2</v>
      </c>
      <c r="O61" s="1">
        <f t="shared" ca="1" si="23"/>
        <v>-6.2013741138925382E-2</v>
      </c>
      <c r="P61" s="1">
        <f t="shared" si="20"/>
        <v>-2.2269534276107672E-2</v>
      </c>
      <c r="Q61" s="143">
        <f t="shared" si="19"/>
        <v>37924.4257</v>
      </c>
      <c r="S61" s="1">
        <f t="shared" si="14"/>
        <v>3.7792177754247018E-5</v>
      </c>
      <c r="T61" s="40">
        <f>T$16</f>
        <v>1</v>
      </c>
      <c r="U61" s="1">
        <f t="shared" si="15"/>
        <v>3.7792177754247018E-5</v>
      </c>
      <c r="V61" s="1">
        <f t="shared" si="16"/>
        <v>6.1475342824783841E-3</v>
      </c>
      <c r="W61" s="1">
        <f t="shared" si="21"/>
        <v>6.1475342824783841E-3</v>
      </c>
      <c r="X61" s="1">
        <f t="shared" si="17"/>
        <v>3.7792177754247018E-5</v>
      </c>
      <c r="AB61" s="1" t="s">
        <v>71</v>
      </c>
      <c r="AJ61" s="1">
        <v>32531</v>
      </c>
      <c r="AK61" s="1">
        <v>-7.1527999993122648E-2</v>
      </c>
      <c r="BD61" s="1">
        <v>28076.5</v>
      </c>
      <c r="BE61" s="1">
        <v>-1.023083950713044E-2</v>
      </c>
      <c r="BF61" s="1">
        <v>1</v>
      </c>
    </row>
    <row r="62" spans="1:58">
      <c r="A62" s="35" t="s">
        <v>77</v>
      </c>
      <c r="B62" s="35"/>
      <c r="C62" s="36">
        <v>53020.0674</v>
      </c>
      <c r="D62" s="36">
        <v>5.9999999999999995E-4</v>
      </c>
      <c r="E62" s="35">
        <f t="shared" si="18"/>
        <v>29210.953875764179</v>
      </c>
      <c r="F62" s="1">
        <f t="shared" si="22"/>
        <v>29211</v>
      </c>
      <c r="G62" s="1">
        <f t="shared" si="13"/>
        <v>-1.9027999995159917E-2</v>
      </c>
      <c r="J62" s="1">
        <f t="shared" ref="J62:J69" si="24">G62</f>
        <v>-1.9027999995159917E-2</v>
      </c>
      <c r="O62" s="1">
        <f t="shared" ca="1" si="23"/>
        <v>-6.4325988310889204E-2</v>
      </c>
      <c r="P62" s="1">
        <f t="shared" si="20"/>
        <v>-2.3998757998204057E-2</v>
      </c>
      <c r="Q62" s="143">
        <f t="shared" si="19"/>
        <v>38001.5674</v>
      </c>
      <c r="S62" s="1">
        <f t="shared" si="14"/>
        <v>2.4708435124827369E-5</v>
      </c>
      <c r="T62" s="23">
        <f t="shared" ref="T62:T69" si="25">T$15</f>
        <v>1</v>
      </c>
      <c r="U62" s="1">
        <f t="shared" si="15"/>
        <v>2.4708435124827369E-5</v>
      </c>
      <c r="V62" s="1">
        <f t="shared" si="16"/>
        <v>4.9707580030441401E-3</v>
      </c>
      <c r="W62" s="1">
        <f t="shared" si="21"/>
        <v>4.9707580030441401E-3</v>
      </c>
      <c r="X62" s="1">
        <f t="shared" si="17"/>
        <v>2.4708435124827369E-5</v>
      </c>
      <c r="AB62" s="1" t="s">
        <v>71</v>
      </c>
      <c r="AJ62" s="1">
        <v>32573</v>
      </c>
      <c r="AK62" s="1">
        <v>-7.3073999992629979E-2</v>
      </c>
      <c r="BD62" s="1">
        <v>29024.5</v>
      </c>
      <c r="BE62" s="1">
        <v>-1.628099999652477E-2</v>
      </c>
      <c r="BF62" s="1">
        <v>1</v>
      </c>
    </row>
    <row r="63" spans="1:58">
      <c r="A63" s="35" t="s">
        <v>77</v>
      </c>
      <c r="B63" s="35"/>
      <c r="C63" s="36">
        <v>53021.0965</v>
      </c>
      <c r="D63" s="36">
        <v>5.9999999999999995E-4</v>
      </c>
      <c r="E63" s="35">
        <f t="shared" si="18"/>
        <v>29213.448433841251</v>
      </c>
      <c r="F63" s="1">
        <f t="shared" si="22"/>
        <v>29213.5</v>
      </c>
      <c r="G63" s="1">
        <f t="shared" si="13"/>
        <v>-2.1272999998473097E-2</v>
      </c>
      <c r="J63" s="1">
        <f t="shared" si="24"/>
        <v>-2.1272999998473097E-2</v>
      </c>
      <c r="O63" s="1">
        <f t="shared" ca="1" si="23"/>
        <v>-6.4356900706236342E-2</v>
      </c>
      <c r="P63" s="1">
        <f t="shared" si="20"/>
        <v>-2.4022362209333625E-2</v>
      </c>
      <c r="Q63" s="143">
        <f t="shared" si="19"/>
        <v>38002.5965</v>
      </c>
      <c r="S63" s="1">
        <f t="shared" si="14"/>
        <v>7.558992566507894E-6</v>
      </c>
      <c r="T63" s="23">
        <f t="shared" si="25"/>
        <v>1</v>
      </c>
      <c r="U63" s="1">
        <f t="shared" si="15"/>
        <v>7.558992566507894E-6</v>
      </c>
      <c r="V63" s="1">
        <f t="shared" si="16"/>
        <v>2.7493622108605287E-3</v>
      </c>
      <c r="W63" s="1">
        <f t="shared" si="21"/>
        <v>2.7493622108605287E-3</v>
      </c>
      <c r="X63" s="1">
        <f t="shared" si="17"/>
        <v>7.558992566507894E-6</v>
      </c>
      <c r="AJ63" s="1">
        <v>32691</v>
      </c>
      <c r="AK63" s="1">
        <v>-7.3658000001159962E-2</v>
      </c>
      <c r="BD63" s="1">
        <v>29211.5</v>
      </c>
      <c r="BE63" s="1">
        <v>-1.9186999998055398E-2</v>
      </c>
      <c r="BF63" s="1">
        <v>1</v>
      </c>
    </row>
    <row r="64" spans="1:58">
      <c r="A64" s="36" t="s">
        <v>70</v>
      </c>
      <c r="B64" s="39" t="s">
        <v>57</v>
      </c>
      <c r="C64" s="36">
        <v>53228.398150000001</v>
      </c>
      <c r="D64" s="36" t="s">
        <v>78</v>
      </c>
      <c r="E64" s="35">
        <f t="shared" si="18"/>
        <v>29715.951597186206</v>
      </c>
      <c r="F64" s="1">
        <f t="shared" si="22"/>
        <v>29716</v>
      </c>
      <c r="G64" s="1">
        <f t="shared" si="13"/>
        <v>-1.996800000051735E-2</v>
      </c>
      <c r="J64" s="1">
        <f t="shared" si="24"/>
        <v>-1.996800000051735E-2</v>
      </c>
      <c r="O64" s="1">
        <f t="shared" ca="1" si="23"/>
        <v>-7.0570292171005466E-2</v>
      </c>
      <c r="P64" s="1">
        <f t="shared" si="20"/>
        <v>-2.9027265082549936E-2</v>
      </c>
      <c r="Q64" s="143">
        <f t="shared" si="19"/>
        <v>38209.898150000001</v>
      </c>
      <c r="S64" s="1">
        <f t="shared" si="14"/>
        <v>8.2070283826534871E-5</v>
      </c>
      <c r="T64" s="23">
        <f t="shared" si="25"/>
        <v>1</v>
      </c>
      <c r="U64" s="1">
        <f t="shared" si="15"/>
        <v>8.2070283826534871E-5</v>
      </c>
      <c r="V64" s="1">
        <f t="shared" si="16"/>
        <v>9.059265082032586E-3</v>
      </c>
      <c r="W64" s="1">
        <f t="shared" si="21"/>
        <v>9.059265082032586E-3</v>
      </c>
      <c r="X64" s="1">
        <f t="shared" si="17"/>
        <v>8.2070283826534871E-5</v>
      </c>
    </row>
    <row r="65" spans="1:58">
      <c r="A65" s="48" t="s">
        <v>79</v>
      </c>
      <c r="B65" s="49"/>
      <c r="C65" s="36">
        <v>53287.5887</v>
      </c>
      <c r="D65" s="36">
        <v>5.1999999999999998E-3</v>
      </c>
      <c r="E65" s="35">
        <f t="shared" si="18"/>
        <v>29859.430622148753</v>
      </c>
      <c r="F65" s="1">
        <f t="shared" si="22"/>
        <v>29859.5</v>
      </c>
      <c r="G65" s="1">
        <f t="shared" si="13"/>
        <v>-2.8620999997656327E-2</v>
      </c>
      <c r="J65" s="1">
        <f t="shared" si="24"/>
        <v>-2.8620999997656327E-2</v>
      </c>
      <c r="O65" s="1">
        <f t="shared" ca="1" si="23"/>
        <v>-7.2344663663929554E-2</v>
      </c>
      <c r="P65" s="1">
        <f t="shared" si="20"/>
        <v>-3.0551672239071515E-2</v>
      </c>
      <c r="Q65" s="143">
        <f t="shared" si="19"/>
        <v>38269.0887</v>
      </c>
      <c r="S65" s="1">
        <f t="shared" si="14"/>
        <v>3.727495303771145E-6</v>
      </c>
      <c r="T65" s="23">
        <f t="shared" si="25"/>
        <v>1</v>
      </c>
      <c r="U65" s="1">
        <f t="shared" si="15"/>
        <v>3.727495303771145E-6</v>
      </c>
      <c r="V65" s="1">
        <f t="shared" si="16"/>
        <v>1.9306722414151878E-3</v>
      </c>
      <c r="W65" s="1">
        <f t="shared" si="21"/>
        <v>1.9306722414151878E-3</v>
      </c>
      <c r="X65" s="1">
        <f t="shared" si="17"/>
        <v>3.727495303771145E-6</v>
      </c>
      <c r="AJ65" s="1">
        <v>32740</v>
      </c>
      <c r="AK65" s="1">
        <v>-7.7320000003965106E-2</v>
      </c>
      <c r="BD65" s="1">
        <v>29214</v>
      </c>
      <c r="BE65" s="1">
        <v>-2.1432000001368579E-2</v>
      </c>
      <c r="BF65" s="1">
        <v>1</v>
      </c>
    </row>
    <row r="66" spans="1:58">
      <c r="A66" s="48" t="s">
        <v>79</v>
      </c>
      <c r="B66" s="40" t="s">
        <v>59</v>
      </c>
      <c r="C66" s="36">
        <v>53349.260799999996</v>
      </c>
      <c r="D66" s="36">
        <v>1.1999999999999999E-3</v>
      </c>
      <c r="E66" s="35">
        <f t="shared" si="18"/>
        <v>30008.924971760174</v>
      </c>
      <c r="F66" s="1">
        <f t="shared" si="22"/>
        <v>30009</v>
      </c>
      <c r="G66" s="1">
        <f t="shared" si="13"/>
        <v>-3.0952000000979751E-2</v>
      </c>
      <c r="J66" s="1">
        <f t="shared" si="24"/>
        <v>-3.0952000000979751E-2</v>
      </c>
      <c r="O66" s="1">
        <f t="shared" ca="1" si="23"/>
        <v>-7.419322490568675E-2</v>
      </c>
      <c r="P66" s="1">
        <f t="shared" si="20"/>
        <v>-3.2184776655257208E-2</v>
      </c>
      <c r="Q66" s="143">
        <f t="shared" si="19"/>
        <v>38330.760799999996</v>
      </c>
      <c r="S66" s="1">
        <f t="shared" si="14"/>
        <v>1.5197382793315197E-6</v>
      </c>
      <c r="T66" s="23">
        <f t="shared" si="25"/>
        <v>1</v>
      </c>
      <c r="U66" s="1">
        <f t="shared" si="15"/>
        <v>1.5197382793315197E-6</v>
      </c>
      <c r="V66" s="1">
        <f t="shared" si="16"/>
        <v>1.2327766542774565E-3</v>
      </c>
      <c r="W66" s="1">
        <f t="shared" si="21"/>
        <v>1.2327766542774565E-3</v>
      </c>
      <c r="X66" s="1">
        <f t="shared" si="17"/>
        <v>1.5197382793315197E-6</v>
      </c>
    </row>
    <row r="67" spans="1:58">
      <c r="A67" s="48" t="s">
        <v>79</v>
      </c>
      <c r="B67" s="49"/>
      <c r="C67" s="36">
        <v>53349.468800000002</v>
      </c>
      <c r="D67" s="36">
        <v>2.9999999999999997E-4</v>
      </c>
      <c r="E67" s="35">
        <f t="shared" si="18"/>
        <v>30009.429167737286</v>
      </c>
      <c r="F67" s="1">
        <f t="shared" si="22"/>
        <v>30009.5</v>
      </c>
      <c r="G67" s="1">
        <f t="shared" si="13"/>
        <v>-2.9220999997050967E-2</v>
      </c>
      <c r="J67" s="1">
        <f t="shared" si="24"/>
        <v>-2.9220999997050967E-2</v>
      </c>
      <c r="O67" s="1">
        <f t="shared" ca="1" si="23"/>
        <v>-7.4199407384756166E-2</v>
      </c>
      <c r="P67" s="1">
        <f t="shared" si="20"/>
        <v>-3.219031552134255E-2</v>
      </c>
      <c r="Q67" s="143">
        <f t="shared" si="19"/>
        <v>38330.968800000002</v>
      </c>
      <c r="S67" s="1">
        <f t="shared" si="14"/>
        <v>8.8168346827989963E-6</v>
      </c>
      <c r="T67" s="23">
        <f t="shared" si="25"/>
        <v>1</v>
      </c>
      <c r="U67" s="1">
        <f t="shared" si="15"/>
        <v>8.8168346827989963E-6</v>
      </c>
      <c r="V67" s="1">
        <f t="shared" si="16"/>
        <v>2.9693155242915825E-3</v>
      </c>
      <c r="W67" s="1">
        <f t="shared" si="21"/>
        <v>2.9693155242915825E-3</v>
      </c>
      <c r="X67" s="1">
        <f t="shared" si="17"/>
        <v>8.8168346827989963E-6</v>
      </c>
      <c r="AJ67" s="1">
        <v>32741.5</v>
      </c>
      <c r="AK67" s="1">
        <v>-7.5126999996427912E-2</v>
      </c>
      <c r="BD67" s="1">
        <v>29716.5</v>
      </c>
      <c r="BE67" s="1">
        <v>-2.0126999996136874E-2</v>
      </c>
      <c r="BF67" s="1">
        <v>0.5</v>
      </c>
    </row>
    <row r="68" spans="1:58">
      <c r="A68" s="48" t="s">
        <v>79</v>
      </c>
      <c r="B68" s="40" t="s">
        <v>59</v>
      </c>
      <c r="C68" s="36">
        <v>53360.400999999998</v>
      </c>
      <c r="D68" s="36">
        <v>5.9999999999999995E-4</v>
      </c>
      <c r="E68" s="35">
        <f t="shared" si="18"/>
        <v>30035.929029568186</v>
      </c>
      <c r="F68" s="1">
        <f t="shared" si="22"/>
        <v>30036</v>
      </c>
      <c r="G68" s="1">
        <f t="shared" si="13"/>
        <v>-2.927800000179559E-2</v>
      </c>
      <c r="J68" s="1">
        <f t="shared" si="24"/>
        <v>-2.927800000179559E-2</v>
      </c>
      <c r="O68" s="1">
        <f t="shared" ca="1" si="23"/>
        <v>-7.4527078775435518E-2</v>
      </c>
      <c r="P68" s="1">
        <f t="shared" si="20"/>
        <v>-3.248460979786072E-2</v>
      </c>
      <c r="Q68" s="143">
        <f t="shared" si="19"/>
        <v>38341.900999999998</v>
      </c>
      <c r="S68" s="1">
        <f t="shared" si="14"/>
        <v>1.0282346384220852E-5</v>
      </c>
      <c r="T68" s="23">
        <f t="shared" si="25"/>
        <v>1</v>
      </c>
      <c r="U68" s="1">
        <f t="shared" si="15"/>
        <v>1.0282346384220852E-5</v>
      </c>
      <c r="V68" s="1">
        <f t="shared" si="16"/>
        <v>3.2066097960651296E-3</v>
      </c>
      <c r="W68" s="1">
        <f t="shared" si="21"/>
        <v>3.2066097960651296E-3</v>
      </c>
      <c r="X68" s="1">
        <f t="shared" si="17"/>
        <v>1.0282346384220852E-5</v>
      </c>
      <c r="AB68" s="1" t="s">
        <v>64</v>
      </c>
      <c r="AJ68" s="1">
        <v>32812</v>
      </c>
      <c r="AK68" s="1">
        <v>-7.7656000001297798E-2</v>
      </c>
      <c r="BD68" s="1">
        <v>30009.5</v>
      </c>
      <c r="BE68" s="1">
        <v>-3.1111000003875233E-2</v>
      </c>
      <c r="BF68" s="1">
        <v>0.5</v>
      </c>
    </row>
    <row r="69" spans="1:58">
      <c r="A69" s="48" t="s">
        <v>79</v>
      </c>
      <c r="B69" s="49"/>
      <c r="C69" s="36">
        <v>53360.607600000003</v>
      </c>
      <c r="D69" s="36">
        <v>1.1000000000000001E-3</v>
      </c>
      <c r="E69" s="35">
        <f t="shared" si="18"/>
        <v>30036.429831918529</v>
      </c>
      <c r="F69" s="1">
        <f t="shared" si="22"/>
        <v>30036.5</v>
      </c>
      <c r="G69" s="1">
        <f t="shared" si="13"/>
        <v>-2.8946999998879619E-2</v>
      </c>
      <c r="J69" s="1">
        <f t="shared" si="24"/>
        <v>-2.8946999998879619E-2</v>
      </c>
      <c r="O69" s="1">
        <f t="shared" ca="1" si="23"/>
        <v>-7.4533261254504934E-2</v>
      </c>
      <c r="P69" s="1">
        <f t="shared" si="20"/>
        <v>-3.2490176376172242E-2</v>
      </c>
      <c r="Q69" s="143">
        <f t="shared" si="19"/>
        <v>38342.107600000003</v>
      </c>
      <c r="S69" s="1">
        <f t="shared" si="14"/>
        <v>1.2554098840604474E-5</v>
      </c>
      <c r="T69" s="23">
        <f t="shared" si="25"/>
        <v>1</v>
      </c>
      <c r="U69" s="1">
        <f t="shared" si="15"/>
        <v>1.2554098840604474E-5</v>
      </c>
      <c r="V69" s="1">
        <f t="shared" si="16"/>
        <v>3.5431763772926228E-3</v>
      </c>
      <c r="W69" s="1">
        <f t="shared" si="21"/>
        <v>3.5431763772926228E-3</v>
      </c>
      <c r="X69" s="1">
        <f t="shared" si="17"/>
        <v>1.2554098840604474E-5</v>
      </c>
      <c r="BD69" s="1">
        <v>30036.5</v>
      </c>
      <c r="BE69" s="1">
        <v>-2.9437000004691072E-2</v>
      </c>
      <c r="BF69" s="1">
        <v>1</v>
      </c>
    </row>
    <row r="70" spans="1:58">
      <c r="A70" s="47" t="s">
        <v>80</v>
      </c>
      <c r="B70" s="39"/>
      <c r="C70" s="36">
        <v>53701.763299999999</v>
      </c>
      <c r="D70" s="36">
        <v>2.0000000000000001E-4</v>
      </c>
      <c r="E70" s="35">
        <f t="shared" si="18"/>
        <v>30863.397771841628</v>
      </c>
      <c r="F70" s="1">
        <f t="shared" si="22"/>
        <v>30863.5</v>
      </c>
      <c r="G70" s="1">
        <f t="shared" si="13"/>
        <v>-4.2173000001639593E-2</v>
      </c>
      <c r="K70" s="1">
        <f>G70</f>
        <v>-4.2173000001639593E-2</v>
      </c>
      <c r="O70" s="1">
        <f t="shared" ca="1" si="23"/>
        <v>-8.475908163532897E-2</v>
      </c>
      <c r="P70" s="1">
        <f t="shared" si="20"/>
        <v>-4.2399691499492742E-2</v>
      </c>
      <c r="Q70" s="143">
        <f t="shared" si="19"/>
        <v>38683.263299999999</v>
      </c>
      <c r="S70" s="1">
        <f t="shared" si="14"/>
        <v>5.1389035198904114E-8</v>
      </c>
      <c r="T70" s="40">
        <f>T$16</f>
        <v>1</v>
      </c>
      <c r="U70" s="1">
        <f t="shared" si="15"/>
        <v>5.1389035198904114E-8</v>
      </c>
      <c r="V70" s="1">
        <f t="shared" si="16"/>
        <v>2.2669149785314868E-4</v>
      </c>
      <c r="W70" s="1">
        <f t="shared" si="21"/>
        <v>2.2669149785314868E-4</v>
      </c>
      <c r="X70" s="1">
        <f t="shared" si="17"/>
        <v>5.1389035198904114E-8</v>
      </c>
      <c r="BD70" s="1">
        <v>30037</v>
      </c>
      <c r="BE70" s="1">
        <v>-2.9105999994499143E-2</v>
      </c>
      <c r="BF70" s="1">
        <v>0.5</v>
      </c>
    </row>
    <row r="71" spans="1:58">
      <c r="A71" s="45" t="s">
        <v>81</v>
      </c>
      <c r="B71" s="40" t="s">
        <v>59</v>
      </c>
      <c r="C71" s="36">
        <v>53752.302600000003</v>
      </c>
      <c r="D71" s="36">
        <v>3.7000000000000002E-3</v>
      </c>
      <c r="E71" s="35">
        <f t="shared" si="18"/>
        <v>30985.906001386553</v>
      </c>
      <c r="F71" s="1">
        <f t="shared" si="22"/>
        <v>30986</v>
      </c>
      <c r="G71" s="1">
        <f t="shared" si="13"/>
        <v>-3.8777999994636048E-2</v>
      </c>
      <c r="J71" s="1">
        <f>G71</f>
        <v>-3.8777999994636048E-2</v>
      </c>
      <c r="O71" s="1">
        <f t="shared" ca="1" si="23"/>
        <v>-8.6273789007337343E-2</v>
      </c>
      <c r="P71" s="1">
        <f t="shared" si="20"/>
        <v>-4.3986927876902171E-2</v>
      </c>
      <c r="Q71" s="143">
        <f t="shared" si="19"/>
        <v>38733.802600000003</v>
      </c>
      <c r="S71" s="1">
        <f t="shared" si="14"/>
        <v>2.7132929682649441E-5</v>
      </c>
      <c r="T71" s="23">
        <f>T$15</f>
        <v>1</v>
      </c>
      <c r="U71" s="1">
        <f t="shared" si="15"/>
        <v>2.7132929682649441E-5</v>
      </c>
      <c r="V71" s="1">
        <f t="shared" si="16"/>
        <v>5.2089278822661234E-3</v>
      </c>
      <c r="W71" s="1">
        <f t="shared" si="21"/>
        <v>5.2089278822661234E-3</v>
      </c>
      <c r="X71" s="1">
        <f t="shared" si="17"/>
        <v>2.7132929682649441E-5</v>
      </c>
      <c r="BD71" s="1">
        <v>30864</v>
      </c>
      <c r="BE71" s="1">
        <v>-4.2331999997259118E-2</v>
      </c>
      <c r="BF71" s="1">
        <v>1</v>
      </c>
    </row>
    <row r="72" spans="1:58">
      <c r="A72" s="47" t="s">
        <v>82</v>
      </c>
      <c r="B72" s="39"/>
      <c r="C72" s="50">
        <v>54074.887000000002</v>
      </c>
      <c r="D72" s="36">
        <v>1E-3</v>
      </c>
      <c r="E72" s="35">
        <f t="shared" si="18"/>
        <v>31767.856755014094</v>
      </c>
      <c r="F72" s="1">
        <f t="shared" si="22"/>
        <v>31768</v>
      </c>
      <c r="G72" s="1">
        <f t="shared" si="13"/>
        <v>-5.9093999996548519E-2</v>
      </c>
      <c r="K72" s="1">
        <f>G72</f>
        <v>-5.9093999996548519E-2</v>
      </c>
      <c r="O72" s="1">
        <f t="shared" ca="1" si="23"/>
        <v>-9.5943186271913394E-2</v>
      </c>
      <c r="P72" s="1">
        <f t="shared" si="20"/>
        <v>-5.4845303816330238E-2</v>
      </c>
      <c r="Q72" s="143">
        <f t="shared" si="19"/>
        <v>39056.387000000002</v>
      </c>
      <c r="S72" s="1">
        <f t="shared" si="14"/>
        <v>1.8051419231801411E-5</v>
      </c>
      <c r="T72" s="40">
        <f>T$16</f>
        <v>1</v>
      </c>
      <c r="U72" s="1">
        <f t="shared" si="15"/>
        <v>1.8051419231801411E-5</v>
      </c>
      <c r="V72" s="1">
        <f t="shared" si="16"/>
        <v>-4.248696180218281E-3</v>
      </c>
      <c r="W72" s="1">
        <f t="shared" si="21"/>
        <v>4.248696180218281E-3</v>
      </c>
      <c r="X72" s="1">
        <f t="shared" si="17"/>
        <v>1.8051419231801411E-5</v>
      </c>
      <c r="BD72" s="1">
        <v>30986.5</v>
      </c>
      <c r="BE72" s="1">
        <v>-3.893699999753153E-2</v>
      </c>
      <c r="BF72" s="1">
        <v>0.2</v>
      </c>
    </row>
    <row r="73" spans="1:58">
      <c r="A73" s="36" t="s">
        <v>83</v>
      </c>
      <c r="B73" s="39" t="s">
        <v>59</v>
      </c>
      <c r="C73" s="36">
        <v>54388.61075</v>
      </c>
      <c r="D73" s="36">
        <v>5.9999999999999995E-4</v>
      </c>
      <c r="E73" s="35">
        <f t="shared" si="18"/>
        <v>32528.329123620133</v>
      </c>
      <c r="F73" s="1">
        <f t="shared" si="22"/>
        <v>32528.5</v>
      </c>
      <c r="G73" s="1">
        <f t="shared" si="13"/>
        <v>-7.0492999999260064E-2</v>
      </c>
      <c r="J73" s="1">
        <f>G73</f>
        <v>-7.0492999999260064E-2</v>
      </c>
      <c r="O73" s="1">
        <f t="shared" ca="1" si="23"/>
        <v>-0.10534673693650426</v>
      </c>
      <c r="P73" s="1">
        <f t="shared" si="20"/>
        <v>-6.6609159241380889E-2</v>
      </c>
      <c r="Q73" s="143">
        <f t="shared" si="19"/>
        <v>39370.11075</v>
      </c>
      <c r="S73" s="1">
        <f t="shared" si="14"/>
        <v>1.5084219032563489E-5</v>
      </c>
      <c r="T73" s="23">
        <f>T$15</f>
        <v>1</v>
      </c>
      <c r="U73" s="1">
        <f t="shared" si="15"/>
        <v>1.5084219032563489E-5</v>
      </c>
      <c r="V73" s="1">
        <f t="shared" si="16"/>
        <v>-3.8838407578791756E-3</v>
      </c>
      <c r="W73" s="1">
        <f t="shared" si="21"/>
        <v>3.8838407578791756E-3</v>
      </c>
      <c r="X73" s="1">
        <f t="shared" si="17"/>
        <v>1.5084219032563489E-5</v>
      </c>
      <c r="BD73" s="1">
        <v>31768.5</v>
      </c>
      <c r="BE73" s="1">
        <v>-5.9252999999444E-2</v>
      </c>
      <c r="BF73" s="1">
        <v>0.5</v>
      </c>
    </row>
    <row r="74" spans="1:58">
      <c r="A74" s="36" t="s">
        <v>83</v>
      </c>
      <c r="B74" s="39" t="s">
        <v>59</v>
      </c>
      <c r="C74" s="36">
        <v>54388.611749999996</v>
      </c>
      <c r="D74" s="36">
        <v>4.0000000000000002E-4</v>
      </c>
      <c r="E74" s="35">
        <f t="shared" si="18"/>
        <v>32528.331547639245</v>
      </c>
      <c r="F74" s="1">
        <f t="shared" si="22"/>
        <v>32528.5</v>
      </c>
      <c r="G74" s="1">
        <f t="shared" si="13"/>
        <v>-6.9493000002694316E-2</v>
      </c>
      <c r="J74" s="1">
        <f>G74</f>
        <v>-6.9493000002694316E-2</v>
      </c>
      <c r="O74" s="1">
        <f t="shared" ca="1" si="23"/>
        <v>-0.10534673693650426</v>
      </c>
      <c r="P74" s="1">
        <f t="shared" si="20"/>
        <v>-6.6609159241380889E-2</v>
      </c>
      <c r="Q74" s="143">
        <f t="shared" si="19"/>
        <v>39370.111749999996</v>
      </c>
      <c r="S74" s="1">
        <f t="shared" si="14"/>
        <v>8.3165375366128094E-6</v>
      </c>
      <c r="T74" s="23">
        <f>T$15</f>
        <v>1</v>
      </c>
      <c r="U74" s="1">
        <f t="shared" si="15"/>
        <v>8.3165375366128094E-6</v>
      </c>
      <c r="V74" s="1">
        <f t="shared" si="16"/>
        <v>-2.8838407613134276E-3</v>
      </c>
      <c r="W74" s="1">
        <f t="shared" si="21"/>
        <v>2.8838407613134276E-3</v>
      </c>
      <c r="X74" s="1">
        <f t="shared" si="17"/>
        <v>8.3165375366128094E-6</v>
      </c>
      <c r="BD74" s="1">
        <v>32529</v>
      </c>
      <c r="BE74" s="1">
        <v>-6.9652000005589798E-2</v>
      </c>
      <c r="BF74" s="1">
        <v>1</v>
      </c>
    </row>
    <row r="75" spans="1:58">
      <c r="A75" s="36" t="s">
        <v>83</v>
      </c>
      <c r="B75" s="39" t="s">
        <v>59</v>
      </c>
      <c r="C75" s="36">
        <v>54389.434350000003</v>
      </c>
      <c r="D75" s="36">
        <v>5.9999999999999995E-4</v>
      </c>
      <c r="E75" s="35">
        <f t="shared" si="18"/>
        <v>32530.325545767919</v>
      </c>
      <c r="F75" s="1">
        <f t="shared" si="22"/>
        <v>32530.5</v>
      </c>
      <c r="G75" s="1">
        <f t="shared" si="13"/>
        <v>-7.1968999996897765E-2</v>
      </c>
      <c r="J75" s="1">
        <f>G75</f>
        <v>-7.1968999996897765E-2</v>
      </c>
      <c r="O75" s="1">
        <f t="shared" ca="1" si="23"/>
        <v>-0.10537146685278198</v>
      </c>
      <c r="P75" s="1">
        <f t="shared" si="20"/>
        <v>-6.6641661629848192E-2</v>
      </c>
      <c r="Q75" s="143">
        <f t="shared" si="19"/>
        <v>39370.934350000003</v>
      </c>
      <c r="S75" s="1">
        <f t="shared" si="14"/>
        <v>2.8380534077038402E-5</v>
      </c>
      <c r="T75" s="23">
        <f>T$15</f>
        <v>1</v>
      </c>
      <c r="U75" s="1">
        <f t="shared" si="15"/>
        <v>2.8380534077038402E-5</v>
      </c>
      <c r="V75" s="1">
        <f t="shared" si="16"/>
        <v>-5.3273383670495722E-3</v>
      </c>
      <c r="W75" s="1">
        <f t="shared" si="21"/>
        <v>5.3273383670495722E-3</v>
      </c>
      <c r="X75" s="1">
        <f t="shared" si="17"/>
        <v>2.8380534077038402E-5</v>
      </c>
      <c r="BD75" s="1">
        <v>32740</v>
      </c>
      <c r="BE75" s="1">
        <v>-7.7320000003965106E-2</v>
      </c>
      <c r="BF75" s="1">
        <v>1</v>
      </c>
    </row>
    <row r="76" spans="1:58">
      <c r="A76" s="36" t="s">
        <v>83</v>
      </c>
      <c r="B76" s="39" t="s">
        <v>59</v>
      </c>
      <c r="C76" s="36">
        <v>54389.434950000003</v>
      </c>
      <c r="D76" s="36">
        <v>4.0000000000000002E-4</v>
      </c>
      <c r="E76" s="35">
        <f t="shared" si="18"/>
        <v>32530.32700017939</v>
      </c>
      <c r="F76" s="1">
        <f t="shared" si="22"/>
        <v>32530.5</v>
      </c>
      <c r="G76" s="1">
        <f t="shared" si="13"/>
        <v>-7.1368999997503124E-2</v>
      </c>
      <c r="J76" s="1">
        <f>G76</f>
        <v>-7.1368999997503124E-2</v>
      </c>
      <c r="O76" s="1">
        <f t="shared" ca="1" si="23"/>
        <v>-0.10537146685278198</v>
      </c>
      <c r="P76" s="1">
        <f t="shared" si="20"/>
        <v>-6.6641661629848192E-2</v>
      </c>
      <c r="Q76" s="143">
        <f t="shared" si="19"/>
        <v>39370.934950000003</v>
      </c>
      <c r="S76" s="1">
        <f t="shared" si="14"/>
        <v>2.2347728042302397E-5</v>
      </c>
      <c r="T76" s="23">
        <f>T$15</f>
        <v>1</v>
      </c>
      <c r="U76" s="1">
        <f t="shared" si="15"/>
        <v>2.2347728042302397E-5</v>
      </c>
      <c r="V76" s="1">
        <f t="shared" si="16"/>
        <v>-4.7273383676549319E-3</v>
      </c>
      <c r="W76" s="1">
        <f t="shared" si="21"/>
        <v>4.7273383676549319E-3</v>
      </c>
      <c r="X76" s="1">
        <f t="shared" si="17"/>
        <v>2.2347728042302397E-5</v>
      </c>
      <c r="BD76" s="1">
        <v>32741.5</v>
      </c>
      <c r="BE76" s="1">
        <v>-7.5126999996427912E-2</v>
      </c>
      <c r="BF76" s="1">
        <v>1</v>
      </c>
    </row>
    <row r="77" spans="1:58">
      <c r="A77" s="36" t="s">
        <v>83</v>
      </c>
      <c r="B77" s="39" t="s">
        <v>59</v>
      </c>
      <c r="C77" s="36">
        <v>54389.434950000003</v>
      </c>
      <c r="D77" s="36">
        <v>5.9999999999999995E-4</v>
      </c>
      <c r="E77" s="35">
        <f t="shared" si="18"/>
        <v>32530.32700017939</v>
      </c>
      <c r="F77" s="1">
        <f t="shared" si="22"/>
        <v>32530.5</v>
      </c>
      <c r="G77" s="1">
        <f t="shared" si="13"/>
        <v>-7.1368999997503124E-2</v>
      </c>
      <c r="J77" s="1">
        <f>G77</f>
        <v>-7.1368999997503124E-2</v>
      </c>
      <c r="O77" s="1">
        <f t="shared" ca="1" si="23"/>
        <v>-0.10537146685278198</v>
      </c>
      <c r="P77" s="1">
        <f t="shared" si="20"/>
        <v>-6.6641661629848192E-2</v>
      </c>
      <c r="Q77" s="143">
        <f t="shared" si="19"/>
        <v>39370.934950000003</v>
      </c>
      <c r="S77" s="1">
        <f t="shared" si="14"/>
        <v>2.2347728042302397E-5</v>
      </c>
      <c r="T77" s="23">
        <f>T$15</f>
        <v>1</v>
      </c>
      <c r="U77" s="1">
        <f t="shared" si="15"/>
        <v>2.2347728042302397E-5</v>
      </c>
      <c r="V77" s="1">
        <f t="shared" si="16"/>
        <v>-4.7273383676549319E-3</v>
      </c>
      <c r="W77" s="1">
        <f t="shared" si="21"/>
        <v>4.7273383676549319E-3</v>
      </c>
      <c r="X77" s="1">
        <f t="shared" si="17"/>
        <v>2.2347728042302397E-5</v>
      </c>
      <c r="BD77" s="1">
        <v>32744</v>
      </c>
      <c r="BE77" s="1">
        <v>-7.5272000001859851E-2</v>
      </c>
      <c r="BF77" s="1">
        <v>1</v>
      </c>
    </row>
    <row r="78" spans="1:58">
      <c r="A78" s="51" t="s">
        <v>84</v>
      </c>
      <c r="B78" s="52"/>
      <c r="C78" s="53">
        <v>54406.76</v>
      </c>
      <c r="D78" s="53">
        <v>1E-3</v>
      </c>
      <c r="E78" s="52">
        <f t="shared" si="18"/>
        <v>32572.323252645827</v>
      </c>
      <c r="F78" s="1">
        <f t="shared" si="22"/>
        <v>32572.5</v>
      </c>
      <c r="G78" s="1">
        <f t="shared" si="13"/>
        <v>-7.2914999997010455E-2</v>
      </c>
      <c r="K78" s="1">
        <f>G78</f>
        <v>-7.2914999997010455E-2</v>
      </c>
      <c r="O78" s="1">
        <f t="shared" ca="1" si="23"/>
        <v>-0.10589079509461341</v>
      </c>
      <c r="P78" s="1">
        <f t="shared" si="20"/>
        <v>-6.7326108535570528E-2</v>
      </c>
      <c r="Q78" s="143">
        <f t="shared" si="19"/>
        <v>39388.26</v>
      </c>
      <c r="S78" s="1">
        <f t="shared" si="14"/>
        <v>3.1235707767756121E-5</v>
      </c>
      <c r="T78" s="40">
        <f>T$16</f>
        <v>1</v>
      </c>
      <c r="U78" s="1">
        <f t="shared" si="15"/>
        <v>3.1235707767756121E-5</v>
      </c>
      <c r="V78" s="1">
        <f t="shared" si="16"/>
        <v>-5.5888914614399265E-3</v>
      </c>
      <c r="W78" s="1">
        <f t="shared" si="21"/>
        <v>5.5888914614399265E-3</v>
      </c>
      <c r="X78" s="1">
        <f t="shared" si="17"/>
        <v>3.1235707767756121E-5</v>
      </c>
      <c r="BD78" s="1">
        <v>32812</v>
      </c>
      <c r="BE78" s="1">
        <v>-7.7656000001297798E-2</v>
      </c>
      <c r="BF78" s="1">
        <v>1</v>
      </c>
    </row>
    <row r="79" spans="1:58">
      <c r="A79" s="36" t="s">
        <v>85</v>
      </c>
      <c r="B79" s="40" t="s">
        <v>57</v>
      </c>
      <c r="C79" s="36">
        <v>54455.438900000001</v>
      </c>
      <c r="D79" s="36">
        <v>1.6000000000000001E-3</v>
      </c>
      <c r="E79" s="35">
        <f t="shared" si="18"/>
        <v>32690.321837018659</v>
      </c>
      <c r="F79" s="54">
        <f t="shared" si="22"/>
        <v>32690.5</v>
      </c>
      <c r="G79" s="1">
        <f t="shared" si="13"/>
        <v>-7.349899999826448E-2</v>
      </c>
      <c r="J79" s="1">
        <f>G79</f>
        <v>-7.349899999826448E-2</v>
      </c>
      <c r="O79" s="1">
        <f t="shared" ca="1" si="23"/>
        <v>-0.10734986015499703</v>
      </c>
      <c r="P79" s="1">
        <f t="shared" si="20"/>
        <v>-6.9268456444252058E-2</v>
      </c>
      <c r="Q79" s="143">
        <f t="shared" si="19"/>
        <v>39436.938900000001</v>
      </c>
      <c r="S79" s="1">
        <f t="shared" si="14"/>
        <v>1.789749876239606E-5</v>
      </c>
      <c r="T79" s="23">
        <f>T$15</f>
        <v>1</v>
      </c>
      <c r="U79" s="1">
        <f t="shared" si="15"/>
        <v>1.789749876239606E-5</v>
      </c>
      <c r="V79" s="1">
        <f t="shared" si="16"/>
        <v>-4.2305435540124225E-3</v>
      </c>
      <c r="W79" s="1">
        <f t="shared" si="21"/>
        <v>4.2305435540124225E-3</v>
      </c>
      <c r="X79" s="1">
        <f t="shared" si="17"/>
        <v>1.789749876239606E-5</v>
      </c>
      <c r="BD79" s="1">
        <v>33603</v>
      </c>
      <c r="BE79" s="1">
        <v>-8.9513999999326188E-2</v>
      </c>
      <c r="BF79" s="1">
        <v>1</v>
      </c>
    </row>
    <row r="80" spans="1:58">
      <c r="A80" s="45" t="s">
        <v>86</v>
      </c>
      <c r="B80" s="40" t="s">
        <v>57</v>
      </c>
      <c r="C80" s="36">
        <v>54475.649599999997</v>
      </c>
      <c r="D80" s="36">
        <v>2.0000000000000001E-4</v>
      </c>
      <c r="E80" s="35">
        <f t="shared" si="18"/>
        <v>32739.312960260628</v>
      </c>
      <c r="F80" s="54">
        <f t="shared" si="22"/>
        <v>32739.5</v>
      </c>
      <c r="G80" s="1">
        <f t="shared" si="13"/>
        <v>-7.7161000001069624E-2</v>
      </c>
      <c r="K80" s="1">
        <f>G80</f>
        <v>-7.7161000001069624E-2</v>
      </c>
      <c r="O80" s="1">
        <f t="shared" ca="1" si="23"/>
        <v>-0.10795574310380035</v>
      </c>
      <c r="P80" s="1">
        <f t="shared" si="20"/>
        <v>-7.0083423500888031E-2</v>
      </c>
      <c r="Q80" s="143">
        <f t="shared" si="19"/>
        <v>39457.149599999997</v>
      </c>
      <c r="S80" s="1">
        <f t="shared" si="14"/>
        <v>5.0092089115922724E-5</v>
      </c>
      <c r="T80" s="40">
        <f>T$16</f>
        <v>1</v>
      </c>
      <c r="U80" s="1">
        <f t="shared" si="15"/>
        <v>5.0092089115922724E-5</v>
      </c>
      <c r="V80" s="1">
        <f t="shared" si="16"/>
        <v>-7.0775765001815927E-3</v>
      </c>
      <c r="W80" s="1">
        <f t="shared" si="21"/>
        <v>7.0775765001815927E-3</v>
      </c>
      <c r="X80" s="1">
        <f t="shared" si="17"/>
        <v>5.0092089115922724E-5</v>
      </c>
      <c r="BD80" s="1">
        <v>35220.5</v>
      </c>
      <c r="BE80" s="1">
        <v>-0.12142899999162182</v>
      </c>
      <c r="BF80" s="1">
        <v>0.4</v>
      </c>
    </row>
    <row r="81" spans="1:58">
      <c r="A81" s="36" t="s">
        <v>85</v>
      </c>
      <c r="B81" s="40" t="s">
        <v>59</v>
      </c>
      <c r="C81" s="36">
        <v>54476.270600000003</v>
      </c>
      <c r="D81" s="36">
        <v>5.9999999999999995E-4</v>
      </c>
      <c r="E81" s="35">
        <f t="shared" si="18"/>
        <v>32740.818276134578</v>
      </c>
      <c r="F81" s="54">
        <f t="shared" si="22"/>
        <v>32741</v>
      </c>
      <c r="G81" s="1">
        <f t="shared" si="13"/>
        <v>-7.496799999353243E-2</v>
      </c>
      <c r="J81" s="1">
        <f>G81</f>
        <v>-7.496799999353243E-2</v>
      </c>
      <c r="O81" s="1">
        <f t="shared" ca="1" si="23"/>
        <v>-0.10797429054100866</v>
      </c>
      <c r="P81" s="1">
        <f t="shared" si="20"/>
        <v>-7.0108449220199542E-2</v>
      </c>
      <c r="Q81" s="143">
        <f t="shared" si="19"/>
        <v>39457.770600000003</v>
      </c>
      <c r="S81" s="1">
        <f t="shared" si="14"/>
        <v>2.361523371860027E-5</v>
      </c>
      <c r="T81" s="23">
        <f>T$15</f>
        <v>1</v>
      </c>
      <c r="U81" s="1">
        <f t="shared" si="15"/>
        <v>2.361523371860027E-5</v>
      </c>
      <c r="V81" s="1">
        <f t="shared" si="16"/>
        <v>-4.859550773332888E-3</v>
      </c>
      <c r="W81" s="1">
        <f t="shared" si="21"/>
        <v>4.859550773332888E-3</v>
      </c>
      <c r="X81" s="1">
        <f t="shared" si="17"/>
        <v>2.361523371860027E-5</v>
      </c>
      <c r="BD81" s="1">
        <v>35471</v>
      </c>
      <c r="BE81" s="1">
        <v>-0.12948799999867333</v>
      </c>
      <c r="BF81" s="1">
        <v>1</v>
      </c>
    </row>
    <row r="82" spans="1:58">
      <c r="A82" s="36" t="s">
        <v>85</v>
      </c>
      <c r="B82" s="40" t="s">
        <v>57</v>
      </c>
      <c r="C82" s="36">
        <v>54477.301800000001</v>
      </c>
      <c r="D82" s="36">
        <v>5.9999999999999995E-4</v>
      </c>
      <c r="E82" s="35">
        <f t="shared" si="18"/>
        <v>32743.317924651798</v>
      </c>
      <c r="F82" s="54">
        <f t="shared" si="22"/>
        <v>32743.5</v>
      </c>
      <c r="G82" s="1">
        <f t="shared" si="13"/>
        <v>-7.5112999998964369E-2</v>
      </c>
      <c r="J82" s="1">
        <f>G82</f>
        <v>-7.5112999998964369E-2</v>
      </c>
      <c r="O82" s="1">
        <f t="shared" ca="1" si="23"/>
        <v>-0.10800520293635574</v>
      </c>
      <c r="P82" s="1">
        <f t="shared" si="20"/>
        <v>-7.0150169016172326E-2</v>
      </c>
      <c r="Q82" s="143">
        <f t="shared" si="19"/>
        <v>39458.801800000001</v>
      </c>
      <c r="S82" s="1">
        <f t="shared" si="14"/>
        <v>2.4629691363760641E-5</v>
      </c>
      <c r="T82" s="23">
        <f>T$15</f>
        <v>1</v>
      </c>
      <c r="U82" s="1">
        <f t="shared" si="15"/>
        <v>2.4629691363760641E-5</v>
      </c>
      <c r="V82" s="1">
        <f t="shared" si="16"/>
        <v>-4.9628309827920436E-3</v>
      </c>
      <c r="W82" s="1">
        <f t="shared" si="21"/>
        <v>4.9628309827920436E-3</v>
      </c>
      <c r="X82" s="1">
        <f t="shared" si="17"/>
        <v>2.4629691363760641E-5</v>
      </c>
      <c r="BD82" s="1">
        <v>36103</v>
      </c>
      <c r="BE82" s="1">
        <v>-0.13771399999677669</v>
      </c>
      <c r="BF82" s="1">
        <v>1</v>
      </c>
    </row>
    <row r="83" spans="1:58">
      <c r="A83" s="36" t="s">
        <v>85</v>
      </c>
      <c r="B83" s="40" t="s">
        <v>57</v>
      </c>
      <c r="C83" s="36">
        <v>54505.351999999999</v>
      </c>
      <c r="D83" s="36">
        <v>1E-4</v>
      </c>
      <c r="E83" s="35">
        <f t="shared" si="18"/>
        <v>32811.312145790209</v>
      </c>
      <c r="F83" s="54">
        <f t="shared" si="22"/>
        <v>32811.5</v>
      </c>
      <c r="G83" s="1">
        <f t="shared" si="13"/>
        <v>-7.7496999998402316E-2</v>
      </c>
      <c r="J83" s="1">
        <f>G83</f>
        <v>-7.7496999998402316E-2</v>
      </c>
      <c r="O83" s="1">
        <f t="shared" ca="1" si="23"/>
        <v>-0.10884602008979716</v>
      </c>
      <c r="P83" s="1">
        <f t="shared" si="20"/>
        <v>-7.128986792634362E-2</v>
      </c>
      <c r="Q83" s="143">
        <f t="shared" si="19"/>
        <v>39486.851999999999</v>
      </c>
      <c r="S83" s="1">
        <f t="shared" si="14"/>
        <v>3.8528488559979684E-5</v>
      </c>
      <c r="T83" s="23">
        <f>T$15</f>
        <v>1</v>
      </c>
      <c r="U83" s="1">
        <f t="shared" si="15"/>
        <v>3.8528488559979684E-5</v>
      </c>
      <c r="V83" s="1">
        <f t="shared" si="16"/>
        <v>-6.2071320720586964E-3</v>
      </c>
      <c r="W83" s="1">
        <f t="shared" si="21"/>
        <v>6.2071320720586964E-3</v>
      </c>
      <c r="X83" s="1">
        <f t="shared" si="17"/>
        <v>3.8528488559979684E-5</v>
      </c>
    </row>
    <row r="84" spans="1:58">
      <c r="A84" s="36" t="s">
        <v>83</v>
      </c>
      <c r="B84" s="39" t="s">
        <v>59</v>
      </c>
      <c r="C84" s="36">
        <v>54555.409</v>
      </c>
      <c r="D84" s="36">
        <v>4.0000000000000002E-4</v>
      </c>
      <c r="E84" s="35">
        <f t="shared" si="18"/>
        <v>32932.651270913229</v>
      </c>
      <c r="F84" s="54">
        <f t="shared" si="22"/>
        <v>32932.5</v>
      </c>
      <c r="O84" s="1">
        <f t="shared" ca="1" si="23"/>
        <v>-0.11034218002459728</v>
      </c>
      <c r="P84" s="1">
        <f t="shared" si="20"/>
        <v>-7.3341333830836852E-2</v>
      </c>
      <c r="Q84" s="143">
        <f t="shared" si="19"/>
        <v>39536.909</v>
      </c>
      <c r="R84" s="41">
        <v>6.2246000001323409E-2</v>
      </c>
      <c r="W84" s="1">
        <v>0.1397064101876504</v>
      </c>
    </row>
    <row r="85" spans="1:58">
      <c r="A85" s="36" t="s">
        <v>83</v>
      </c>
      <c r="B85" s="40" t="s">
        <v>57</v>
      </c>
      <c r="C85" s="36">
        <v>54557.378920000003</v>
      </c>
      <c r="D85" s="36">
        <v>2.9999999999999997E-4</v>
      </c>
      <c r="E85" s="35">
        <f t="shared" si="18"/>
        <v>32937.426394659415</v>
      </c>
      <c r="F85" s="54">
        <f t="shared" si="22"/>
        <v>32937.5</v>
      </c>
      <c r="O85" s="1">
        <f t="shared" ca="1" si="23"/>
        <v>-0.1104040048152915</v>
      </c>
      <c r="P85" s="1">
        <f t="shared" si="20"/>
        <v>-7.3426751767813547E-2</v>
      </c>
      <c r="Q85" s="143">
        <f t="shared" ref="Q85:Q118" si="26">+C85-15018.5</f>
        <v>39538.878920000003</v>
      </c>
      <c r="R85" s="41">
        <v>-3.0523999994329643E-2</v>
      </c>
      <c r="W85" s="1">
        <v>4.703622922841344E-2</v>
      </c>
    </row>
    <row r="86" spans="1:58">
      <c r="A86" s="35" t="s">
        <v>87</v>
      </c>
      <c r="B86" s="35" t="s">
        <v>59</v>
      </c>
      <c r="C86" s="36">
        <v>54781.3292</v>
      </c>
      <c r="D86" s="36" t="s">
        <v>25</v>
      </c>
      <c r="E86" s="35">
        <f t="shared" si="18"/>
        <v>33480.286155457201</v>
      </c>
      <c r="F86" s="54">
        <f t="shared" si="22"/>
        <v>33480.5</v>
      </c>
      <c r="G86" s="1">
        <f t="shared" ref="G86:G118" si="27">+C86-(C$7+F86*C$8)</f>
        <v>-8.8218999997479841E-2</v>
      </c>
      <c r="K86" s="1">
        <f>G86</f>
        <v>-8.8218999997479841E-2</v>
      </c>
      <c r="O86" s="1">
        <f t="shared" ca="1" si="23"/>
        <v>-0.11711817708468381</v>
      </c>
      <c r="P86" s="1">
        <f t="shared" si="20"/>
        <v>-8.3008553088259829E-2</v>
      </c>
      <c r="Q86" s="143">
        <f t="shared" si="26"/>
        <v>39762.8292</v>
      </c>
      <c r="S86" s="1">
        <f t="shared" ref="S86:S118" si="28">(P86-G86)^2</f>
        <v>2.7148756993800379E-5</v>
      </c>
      <c r="T86" s="40">
        <f>T$16</f>
        <v>1</v>
      </c>
      <c r="U86" s="1">
        <f t="shared" ref="U86:U118" si="29">T86*S86</f>
        <v>2.7148756993800379E-5</v>
      </c>
      <c r="V86" s="1">
        <f t="shared" ref="V86:V118" si="30">G86-P86</f>
        <v>-5.2104469092200123E-3</v>
      </c>
      <c r="W86" s="1">
        <f t="shared" ref="W86:W118" si="31">ABS(P86-G86)</f>
        <v>5.2104469092200123E-3</v>
      </c>
      <c r="X86" s="1">
        <f t="shared" ref="X86:X121" si="32">W86^2</f>
        <v>2.7148756993800379E-5</v>
      </c>
    </row>
    <row r="87" spans="1:58">
      <c r="A87" s="36" t="s">
        <v>88</v>
      </c>
      <c r="B87" s="40" t="s">
        <v>57</v>
      </c>
      <c r="C87" s="36">
        <v>54831.657700000003</v>
      </c>
      <c r="D87" s="36">
        <v>5.0000000000000001E-4</v>
      </c>
      <c r="E87" s="35">
        <f t="shared" si="18"/>
        <v>33602.283401771485</v>
      </c>
      <c r="F87" s="54">
        <f t="shared" si="22"/>
        <v>33602.5</v>
      </c>
      <c r="G87" s="1">
        <f t="shared" si="27"/>
        <v>-8.9354999996430706E-2</v>
      </c>
      <c r="K87" s="1">
        <f>G87</f>
        <v>-8.9354999996430706E-2</v>
      </c>
      <c r="O87" s="1">
        <f t="shared" ca="1" si="23"/>
        <v>-0.11862670197762276</v>
      </c>
      <c r="P87" s="1">
        <f t="shared" si="20"/>
        <v>-8.5244640435400809E-2</v>
      </c>
      <c r="Q87" s="143">
        <f t="shared" si="26"/>
        <v>39813.157700000003</v>
      </c>
      <c r="S87" s="1">
        <f t="shared" si="28"/>
        <v>1.6895055720949888E-5</v>
      </c>
      <c r="T87" s="40">
        <f>T$16</f>
        <v>1</v>
      </c>
      <c r="U87" s="1">
        <f t="shared" si="29"/>
        <v>1.6895055720949888E-5</v>
      </c>
      <c r="V87" s="1">
        <f t="shared" si="30"/>
        <v>-4.1103595610298971E-3</v>
      </c>
      <c r="W87" s="1">
        <f t="shared" si="31"/>
        <v>4.1103595610298971E-3</v>
      </c>
      <c r="X87" s="1">
        <f t="shared" si="32"/>
        <v>1.6895055720949888E-5</v>
      </c>
    </row>
    <row r="88" spans="1:58">
      <c r="A88" s="42" t="s">
        <v>89</v>
      </c>
      <c r="B88" s="55" t="s">
        <v>57</v>
      </c>
      <c r="C88" s="42">
        <v>54832.274299999997</v>
      </c>
      <c r="D88" s="42">
        <v>2.9999999999999997E-4</v>
      </c>
      <c r="E88" s="35">
        <f t="shared" si="18"/>
        <v>33603.778051961272</v>
      </c>
      <c r="F88" s="54">
        <f t="shared" si="22"/>
        <v>33604</v>
      </c>
      <c r="G88" s="1">
        <f t="shared" si="27"/>
        <v>-9.1562000001431443E-2</v>
      </c>
      <c r="J88" s="1">
        <f>G88</f>
        <v>-9.1562000001431443E-2</v>
      </c>
      <c r="O88" s="1">
        <f t="shared" ca="1" si="23"/>
        <v>-0.11864524941483101</v>
      </c>
      <c r="P88" s="1">
        <f t="shared" ref="P88:P118" si="33">+D$11+D$12*F88+D$13*F88^2</f>
        <v>-8.5272323449282261E-2</v>
      </c>
      <c r="Q88" s="143">
        <f t="shared" si="26"/>
        <v>39813.774299999997</v>
      </c>
      <c r="S88" s="1">
        <f t="shared" si="28"/>
        <v>3.9560031130655217E-5</v>
      </c>
      <c r="T88" s="23">
        <f>T$15</f>
        <v>1</v>
      </c>
      <c r="U88" s="1">
        <f t="shared" si="29"/>
        <v>3.9560031130655217E-5</v>
      </c>
      <c r="V88" s="1">
        <f t="shared" si="30"/>
        <v>-6.2896765521491815E-3</v>
      </c>
      <c r="W88" s="1">
        <f t="shared" si="31"/>
        <v>6.2896765521491815E-3</v>
      </c>
      <c r="X88" s="1">
        <f t="shared" si="32"/>
        <v>3.9560031130655217E-5</v>
      </c>
    </row>
    <row r="89" spans="1:58">
      <c r="A89" s="36" t="s">
        <v>88</v>
      </c>
      <c r="B89" s="40" t="s">
        <v>59</v>
      </c>
      <c r="C89" s="36">
        <v>54832.690600000002</v>
      </c>
      <c r="D89" s="36">
        <v>4.0000000000000002E-4</v>
      </c>
      <c r="E89" s="35">
        <f>+(C89-C$7)/C$8</f>
        <v>33604.787171121214</v>
      </c>
      <c r="F89" s="54">
        <f>ROUND(2*E89,0)/2</f>
        <v>33605</v>
      </c>
      <c r="G89" s="1">
        <f t="shared" si="27"/>
        <v>-8.7799999993876554E-2</v>
      </c>
      <c r="K89" s="1">
        <f>G89</f>
        <v>-8.7799999993876554E-2</v>
      </c>
      <c r="O89" s="1">
        <f t="shared" ref="O89:O118" ca="1" si="34">+C$11+C$12*$F89</f>
        <v>-0.1186576143729699</v>
      </c>
      <c r="P89" s="1">
        <f t="shared" si="33"/>
        <v>-8.5290781357816758E-2</v>
      </c>
      <c r="Q89" s="143">
        <f t="shared" si="26"/>
        <v>39814.190600000002</v>
      </c>
      <c r="S89" s="1">
        <f t="shared" si="28"/>
        <v>6.2961781635497816E-6</v>
      </c>
      <c r="T89" s="40">
        <f>T$16</f>
        <v>1</v>
      </c>
      <c r="U89" s="1">
        <f t="shared" si="29"/>
        <v>6.2961781635497816E-6</v>
      </c>
      <c r="V89" s="1">
        <f t="shared" si="30"/>
        <v>-2.5092186360597957E-3</v>
      </c>
      <c r="W89" s="1">
        <f t="shared" si="31"/>
        <v>2.5092186360597957E-3</v>
      </c>
      <c r="X89" s="1">
        <f t="shared" si="32"/>
        <v>6.2961781635497816E-6</v>
      </c>
    </row>
    <row r="90" spans="1:58">
      <c r="A90" s="42" t="s">
        <v>90</v>
      </c>
      <c r="B90" s="55" t="s">
        <v>57</v>
      </c>
      <c r="C90" s="42">
        <v>55121.864500000003</v>
      </c>
      <c r="D90" s="42">
        <v>8.0000000000000004E-4</v>
      </c>
      <c r="E90" s="35">
        <f>+(C90-C$7)/C$8+0.5</f>
        <v>34306.250233917861</v>
      </c>
      <c r="F90" s="56">
        <f>ROUND(2*E90,0)/2-0.5</f>
        <v>34306</v>
      </c>
      <c r="G90" s="1">
        <f t="shared" si="27"/>
        <v>-0.10303799999383045</v>
      </c>
      <c r="K90" s="1">
        <f>G90</f>
        <v>-0.10303799999383045</v>
      </c>
      <c r="O90" s="1">
        <f t="shared" ca="1" si="34"/>
        <v>-0.12732545002829954</v>
      </c>
      <c r="P90" s="1">
        <f t="shared" si="33"/>
        <v>-9.87348582734906E-2</v>
      </c>
      <c r="Q90" s="143">
        <f t="shared" si="26"/>
        <v>40103.364500000003</v>
      </c>
      <c r="S90" s="1">
        <f t="shared" si="28"/>
        <v>1.8517028665329434E-5</v>
      </c>
      <c r="T90" s="40">
        <f>T$16</f>
        <v>1</v>
      </c>
      <c r="U90" s="1">
        <f t="shared" si="29"/>
        <v>1.8517028665329434E-5</v>
      </c>
      <c r="V90" s="1">
        <f t="shared" si="30"/>
        <v>-4.3031417203398536E-3</v>
      </c>
      <c r="W90" s="1">
        <f t="shared" si="31"/>
        <v>4.3031417203398536E-3</v>
      </c>
      <c r="X90" s="1">
        <f t="shared" si="32"/>
        <v>1.8517028665329434E-5</v>
      </c>
    </row>
    <row r="91" spans="1:58">
      <c r="A91" s="45" t="s">
        <v>91</v>
      </c>
      <c r="B91" s="39" t="s">
        <v>59</v>
      </c>
      <c r="C91" s="36">
        <v>55136.50488</v>
      </c>
      <c r="D91" s="36">
        <v>8.0000000000000004E-4</v>
      </c>
      <c r="E91" s="35">
        <f t="shared" ref="E91:E118" si="35">+(C91-C$7)/C$8</f>
        <v>34341.238794971621</v>
      </c>
      <c r="F91" s="57">
        <f t="shared" ref="F91:F124" si="36">ROUND(2*E91,0)/2+0.5</f>
        <v>34341.5</v>
      </c>
      <c r="G91" s="1">
        <f t="shared" si="27"/>
        <v>-0.10775699999794597</v>
      </c>
      <c r="J91" s="1">
        <f>G91</f>
        <v>-0.10775699999794597</v>
      </c>
      <c r="O91" s="1">
        <f t="shared" ca="1" si="34"/>
        <v>-0.1277644060422285</v>
      </c>
      <c r="P91" s="1">
        <f t="shared" si="33"/>
        <v>-9.9442527853224272E-2</v>
      </c>
      <c r="Q91" s="143">
        <f t="shared" si="26"/>
        <v>40118.00488</v>
      </c>
      <c r="S91" s="1">
        <f t="shared" si="28"/>
        <v>6.9130447045353004E-5</v>
      </c>
      <c r="T91" s="23">
        <f>T$15</f>
        <v>1</v>
      </c>
      <c r="U91" s="1">
        <f t="shared" si="29"/>
        <v>6.9130447045353004E-5</v>
      </c>
      <c r="V91" s="1">
        <f t="shared" si="30"/>
        <v>-8.3144721447216963E-3</v>
      </c>
      <c r="W91" s="1">
        <f t="shared" si="31"/>
        <v>8.3144721447216963E-3</v>
      </c>
      <c r="X91" s="1">
        <f t="shared" si="32"/>
        <v>6.9130447045353004E-5</v>
      </c>
    </row>
    <row r="92" spans="1:58">
      <c r="A92" s="45" t="s">
        <v>91</v>
      </c>
      <c r="B92" s="39" t="s">
        <v>59</v>
      </c>
      <c r="C92" s="36">
        <v>55136.505080000003</v>
      </c>
      <c r="D92" s="36">
        <v>2.0000000000000001E-4</v>
      </c>
      <c r="E92" s="35">
        <f t="shared" si="35"/>
        <v>34341.239279775451</v>
      </c>
      <c r="F92" s="57">
        <f t="shared" si="36"/>
        <v>34341.5</v>
      </c>
      <c r="G92" s="1">
        <f t="shared" si="27"/>
        <v>-0.10755699999572244</v>
      </c>
      <c r="J92" s="1">
        <f>G92</f>
        <v>-0.10755699999572244</v>
      </c>
      <c r="O92" s="1">
        <f t="shared" ca="1" si="34"/>
        <v>-0.1277644060422285</v>
      </c>
      <c r="P92" s="1">
        <f t="shared" si="33"/>
        <v>-9.9442527853224272E-2</v>
      </c>
      <c r="Q92" s="143">
        <f t="shared" si="26"/>
        <v>40118.005080000003</v>
      </c>
      <c r="S92" s="1">
        <f t="shared" si="28"/>
        <v>6.5844658151378735E-5</v>
      </c>
      <c r="T92" s="23">
        <f>T$15</f>
        <v>1</v>
      </c>
      <c r="U92" s="1">
        <f t="shared" si="29"/>
        <v>6.5844658151378735E-5</v>
      </c>
      <c r="V92" s="1">
        <f t="shared" si="30"/>
        <v>-8.1144721424981636E-3</v>
      </c>
      <c r="W92" s="1">
        <f t="shared" si="31"/>
        <v>8.1144721424981636E-3</v>
      </c>
      <c r="X92" s="1">
        <f t="shared" si="32"/>
        <v>6.5844658151378735E-5</v>
      </c>
    </row>
    <row r="93" spans="1:58">
      <c r="A93" s="45" t="s">
        <v>91</v>
      </c>
      <c r="B93" s="39" t="s">
        <v>59</v>
      </c>
      <c r="C93" s="36">
        <v>55136.505490000003</v>
      </c>
      <c r="D93" s="36">
        <v>4.0000000000000002E-4</v>
      </c>
      <c r="E93" s="35">
        <f t="shared" si="35"/>
        <v>34341.240273623291</v>
      </c>
      <c r="F93" s="57">
        <f t="shared" si="36"/>
        <v>34341.5</v>
      </c>
      <c r="G93" s="1">
        <f t="shared" si="27"/>
        <v>-0.10714699999516597</v>
      </c>
      <c r="J93" s="1">
        <f>G93</f>
        <v>-0.10714699999516597</v>
      </c>
      <c r="O93" s="1">
        <f t="shared" ca="1" si="34"/>
        <v>-0.1277644060422285</v>
      </c>
      <c r="P93" s="1">
        <f t="shared" si="33"/>
        <v>-9.9442527853224272E-2</v>
      </c>
      <c r="Q93" s="143">
        <f t="shared" si="26"/>
        <v>40118.005490000003</v>
      </c>
      <c r="S93" s="1">
        <f t="shared" si="28"/>
        <v>5.93588909859557E-5</v>
      </c>
      <c r="T93" s="23">
        <f>T$15</f>
        <v>1</v>
      </c>
      <c r="U93" s="1">
        <f t="shared" si="29"/>
        <v>5.93588909859557E-5</v>
      </c>
      <c r="V93" s="1">
        <f t="shared" si="30"/>
        <v>-7.7044721419416984E-3</v>
      </c>
      <c r="W93" s="1">
        <f t="shared" si="31"/>
        <v>7.7044721419416984E-3</v>
      </c>
      <c r="X93" s="1">
        <f t="shared" si="32"/>
        <v>5.93588909859557E-5</v>
      </c>
    </row>
    <row r="94" spans="1:58">
      <c r="A94" s="45" t="s">
        <v>92</v>
      </c>
      <c r="B94" s="39" t="s">
        <v>57</v>
      </c>
      <c r="C94" s="36">
        <v>55498.906000000003</v>
      </c>
      <c r="D94" s="36">
        <v>2E-3</v>
      </c>
      <c r="E94" s="35">
        <f t="shared" si="35"/>
        <v>35219.70603920125</v>
      </c>
      <c r="F94" s="57">
        <f t="shared" si="36"/>
        <v>35220</v>
      </c>
      <c r="G94" s="1">
        <f t="shared" si="27"/>
        <v>-0.1212699999960023</v>
      </c>
      <c r="K94" s="1">
        <f>G94</f>
        <v>-0.1212699999960023</v>
      </c>
      <c r="O94" s="1">
        <f t="shared" ca="1" si="34"/>
        <v>-0.13862702176720298</v>
      </c>
      <c r="P94" s="1">
        <f t="shared" si="33"/>
        <v>-0.11777898794399899</v>
      </c>
      <c r="Q94" s="143">
        <f t="shared" si="26"/>
        <v>40480.406000000003</v>
      </c>
      <c r="S94" s="1">
        <f t="shared" si="28"/>
        <v>1.2187165147232334E-5</v>
      </c>
      <c r="T94" s="40">
        <f>T$16</f>
        <v>1</v>
      </c>
      <c r="U94" s="1">
        <f t="shared" si="29"/>
        <v>1.2187165147232334E-5</v>
      </c>
      <c r="V94" s="1">
        <f t="shared" si="30"/>
        <v>-3.4910120520033061E-3</v>
      </c>
      <c r="W94" s="1">
        <f t="shared" si="31"/>
        <v>3.4910120520033061E-3</v>
      </c>
      <c r="X94" s="1">
        <f t="shared" si="32"/>
        <v>1.2187165147232334E-5</v>
      </c>
    </row>
    <row r="95" spans="1:58">
      <c r="A95" s="35" t="s">
        <v>93</v>
      </c>
      <c r="B95" s="35" t="s">
        <v>59</v>
      </c>
      <c r="C95" s="36">
        <v>55602.238700000002</v>
      </c>
      <c r="D95" s="36" t="s">
        <v>31</v>
      </c>
      <c r="E95" s="35">
        <f t="shared" si="35"/>
        <v>35470.186479790966</v>
      </c>
      <c r="F95" s="57">
        <f t="shared" si="36"/>
        <v>35470.5</v>
      </c>
      <c r="G95" s="1">
        <f t="shared" si="27"/>
        <v>-0.12933899999188725</v>
      </c>
      <c r="J95" s="1">
        <f t="shared" ref="J95:J100" si="37">G95</f>
        <v>-0.12933899999188725</v>
      </c>
      <c r="O95" s="1">
        <f t="shared" ca="1" si="34"/>
        <v>-0.14172444378098342</v>
      </c>
      <c r="P95" s="1">
        <f t="shared" si="33"/>
        <v>-0.12329781510058591</v>
      </c>
      <c r="Q95" s="143">
        <f t="shared" si="26"/>
        <v>40583.738700000002</v>
      </c>
      <c r="S95" s="1">
        <f t="shared" si="28"/>
        <v>3.649591489088762E-5</v>
      </c>
      <c r="T95" s="23">
        <f>T$15</f>
        <v>1</v>
      </c>
      <c r="U95" s="1">
        <f t="shared" si="29"/>
        <v>3.649591489088762E-5</v>
      </c>
      <c r="V95" s="1">
        <f t="shared" si="30"/>
        <v>-6.0411848913013433E-3</v>
      </c>
      <c r="W95" s="1">
        <f t="shared" si="31"/>
        <v>6.0411848913013433E-3</v>
      </c>
      <c r="X95" s="1">
        <f t="shared" si="32"/>
        <v>3.649591489088762E-5</v>
      </c>
    </row>
    <row r="96" spans="1:58">
      <c r="A96" s="45" t="s">
        <v>91</v>
      </c>
      <c r="B96" s="39" t="s">
        <v>59</v>
      </c>
      <c r="C96" s="36">
        <v>55602.238709999998</v>
      </c>
      <c r="D96" s="36">
        <v>5.9999999999999995E-4</v>
      </c>
      <c r="E96" s="35">
        <f t="shared" si="35"/>
        <v>35470.186504031146</v>
      </c>
      <c r="F96" s="57">
        <f t="shared" si="36"/>
        <v>35470.5</v>
      </c>
      <c r="G96" s="1">
        <f t="shared" si="27"/>
        <v>-0.12932899999577785</v>
      </c>
      <c r="J96" s="1">
        <f t="shared" si="37"/>
        <v>-0.12932899999577785</v>
      </c>
      <c r="O96" s="1">
        <f t="shared" ca="1" si="34"/>
        <v>-0.14172444378098342</v>
      </c>
      <c r="P96" s="1">
        <f t="shared" si="33"/>
        <v>-0.12329781510058591</v>
      </c>
      <c r="Q96" s="143">
        <f t="shared" si="26"/>
        <v>40583.738709999998</v>
      </c>
      <c r="S96" s="1">
        <f t="shared" si="28"/>
        <v>3.637519123999145E-5</v>
      </c>
      <c r="T96" s="23">
        <f>T$15</f>
        <v>1</v>
      </c>
      <c r="U96" s="1">
        <f t="shared" si="29"/>
        <v>3.637519123999145E-5</v>
      </c>
      <c r="V96" s="1">
        <f t="shared" si="30"/>
        <v>-6.0311848951919433E-3</v>
      </c>
      <c r="W96" s="1">
        <f t="shared" si="31"/>
        <v>6.0311848951919433E-3</v>
      </c>
      <c r="X96" s="1">
        <f t="shared" si="32"/>
        <v>3.637519123999145E-5</v>
      </c>
    </row>
    <row r="97" spans="1:24">
      <c r="A97" s="58" t="s">
        <v>94</v>
      </c>
      <c r="B97" s="59"/>
      <c r="C97" s="58">
        <v>55815.512199999997</v>
      </c>
      <c r="D97" s="60">
        <v>4.8999999999999998E-5</v>
      </c>
      <c r="E97" s="35">
        <f t="shared" si="35"/>
        <v>35987.165521721632</v>
      </c>
      <c r="F97" s="57">
        <f t="shared" si="36"/>
        <v>35987.5</v>
      </c>
      <c r="G97" s="1">
        <f t="shared" si="27"/>
        <v>-0.13798500000120839</v>
      </c>
      <c r="J97" s="1">
        <f t="shared" si="37"/>
        <v>-0.13798500000120839</v>
      </c>
      <c r="O97" s="1">
        <f t="shared" ca="1" si="34"/>
        <v>-0.14811712713876579</v>
      </c>
      <c r="P97" s="1">
        <f t="shared" si="33"/>
        <v>-0.13509523387184985</v>
      </c>
      <c r="Q97" s="143">
        <f t="shared" si="26"/>
        <v>40797.012199999997</v>
      </c>
      <c r="S97" s="1">
        <f t="shared" si="28"/>
        <v>8.350748282387836E-6</v>
      </c>
      <c r="T97" s="40">
        <f>T$16</f>
        <v>1</v>
      </c>
      <c r="U97" s="1">
        <f t="shared" si="29"/>
        <v>8.350748282387836E-6</v>
      </c>
      <c r="V97" s="1">
        <f t="shared" si="30"/>
        <v>-2.8897661293585397E-3</v>
      </c>
      <c r="W97" s="1">
        <f t="shared" si="31"/>
        <v>2.8897661293585397E-3</v>
      </c>
      <c r="X97" s="1">
        <f t="shared" si="32"/>
        <v>8.350748282387836E-6</v>
      </c>
    </row>
    <row r="98" spans="1:24">
      <c r="A98" s="45" t="s">
        <v>95</v>
      </c>
      <c r="B98" s="39" t="s">
        <v>59</v>
      </c>
      <c r="C98" s="36">
        <v>55815.512289999999</v>
      </c>
      <c r="D98" s="36">
        <v>0</v>
      </c>
      <c r="E98" s="35">
        <f t="shared" si="35"/>
        <v>35987.165739883356</v>
      </c>
      <c r="F98" s="57">
        <f t="shared" si="36"/>
        <v>35987.5</v>
      </c>
      <c r="G98" s="1">
        <f t="shared" si="27"/>
        <v>-0.137894999999844</v>
      </c>
      <c r="J98" s="1">
        <f t="shared" si="37"/>
        <v>-0.137894999999844</v>
      </c>
      <c r="O98" s="1">
        <f t="shared" ca="1" si="34"/>
        <v>-0.14811712713876579</v>
      </c>
      <c r="P98" s="1">
        <f t="shared" si="33"/>
        <v>-0.13509523387184985</v>
      </c>
      <c r="Q98" s="143">
        <f t="shared" si="26"/>
        <v>40797.012289999999</v>
      </c>
      <c r="S98" s="1">
        <f t="shared" si="28"/>
        <v>7.8386903714633676E-6</v>
      </c>
      <c r="T98" s="23">
        <f>T$15</f>
        <v>1</v>
      </c>
      <c r="U98" s="1">
        <f t="shared" si="29"/>
        <v>7.8386903714633676E-6</v>
      </c>
      <c r="V98" s="1">
        <f t="shared" si="30"/>
        <v>-2.7997661279941521E-3</v>
      </c>
      <c r="W98" s="1">
        <f t="shared" si="31"/>
        <v>2.7997661279941521E-3</v>
      </c>
      <c r="X98" s="1">
        <f t="shared" si="32"/>
        <v>7.8386903714633676E-6</v>
      </c>
    </row>
    <row r="99" spans="1:24">
      <c r="A99" s="45" t="s">
        <v>95</v>
      </c>
      <c r="B99" s="39" t="s">
        <v>59</v>
      </c>
      <c r="C99" s="36">
        <v>55839.437389999999</v>
      </c>
      <c r="D99" s="36">
        <v>4.0000000000000002E-4</v>
      </c>
      <c r="E99" s="35">
        <f t="shared" si="35"/>
        <v>36045.160639747133</v>
      </c>
      <c r="F99" s="57">
        <f t="shared" si="36"/>
        <v>36045.5</v>
      </c>
      <c r="G99" s="1">
        <f t="shared" si="27"/>
        <v>-0.13999899999907939</v>
      </c>
      <c r="J99" s="1">
        <f t="shared" si="37"/>
        <v>-0.13999899999907939</v>
      </c>
      <c r="O99" s="1">
        <f t="shared" ca="1" si="34"/>
        <v>-0.14883429471081872</v>
      </c>
      <c r="P99" s="1">
        <f t="shared" si="33"/>
        <v>-0.13645296512858174</v>
      </c>
      <c r="Q99" s="143">
        <f t="shared" si="26"/>
        <v>40820.937389999999</v>
      </c>
      <c r="S99" s="1">
        <f t="shared" si="28"/>
        <v>1.2574363302785283E-5</v>
      </c>
      <c r="T99" s="23">
        <f>T$15</f>
        <v>1</v>
      </c>
      <c r="U99" s="1">
        <f t="shared" si="29"/>
        <v>1.2574363302785283E-5</v>
      </c>
      <c r="V99" s="1">
        <f t="shared" si="30"/>
        <v>-3.5460348704976496E-3</v>
      </c>
      <c r="W99" s="1">
        <f t="shared" si="31"/>
        <v>3.5460348704976496E-3</v>
      </c>
      <c r="X99" s="1">
        <f t="shared" si="32"/>
        <v>1.2574363302785283E-5</v>
      </c>
    </row>
    <row r="100" spans="1:24">
      <c r="A100" s="45" t="s">
        <v>95</v>
      </c>
      <c r="B100" s="39" t="s">
        <v>59</v>
      </c>
      <c r="C100" s="36">
        <v>55839.438390000003</v>
      </c>
      <c r="D100" s="36">
        <v>5.9999999999999995E-4</v>
      </c>
      <c r="E100" s="35">
        <f t="shared" si="35"/>
        <v>36045.16306376626</v>
      </c>
      <c r="F100" s="57">
        <f t="shared" si="36"/>
        <v>36045.5</v>
      </c>
      <c r="G100" s="1">
        <f t="shared" si="27"/>
        <v>-0.13899899999523768</v>
      </c>
      <c r="J100" s="1">
        <f t="shared" si="37"/>
        <v>-0.13899899999523768</v>
      </c>
      <c r="O100" s="1">
        <f t="shared" ca="1" si="34"/>
        <v>-0.14883429471081872</v>
      </c>
      <c r="P100" s="1">
        <f t="shared" si="33"/>
        <v>-0.13645296512858174</v>
      </c>
      <c r="Q100" s="143">
        <f t="shared" si="26"/>
        <v>40820.938390000003</v>
      </c>
      <c r="S100" s="1">
        <f t="shared" si="28"/>
        <v>6.4822935422277505E-6</v>
      </c>
      <c r="T100" s="23">
        <f>T$15</f>
        <v>1</v>
      </c>
      <c r="U100" s="1">
        <f t="shared" si="29"/>
        <v>6.4822935422277505E-6</v>
      </c>
      <c r="V100" s="1">
        <f t="shared" si="30"/>
        <v>-2.546034866655944E-3</v>
      </c>
      <c r="W100" s="1">
        <f t="shared" si="31"/>
        <v>2.546034866655944E-3</v>
      </c>
      <c r="X100" s="1">
        <f t="shared" si="32"/>
        <v>6.4822935422277505E-6</v>
      </c>
    </row>
    <row r="101" spans="1:24">
      <c r="A101" s="42" t="s">
        <v>96</v>
      </c>
      <c r="B101" s="44" t="s">
        <v>57</v>
      </c>
      <c r="C101" s="42">
        <v>55862.9545</v>
      </c>
      <c r="D101" s="42">
        <v>5.9999999999999995E-4</v>
      </c>
      <c r="E101" s="35">
        <f t="shared" si="35"/>
        <v>36102.166564049861</v>
      </c>
      <c r="F101" s="57">
        <f t="shared" si="36"/>
        <v>36102.5</v>
      </c>
      <c r="G101" s="1">
        <f t="shared" si="27"/>
        <v>-0.13755500000115717</v>
      </c>
      <c r="K101" s="1">
        <f>G101</f>
        <v>-0.13755500000115717</v>
      </c>
      <c r="O101" s="1">
        <f t="shared" ca="1" si="34"/>
        <v>-0.14953909732473286</v>
      </c>
      <c r="P101" s="1">
        <f t="shared" si="33"/>
        <v>-0.13779401513838563</v>
      </c>
      <c r="Q101" s="143">
        <f t="shared" si="26"/>
        <v>40844.4545</v>
      </c>
      <c r="S101" s="1">
        <f t="shared" si="28"/>
        <v>5.7128235824339518E-8</v>
      </c>
      <c r="T101" s="40">
        <f>T$16</f>
        <v>1</v>
      </c>
      <c r="U101" s="1">
        <f t="shared" si="29"/>
        <v>5.7128235824339518E-8</v>
      </c>
      <c r="V101" s="1">
        <f t="shared" si="30"/>
        <v>2.3901513722845991E-4</v>
      </c>
      <c r="W101" s="1">
        <f t="shared" si="31"/>
        <v>2.3901513722845991E-4</v>
      </c>
      <c r="X101" s="1">
        <f t="shared" si="32"/>
        <v>5.7128235824339518E-8</v>
      </c>
    </row>
    <row r="102" spans="1:24">
      <c r="A102" s="45" t="s">
        <v>95</v>
      </c>
      <c r="B102" s="39" t="s">
        <v>59</v>
      </c>
      <c r="C102" s="36">
        <v>55870.376819999998</v>
      </c>
      <c r="D102" s="36">
        <v>4.0000000000000002E-4</v>
      </c>
      <c r="E102" s="35">
        <f t="shared" si="35"/>
        <v>36120.158409649535</v>
      </c>
      <c r="F102" s="57">
        <f t="shared" si="36"/>
        <v>36120.5</v>
      </c>
      <c r="G102" s="1">
        <f t="shared" si="27"/>
        <v>-0.14091899999766611</v>
      </c>
      <c r="J102" s="1">
        <f>G102</f>
        <v>-0.14091899999766611</v>
      </c>
      <c r="O102" s="1">
        <f t="shared" ca="1" si="34"/>
        <v>-0.14976166657123202</v>
      </c>
      <c r="P102" s="1">
        <f t="shared" si="33"/>
        <v>-0.13821889022647138</v>
      </c>
      <c r="Q102" s="143">
        <f t="shared" si="26"/>
        <v>40851.876819999998</v>
      </c>
      <c r="S102" s="1">
        <f t="shared" si="28"/>
        <v>7.2905927765012319E-6</v>
      </c>
      <c r="T102" s="23">
        <f>T$15</f>
        <v>1</v>
      </c>
      <c r="U102" s="1">
        <f t="shared" si="29"/>
        <v>7.2905927765012319E-6</v>
      </c>
      <c r="V102" s="1">
        <f t="shared" si="30"/>
        <v>-2.7001097711947253E-3</v>
      </c>
      <c r="W102" s="1">
        <f t="shared" si="31"/>
        <v>2.7001097711947253E-3</v>
      </c>
      <c r="X102" s="1">
        <f t="shared" si="32"/>
        <v>7.2905927765012319E-6</v>
      </c>
    </row>
    <row r="103" spans="1:24">
      <c r="A103" s="45" t="s">
        <v>95</v>
      </c>
      <c r="B103" s="39" t="s">
        <v>59</v>
      </c>
      <c r="C103" s="36">
        <v>55870.378019999996</v>
      </c>
      <c r="D103" s="36">
        <v>2.0000000000000001E-4</v>
      </c>
      <c r="E103" s="35">
        <f t="shared" si="35"/>
        <v>36120.161318472477</v>
      </c>
      <c r="F103" s="57">
        <f t="shared" si="36"/>
        <v>36120.5</v>
      </c>
      <c r="G103" s="1">
        <f t="shared" si="27"/>
        <v>-0.13971899999887682</v>
      </c>
      <c r="J103" s="1">
        <f>G103</f>
        <v>-0.13971899999887682</v>
      </c>
      <c r="O103" s="1">
        <f t="shared" ca="1" si="34"/>
        <v>-0.14976166657123202</v>
      </c>
      <c r="P103" s="1">
        <f t="shared" si="33"/>
        <v>-0.13821889022647138</v>
      </c>
      <c r="Q103" s="143">
        <f t="shared" si="26"/>
        <v>40851.878019999996</v>
      </c>
      <c r="S103" s="1">
        <f t="shared" si="28"/>
        <v>2.2503293292663151E-6</v>
      </c>
      <c r="T103" s="23">
        <f>T$15</f>
        <v>1</v>
      </c>
      <c r="U103" s="1">
        <f t="shared" si="29"/>
        <v>2.2503293292663151E-6</v>
      </c>
      <c r="V103" s="1">
        <f t="shared" si="30"/>
        <v>-1.5001097724054446E-3</v>
      </c>
      <c r="W103" s="1">
        <f t="shared" si="31"/>
        <v>1.5001097724054446E-3</v>
      </c>
      <c r="X103" s="1">
        <f t="shared" si="32"/>
        <v>2.2503293292663151E-6</v>
      </c>
    </row>
    <row r="104" spans="1:24">
      <c r="A104" s="35" t="s">
        <v>97</v>
      </c>
      <c r="B104" s="35" t="s">
        <v>57</v>
      </c>
      <c r="C104" s="36">
        <v>55887.291499999999</v>
      </c>
      <c r="D104" s="36" t="s">
        <v>25</v>
      </c>
      <c r="E104" s="35">
        <f t="shared" si="35"/>
        <v>36161.159917389436</v>
      </c>
      <c r="F104" s="61">
        <f t="shared" si="36"/>
        <v>36161.5</v>
      </c>
      <c r="G104" s="1">
        <f t="shared" si="27"/>
        <v>-0.14029699999809964</v>
      </c>
      <c r="K104" s="1">
        <f>G104</f>
        <v>-0.14029699999809964</v>
      </c>
      <c r="O104" s="1">
        <f t="shared" ca="1" si="34"/>
        <v>-0.15026862985492462</v>
      </c>
      <c r="P104" s="1">
        <f t="shared" si="33"/>
        <v>-0.13918914407062721</v>
      </c>
      <c r="Q104" s="143">
        <f t="shared" si="26"/>
        <v>40868.791499999999</v>
      </c>
      <c r="S104" s="1">
        <f t="shared" si="28"/>
        <v>1.2273447560357829E-6</v>
      </c>
      <c r="T104" s="40">
        <f>T$16</f>
        <v>1</v>
      </c>
      <c r="U104" s="1">
        <f t="shared" si="29"/>
        <v>1.2273447560357829E-6</v>
      </c>
      <c r="V104" s="1">
        <f t="shared" si="30"/>
        <v>-1.1078559274724231E-3</v>
      </c>
      <c r="W104" s="1">
        <f t="shared" si="31"/>
        <v>1.1078559274724231E-3</v>
      </c>
      <c r="X104" s="1">
        <f t="shared" si="32"/>
        <v>1.2273447560357829E-6</v>
      </c>
    </row>
    <row r="105" spans="1:24">
      <c r="A105" s="45" t="s">
        <v>95</v>
      </c>
      <c r="B105" s="39" t="s">
        <v>57</v>
      </c>
      <c r="C105" s="36">
        <v>55937.411870000004</v>
      </c>
      <c r="D105" s="36">
        <v>5.0000000000000001E-4</v>
      </c>
      <c r="E105" s="35">
        <f t="shared" si="35"/>
        <v>36282.652652604134</v>
      </c>
      <c r="F105" s="61">
        <f t="shared" si="36"/>
        <v>36283</v>
      </c>
      <c r="G105" s="1">
        <f t="shared" si="27"/>
        <v>-0.14329399999405723</v>
      </c>
      <c r="J105" s="1">
        <f>G105</f>
        <v>-0.14329399999405723</v>
      </c>
      <c r="O105" s="1">
        <f t="shared" ca="1" si="34"/>
        <v>-0.15177097226879421</v>
      </c>
      <c r="P105" s="1">
        <f t="shared" si="33"/>
        <v>-0.14208467307657657</v>
      </c>
      <c r="Q105" s="143">
        <f t="shared" si="26"/>
        <v>40918.911870000004</v>
      </c>
      <c r="S105" s="1">
        <f t="shared" si="28"/>
        <v>1.4624715933432692E-6</v>
      </c>
      <c r="T105" s="23">
        <f>T$15</f>
        <v>1</v>
      </c>
      <c r="U105" s="1">
        <f t="shared" si="29"/>
        <v>1.4624715933432692E-6</v>
      </c>
      <c r="V105" s="1">
        <f t="shared" si="30"/>
        <v>-1.2093269174806576E-3</v>
      </c>
      <c r="W105" s="1">
        <f t="shared" si="31"/>
        <v>1.2093269174806576E-3</v>
      </c>
      <c r="X105" s="1">
        <f t="shared" si="32"/>
        <v>1.4624715933432692E-6</v>
      </c>
    </row>
    <row r="106" spans="1:24">
      <c r="A106" s="45" t="s">
        <v>95</v>
      </c>
      <c r="B106" s="39" t="s">
        <v>57</v>
      </c>
      <c r="C106" s="36">
        <v>55992.276380000003</v>
      </c>
      <c r="D106" s="36">
        <v>2.0000000000000001E-4</v>
      </c>
      <c r="E106" s="35">
        <f t="shared" si="35"/>
        <v>36415.645273889932</v>
      </c>
      <c r="F106" s="61">
        <f t="shared" si="36"/>
        <v>36416</v>
      </c>
      <c r="G106" s="1">
        <f t="shared" si="27"/>
        <v>-0.14633799999865005</v>
      </c>
      <c r="J106" s="1">
        <f>G106</f>
        <v>-0.14633799999865005</v>
      </c>
      <c r="O106" s="1">
        <f t="shared" ca="1" si="34"/>
        <v>-0.15341551170126044</v>
      </c>
      <c r="P106" s="1">
        <f t="shared" si="33"/>
        <v>-0.14528900587966653</v>
      </c>
      <c r="Q106" s="143">
        <f t="shared" si="26"/>
        <v>40973.776380000003</v>
      </c>
      <c r="S106" s="1">
        <f t="shared" si="28"/>
        <v>1.1003886616620009E-6</v>
      </c>
      <c r="T106" s="23">
        <f>T$15</f>
        <v>1</v>
      </c>
      <c r="U106" s="1">
        <f t="shared" si="29"/>
        <v>1.1003886616620009E-6</v>
      </c>
      <c r="V106" s="1">
        <f t="shared" si="30"/>
        <v>-1.048994118983515E-3</v>
      </c>
      <c r="W106" s="1">
        <f t="shared" si="31"/>
        <v>1.048994118983515E-3</v>
      </c>
      <c r="X106" s="1">
        <f t="shared" si="32"/>
        <v>1.1003886616620009E-6</v>
      </c>
    </row>
    <row r="107" spans="1:24">
      <c r="A107" s="47" t="s">
        <v>98</v>
      </c>
      <c r="B107" s="44" t="s">
        <v>57</v>
      </c>
      <c r="C107" s="36">
        <v>56207.815799999997</v>
      </c>
      <c r="D107" s="36">
        <v>6.9999999999999999E-4</v>
      </c>
      <c r="E107" s="35">
        <f t="shared" si="35"/>
        <v>36938.116949226496</v>
      </c>
      <c r="F107" s="61">
        <f t="shared" si="36"/>
        <v>36938.5</v>
      </c>
      <c r="G107" s="1">
        <f t="shared" si="27"/>
        <v>-0.15802300000359537</v>
      </c>
      <c r="K107" s="1">
        <f>G107</f>
        <v>-0.15802300000359537</v>
      </c>
      <c r="O107" s="1">
        <f t="shared" ca="1" si="34"/>
        <v>-0.15987620232880645</v>
      </c>
      <c r="P107" s="1">
        <f t="shared" si="33"/>
        <v>-0.15822898961459986</v>
      </c>
      <c r="Q107" s="143">
        <f t="shared" si="26"/>
        <v>41189.315799999997</v>
      </c>
      <c r="S107" s="1">
        <f t="shared" si="28"/>
        <v>4.2431719841779773E-8</v>
      </c>
      <c r="T107" s="40">
        <f>T$16</f>
        <v>1</v>
      </c>
      <c r="U107" s="1">
        <f t="shared" si="29"/>
        <v>4.2431719841779773E-8</v>
      </c>
      <c r="V107" s="1">
        <f t="shared" si="30"/>
        <v>2.0598961100448676E-4</v>
      </c>
      <c r="W107" s="1">
        <f t="shared" si="31"/>
        <v>2.0598961100448676E-4</v>
      </c>
      <c r="X107" s="1">
        <f t="shared" si="32"/>
        <v>4.2431719841779773E-8</v>
      </c>
    </row>
    <row r="108" spans="1:24">
      <c r="A108" s="47" t="s">
        <v>98</v>
      </c>
      <c r="B108" s="44" t="s">
        <v>57</v>
      </c>
      <c r="C108" s="36">
        <v>56209.879000000001</v>
      </c>
      <c r="D108" s="36">
        <v>1E-3</v>
      </c>
      <c r="E108" s="35">
        <f t="shared" si="35"/>
        <v>36943.118185476254</v>
      </c>
      <c r="F108" s="61">
        <f t="shared" si="36"/>
        <v>36943.5</v>
      </c>
      <c r="G108" s="1">
        <f t="shared" si="27"/>
        <v>-0.15751299999828916</v>
      </c>
      <c r="K108" s="1">
        <f>G108</f>
        <v>-0.15751299999828916</v>
      </c>
      <c r="O108" s="1">
        <f t="shared" ca="1" si="34"/>
        <v>-0.15993802711950067</v>
      </c>
      <c r="P108" s="1">
        <f t="shared" si="33"/>
        <v>-0.15835552428408883</v>
      </c>
      <c r="Q108" s="143">
        <f t="shared" si="26"/>
        <v>41191.379000000001</v>
      </c>
      <c r="S108" s="1">
        <f t="shared" si="28"/>
        <v>7.0984717216224882E-7</v>
      </c>
      <c r="T108" s="40">
        <f>T$16</f>
        <v>1</v>
      </c>
      <c r="U108" s="1">
        <f t="shared" si="29"/>
        <v>7.0984717216224882E-7</v>
      </c>
      <c r="V108" s="1">
        <f t="shared" si="30"/>
        <v>8.4252428579967287E-4</v>
      </c>
      <c r="W108" s="1">
        <f t="shared" si="31"/>
        <v>8.4252428579967287E-4</v>
      </c>
      <c r="X108" s="1">
        <f t="shared" si="32"/>
        <v>7.0984717216224882E-7</v>
      </c>
    </row>
    <row r="109" spans="1:24">
      <c r="A109" s="47" t="s">
        <v>98</v>
      </c>
      <c r="B109" s="35"/>
      <c r="C109" s="36">
        <v>56210.909500000002</v>
      </c>
      <c r="D109" s="36">
        <v>5.0000000000000001E-4</v>
      </c>
      <c r="E109" s="35">
        <f t="shared" si="35"/>
        <v>36945.616137180099</v>
      </c>
      <c r="F109" s="61">
        <f t="shared" si="36"/>
        <v>36946</v>
      </c>
      <c r="G109" s="1">
        <f t="shared" si="27"/>
        <v>-0.15835799999331357</v>
      </c>
      <c r="K109" s="1">
        <f>G109</f>
        <v>-0.15835799999331357</v>
      </c>
      <c r="O109" s="1">
        <f t="shared" ca="1" si="34"/>
        <v>-0.15996893951484781</v>
      </c>
      <c r="P109" s="1">
        <f t="shared" si="33"/>
        <v>-0.15841881086343435</v>
      </c>
      <c r="Q109" s="143">
        <f t="shared" si="26"/>
        <v>41192.409500000002</v>
      </c>
      <c r="S109" s="1">
        <f t="shared" si="28"/>
        <v>3.6979619248458219E-9</v>
      </c>
      <c r="T109" s="40">
        <f>T$16</f>
        <v>1</v>
      </c>
      <c r="U109" s="1">
        <f t="shared" si="29"/>
        <v>3.6979619248458219E-9</v>
      </c>
      <c r="V109" s="1">
        <f t="shared" si="30"/>
        <v>6.0810870120775462E-5</v>
      </c>
      <c r="W109" s="1">
        <f t="shared" si="31"/>
        <v>6.0810870120775462E-5</v>
      </c>
      <c r="X109" s="1">
        <f t="shared" si="32"/>
        <v>3.6979619248458219E-9</v>
      </c>
    </row>
    <row r="110" spans="1:24">
      <c r="A110" s="45" t="s">
        <v>95</v>
      </c>
      <c r="B110" s="39" t="s">
        <v>59</v>
      </c>
      <c r="C110" s="36">
        <v>56247.417699999998</v>
      </c>
      <c r="D110" s="36">
        <v>1E-4</v>
      </c>
      <c r="E110" s="35">
        <f t="shared" si="35"/>
        <v>37034.112712041075</v>
      </c>
      <c r="F110" s="61">
        <f t="shared" si="36"/>
        <v>37034.5</v>
      </c>
      <c r="G110" s="1">
        <f t="shared" si="27"/>
        <v>-0.15977099999872735</v>
      </c>
      <c r="J110" s="1">
        <f t="shared" ref="J110:J115" si="38">G110</f>
        <v>-0.15977099999872735</v>
      </c>
      <c r="O110" s="1">
        <f t="shared" ca="1" si="34"/>
        <v>-0.16106323831013547</v>
      </c>
      <c r="P110" s="1">
        <f t="shared" si="33"/>
        <v>-0.16066742171349691</v>
      </c>
      <c r="Q110" s="143">
        <f t="shared" si="26"/>
        <v>41228.917699999998</v>
      </c>
      <c r="S110" s="1">
        <f t="shared" si="28"/>
        <v>8.0357189071039384E-7</v>
      </c>
      <c r="T110" s="23">
        <f>T$15</f>
        <v>1</v>
      </c>
      <c r="U110" s="1">
        <f t="shared" si="29"/>
        <v>8.0357189071039384E-7</v>
      </c>
      <c r="V110" s="1">
        <f t="shared" si="30"/>
        <v>8.9642171476955745E-4</v>
      </c>
      <c r="W110" s="1">
        <f t="shared" si="31"/>
        <v>8.9642171476955745E-4</v>
      </c>
      <c r="X110" s="1">
        <f t="shared" si="32"/>
        <v>8.0357189071039384E-7</v>
      </c>
    </row>
    <row r="111" spans="1:24">
      <c r="A111" s="45" t="s">
        <v>99</v>
      </c>
      <c r="B111" s="39" t="s">
        <v>59</v>
      </c>
      <c r="C111" s="36">
        <v>56297.746599999999</v>
      </c>
      <c r="D111" s="36">
        <v>5.9999999999999995E-4</v>
      </c>
      <c r="E111" s="35">
        <f t="shared" si="35"/>
        <v>37156.110927963004</v>
      </c>
      <c r="F111" s="61">
        <f t="shared" si="36"/>
        <v>37156.5</v>
      </c>
      <c r="G111" s="1">
        <f t="shared" si="27"/>
        <v>-0.16050700000050711</v>
      </c>
      <c r="J111" s="1">
        <f t="shared" si="38"/>
        <v>-0.16050700000050711</v>
      </c>
      <c r="O111" s="1">
        <f t="shared" ca="1" si="34"/>
        <v>-0.16257176320307443</v>
      </c>
      <c r="P111" s="1">
        <f t="shared" si="33"/>
        <v>-0.16379356007493873</v>
      </c>
      <c r="Q111" s="143">
        <f t="shared" si="26"/>
        <v>41279.246599999999</v>
      </c>
      <c r="S111" s="1">
        <f t="shared" si="28"/>
        <v>1.0801477122847986E-5</v>
      </c>
      <c r="T111" s="23">
        <f>T$15</f>
        <v>1</v>
      </c>
      <c r="U111" s="1">
        <f t="shared" si="29"/>
        <v>1.0801477122847986E-5</v>
      </c>
      <c r="V111" s="1">
        <f t="shared" si="30"/>
        <v>3.2865600744316215E-3</v>
      </c>
      <c r="W111" s="1">
        <f t="shared" si="31"/>
        <v>3.2865600744316215E-3</v>
      </c>
      <c r="X111" s="1">
        <f t="shared" si="32"/>
        <v>1.0801477122847986E-5</v>
      </c>
    </row>
    <row r="112" spans="1:24">
      <c r="A112" s="58" t="s">
        <v>100</v>
      </c>
      <c r="B112" s="59" t="s">
        <v>57</v>
      </c>
      <c r="C112" s="62">
        <v>56597.434739999997</v>
      </c>
      <c r="D112" s="58">
        <v>2.9999999999999997E-4</v>
      </c>
      <c r="E112" s="35">
        <f t="shared" si="35"/>
        <v>37882.560709558878</v>
      </c>
      <c r="F112" s="61">
        <f t="shared" si="36"/>
        <v>37883</v>
      </c>
      <c r="G112" s="1">
        <f t="shared" si="27"/>
        <v>-0.18122399999992922</v>
      </c>
      <c r="J112" s="1">
        <f t="shared" si="38"/>
        <v>-0.18122399999992922</v>
      </c>
      <c r="O112" s="1">
        <f t="shared" ca="1" si="34"/>
        <v>-0.17155490529094464</v>
      </c>
      <c r="P112" s="1">
        <f t="shared" si="33"/>
        <v>-0.1830421538145488</v>
      </c>
      <c r="Q112" s="143">
        <f t="shared" si="26"/>
        <v>41578.934739999997</v>
      </c>
      <c r="S112" s="1">
        <f t="shared" si="28"/>
        <v>3.3056832936157411E-6</v>
      </c>
      <c r="T112" s="40">
        <f>T$16</f>
        <v>1</v>
      </c>
      <c r="U112" s="1">
        <f t="shared" si="29"/>
        <v>3.3056832936157411E-6</v>
      </c>
      <c r="V112" s="1">
        <f t="shared" si="30"/>
        <v>1.818153814619583E-3</v>
      </c>
      <c r="W112" s="1">
        <f t="shared" si="31"/>
        <v>1.818153814619583E-3</v>
      </c>
      <c r="X112" s="1">
        <f t="shared" si="32"/>
        <v>3.3056832936157411E-6</v>
      </c>
    </row>
    <row r="113" spans="1:24">
      <c r="A113" s="58" t="s">
        <v>100</v>
      </c>
      <c r="B113" s="59" t="s">
        <v>57</v>
      </c>
      <c r="C113" s="62">
        <v>56597.434809999999</v>
      </c>
      <c r="D113" s="58">
        <v>2.9999999999999997E-4</v>
      </c>
      <c r="E113" s="35">
        <f t="shared" si="35"/>
        <v>37882.56087924022</v>
      </c>
      <c r="F113" s="61">
        <f t="shared" si="36"/>
        <v>37883</v>
      </c>
      <c r="G113" s="1">
        <f t="shared" si="27"/>
        <v>-0.18115399999805959</v>
      </c>
      <c r="J113" s="1">
        <f t="shared" si="38"/>
        <v>-0.18115399999805959</v>
      </c>
      <c r="O113" s="1">
        <f t="shared" ca="1" si="34"/>
        <v>-0.17155490529094464</v>
      </c>
      <c r="P113" s="1">
        <f t="shared" si="33"/>
        <v>-0.1830421538145488</v>
      </c>
      <c r="Q113" s="143">
        <f t="shared" si="26"/>
        <v>41578.934809999999</v>
      </c>
      <c r="S113" s="1">
        <f t="shared" si="28"/>
        <v>3.5651248347227809E-6</v>
      </c>
      <c r="T113" s="40">
        <f>T$16</f>
        <v>1</v>
      </c>
      <c r="U113" s="1">
        <f t="shared" si="29"/>
        <v>3.5651248347227809E-6</v>
      </c>
      <c r="V113" s="1">
        <f t="shared" si="30"/>
        <v>1.8881538164892131E-3</v>
      </c>
      <c r="W113" s="1">
        <f t="shared" si="31"/>
        <v>1.8881538164892131E-3</v>
      </c>
      <c r="X113" s="1">
        <f t="shared" si="32"/>
        <v>3.5651248347227809E-6</v>
      </c>
    </row>
    <row r="114" spans="1:24">
      <c r="A114" s="58" t="s">
        <v>100</v>
      </c>
      <c r="B114" s="59" t="s">
        <v>57</v>
      </c>
      <c r="C114" s="62">
        <v>56643.220500000003</v>
      </c>
      <c r="D114" s="58">
        <v>4.0000000000000002E-4</v>
      </c>
      <c r="E114" s="35">
        <f t="shared" si="35"/>
        <v>37993.546267252968</v>
      </c>
      <c r="F114" s="61">
        <f t="shared" si="36"/>
        <v>37994</v>
      </c>
      <c r="G114" s="1">
        <f t="shared" si="27"/>
        <v>-0.18718199999420904</v>
      </c>
      <c r="J114" s="1">
        <f t="shared" si="38"/>
        <v>-0.18718199999420904</v>
      </c>
      <c r="O114" s="1">
        <f t="shared" ca="1" si="34"/>
        <v>-0.17292741564435632</v>
      </c>
      <c r="P114" s="1">
        <f t="shared" si="33"/>
        <v>-0.18607850991831487</v>
      </c>
      <c r="Q114" s="143">
        <f t="shared" si="26"/>
        <v>41624.720500000003</v>
      </c>
      <c r="S114" s="1">
        <f t="shared" si="28"/>
        <v>1.217690347596909E-6</v>
      </c>
      <c r="T114" s="40">
        <f>T$16</f>
        <v>1</v>
      </c>
      <c r="U114" s="1">
        <f t="shared" si="29"/>
        <v>1.217690347596909E-6</v>
      </c>
      <c r="V114" s="1">
        <f t="shared" si="30"/>
        <v>-1.1034900758941646E-3</v>
      </c>
      <c r="W114" s="1">
        <f t="shared" si="31"/>
        <v>1.1034900758941646E-3</v>
      </c>
      <c r="X114" s="1">
        <f t="shared" si="32"/>
        <v>1.217690347596909E-6</v>
      </c>
    </row>
    <row r="115" spans="1:24">
      <c r="A115" s="58" t="s">
        <v>100</v>
      </c>
      <c r="B115" s="59" t="s">
        <v>57</v>
      </c>
      <c r="C115" s="62">
        <v>56643.223440000002</v>
      </c>
      <c r="D115" s="58">
        <v>4.0000000000000002E-4</v>
      </c>
      <c r="E115" s="35">
        <f t="shared" si="35"/>
        <v>37993.553393869181</v>
      </c>
      <c r="F115" s="61">
        <f t="shared" si="36"/>
        <v>37994</v>
      </c>
      <c r="G115" s="1">
        <f t="shared" si="27"/>
        <v>-0.18424199999572011</v>
      </c>
      <c r="J115" s="1">
        <f t="shared" si="38"/>
        <v>-0.18424199999572011</v>
      </c>
      <c r="O115" s="1">
        <f t="shared" ca="1" si="34"/>
        <v>-0.17292741564435632</v>
      </c>
      <c r="P115" s="1">
        <f t="shared" si="33"/>
        <v>-0.18607850991831487</v>
      </c>
      <c r="Q115" s="143">
        <f t="shared" si="26"/>
        <v>41624.723440000002</v>
      </c>
      <c r="S115" s="1">
        <f t="shared" si="28"/>
        <v>3.3727686957890279E-6</v>
      </c>
      <c r="T115" s="40">
        <f>T$16</f>
        <v>1</v>
      </c>
      <c r="U115" s="1">
        <f t="shared" si="29"/>
        <v>3.3727686957890279E-6</v>
      </c>
      <c r="V115" s="1">
        <f t="shared" si="30"/>
        <v>1.8365099225947645E-3</v>
      </c>
      <c r="W115" s="1">
        <f t="shared" si="31"/>
        <v>1.8365099225947645E-3</v>
      </c>
      <c r="X115" s="1">
        <f t="shared" si="32"/>
        <v>3.3727686957890279E-6</v>
      </c>
    </row>
    <row r="116" spans="1:24">
      <c r="A116" s="63" t="s">
        <v>101</v>
      </c>
      <c r="B116" s="49" t="s">
        <v>57</v>
      </c>
      <c r="C116" s="36">
        <v>56643.224600000001</v>
      </c>
      <c r="D116" s="64">
        <v>4.0000000000000002E-4</v>
      </c>
      <c r="E116" s="35">
        <f t="shared" si="35"/>
        <v>37993.556205731358</v>
      </c>
      <c r="F116" s="61">
        <f t="shared" si="36"/>
        <v>37994</v>
      </c>
      <c r="G116" s="1">
        <f t="shared" si="27"/>
        <v>-0.18308199999592034</v>
      </c>
      <c r="I116" s="1">
        <f>G116</f>
        <v>-0.18308199999592034</v>
      </c>
      <c r="O116" s="1">
        <f t="shared" ca="1" si="34"/>
        <v>-0.17292741564435632</v>
      </c>
      <c r="P116" s="1">
        <f t="shared" si="33"/>
        <v>-0.18607850991831487</v>
      </c>
      <c r="Q116" s="143">
        <f t="shared" si="26"/>
        <v>41624.724600000001</v>
      </c>
      <c r="S116" s="1">
        <f t="shared" si="28"/>
        <v>8.9790717150088737E-6</v>
      </c>
      <c r="T116" s="22">
        <f>T$14</f>
        <v>0.1</v>
      </c>
      <c r="U116" s="1">
        <f t="shared" si="29"/>
        <v>8.9790717150088741E-7</v>
      </c>
      <c r="V116" s="1">
        <f t="shared" si="30"/>
        <v>2.9965099223945302E-3</v>
      </c>
      <c r="W116" s="1">
        <f t="shared" si="31"/>
        <v>2.9965099223945302E-3</v>
      </c>
      <c r="X116" s="1">
        <f t="shared" si="32"/>
        <v>8.9790717150088737E-6</v>
      </c>
    </row>
    <row r="117" spans="1:24">
      <c r="A117" s="36" t="s">
        <v>102</v>
      </c>
      <c r="B117" s="39" t="s">
        <v>57</v>
      </c>
      <c r="C117" s="36">
        <v>56690.242299999998</v>
      </c>
      <c r="D117" s="36">
        <v>2.0000000000000001E-4</v>
      </c>
      <c r="E117" s="35">
        <f t="shared" si="35"/>
        <v>38107.52800954094</v>
      </c>
      <c r="F117" s="61">
        <f t="shared" si="36"/>
        <v>38108</v>
      </c>
      <c r="G117" s="1">
        <f t="shared" si="27"/>
        <v>-0.19471399999747518</v>
      </c>
      <c r="J117" s="1">
        <f>G117</f>
        <v>-0.19471399999747518</v>
      </c>
      <c r="O117" s="1">
        <f t="shared" ca="1" si="34"/>
        <v>-0.17433702087218456</v>
      </c>
      <c r="P117" s="1">
        <f t="shared" si="33"/>
        <v>-0.18922325631536219</v>
      </c>
      <c r="Q117" s="143">
        <f t="shared" si="26"/>
        <v>41671.742299999998</v>
      </c>
      <c r="S117" s="1">
        <f t="shared" si="28"/>
        <v>3.0148266182663794E-5</v>
      </c>
      <c r="T117" s="40">
        <f>T$16</f>
        <v>1</v>
      </c>
      <c r="U117" s="1">
        <f t="shared" si="29"/>
        <v>3.0148266182663794E-5</v>
      </c>
      <c r="V117" s="1">
        <f t="shared" si="30"/>
        <v>-5.4907436821129973E-3</v>
      </c>
      <c r="W117" s="1">
        <f t="shared" si="31"/>
        <v>5.4907436821129973E-3</v>
      </c>
      <c r="X117" s="1">
        <f t="shared" si="32"/>
        <v>3.0148266182663794E-5</v>
      </c>
    </row>
    <row r="118" spans="1:24">
      <c r="A118" s="58" t="s">
        <v>100</v>
      </c>
      <c r="B118" s="59" t="s">
        <v>57</v>
      </c>
      <c r="C118" s="62">
        <v>56692.312319999997</v>
      </c>
      <c r="D118" s="58">
        <v>2.0000000000000001E-4</v>
      </c>
      <c r="E118" s="35">
        <f t="shared" si="35"/>
        <v>38112.545777601095</v>
      </c>
      <c r="F118" s="61">
        <f t="shared" si="36"/>
        <v>38113</v>
      </c>
      <c r="G118" s="1">
        <f t="shared" si="27"/>
        <v>-0.1873840000043856</v>
      </c>
      <c r="J118" s="1">
        <f>G118</f>
        <v>-0.1873840000043856</v>
      </c>
      <c r="O118" s="1">
        <f t="shared" ca="1" si="34"/>
        <v>-0.17439884566287878</v>
      </c>
      <c r="P118" s="1">
        <f t="shared" si="33"/>
        <v>-0.18936179448426982</v>
      </c>
      <c r="Q118" s="143">
        <f t="shared" si="26"/>
        <v>41673.812319999997</v>
      </c>
      <c r="S118" s="1">
        <f t="shared" si="28"/>
        <v>3.9116710046604947E-6</v>
      </c>
      <c r="T118" s="40">
        <f>T$16</f>
        <v>1</v>
      </c>
      <c r="U118" s="1">
        <f t="shared" si="29"/>
        <v>3.9116710046604947E-6</v>
      </c>
      <c r="V118" s="1">
        <f t="shared" si="30"/>
        <v>1.9777944798842206E-3</v>
      </c>
      <c r="W118" s="1">
        <f t="shared" si="31"/>
        <v>1.9777944798842206E-3</v>
      </c>
      <c r="X118" s="1">
        <f t="shared" si="32"/>
        <v>3.9116710046604947E-6</v>
      </c>
    </row>
    <row r="119" spans="1:24">
      <c r="A119" s="65" t="s">
        <v>103</v>
      </c>
      <c r="B119" s="66" t="s">
        <v>57</v>
      </c>
      <c r="C119" s="67">
        <v>57387.396030000004</v>
      </c>
      <c r="D119" s="67">
        <v>1E-4</v>
      </c>
      <c r="E119" s="35">
        <f t="shared" ref="E119:E124" si="39">+(C119-C$7)/C$8</f>
        <v>39797.441981102362</v>
      </c>
      <c r="F119" s="61">
        <f t="shared" si="36"/>
        <v>39798</v>
      </c>
      <c r="G119" s="1">
        <f t="shared" ref="G119:G124" si="40">+C119-(C$7+F119*C$8)</f>
        <v>-0.23020399999222718</v>
      </c>
      <c r="J119" s="1">
        <f>G119</f>
        <v>-0.23020399999222718</v>
      </c>
      <c r="O119" s="1">
        <f t="shared" ref="O119:O124" ca="1" si="41">+C$11+C$12*$F119</f>
        <v>-0.19523380012683095</v>
      </c>
      <c r="P119" s="1">
        <f t="shared" ref="P119:P124" si="42">+D$11+D$12*F119+D$13*F119^2</f>
        <v>-0.23897192483849983</v>
      </c>
      <c r="Q119" s="143">
        <f t="shared" ref="Q119:Q124" si="43">+C119-15018.5</f>
        <v>42368.896030000004</v>
      </c>
      <c r="S119" s="1">
        <f t="shared" ref="S119:S124" si="44">(P119-G119)^2</f>
        <v>7.6876506109885189E-5</v>
      </c>
      <c r="T119" s="40">
        <f>T$16</f>
        <v>1</v>
      </c>
      <c r="U119" s="1">
        <f t="shared" ref="U119:U124" si="45">T119*S119</f>
        <v>7.6876506109885189E-5</v>
      </c>
      <c r="V119" s="1">
        <f t="shared" ref="V119:V124" si="46">G119-P119</f>
        <v>8.7679248462726456E-3</v>
      </c>
      <c r="W119" s="1">
        <f t="shared" ref="W119:W124" si="47">ABS(P119-G119)</f>
        <v>8.7679248462726456E-3</v>
      </c>
      <c r="X119" s="1">
        <f t="shared" si="32"/>
        <v>7.6876506109885189E-5</v>
      </c>
    </row>
    <row r="120" spans="1:24">
      <c r="A120" s="47" t="s">
        <v>104</v>
      </c>
      <c r="B120" s="35"/>
      <c r="C120" s="36">
        <v>58107.637999999999</v>
      </c>
      <c r="D120" s="36">
        <v>2E-3</v>
      </c>
      <c r="E120" s="35">
        <f t="shared" si="39"/>
        <v>41543.322287886207</v>
      </c>
      <c r="F120" s="61">
        <f t="shared" si="36"/>
        <v>41544</v>
      </c>
      <c r="G120" s="1">
        <f t="shared" si="40"/>
        <v>-0.2795819999955711</v>
      </c>
      <c r="K120" s="1">
        <f t="shared" ref="K120:K125" si="48">G120</f>
        <v>-0.2795819999955711</v>
      </c>
      <c r="O120" s="1">
        <f t="shared" ca="1" si="41"/>
        <v>-0.2168230170372526</v>
      </c>
      <c r="P120" s="1">
        <f t="shared" si="42"/>
        <v>-0.29652657879407518</v>
      </c>
      <c r="Q120" s="143">
        <f t="shared" si="43"/>
        <v>43089.137999999999</v>
      </c>
      <c r="S120" s="1">
        <f t="shared" si="44"/>
        <v>2.8711875065871411E-4</v>
      </c>
      <c r="T120" s="40">
        <v>0.1</v>
      </c>
      <c r="U120" s="1">
        <f t="shared" si="45"/>
        <v>2.8711875065871411E-5</v>
      </c>
      <c r="V120" s="1">
        <f t="shared" si="46"/>
        <v>1.6944578798504084E-2</v>
      </c>
      <c r="W120" s="1">
        <f t="shared" si="47"/>
        <v>1.6944578798504084E-2</v>
      </c>
      <c r="X120" s="1">
        <f t="shared" si="32"/>
        <v>2.8711875065871411E-4</v>
      </c>
    </row>
    <row r="121" spans="1:24">
      <c r="A121" s="47" t="s">
        <v>105</v>
      </c>
      <c r="B121" s="35"/>
      <c r="C121" s="68">
        <v>58785.8053</v>
      </c>
      <c r="D121" s="68">
        <v>2.0000000000000001E-4</v>
      </c>
      <c r="E121" s="35">
        <f t="shared" si="39"/>
        <v>43187.212790094491</v>
      </c>
      <c r="F121" s="69">
        <f>ROUND(2*E121,0)/2+1</f>
        <v>43188</v>
      </c>
      <c r="G121" s="1">
        <f t="shared" si="40"/>
        <v>-0.32475399999384535</v>
      </c>
      <c r="K121" s="1">
        <f t="shared" si="48"/>
        <v>-0.32475399999384535</v>
      </c>
      <c r="O121" s="1">
        <f t="shared" ca="1" si="41"/>
        <v>-0.23715100821751223</v>
      </c>
      <c r="P121" s="1">
        <f t="shared" si="42"/>
        <v>-0.35643910634240283</v>
      </c>
      <c r="Q121" s="143">
        <f t="shared" si="43"/>
        <v>43767.3053</v>
      </c>
      <c r="S121" s="1">
        <f t="shared" si="44"/>
        <v>1.0039459643193976E-3</v>
      </c>
      <c r="T121" s="40">
        <f>T$16</f>
        <v>1</v>
      </c>
      <c r="U121" s="1">
        <f t="shared" si="45"/>
        <v>1.0039459643193976E-3</v>
      </c>
      <c r="V121" s="1">
        <f t="shared" si="46"/>
        <v>3.1685106348557479E-2</v>
      </c>
      <c r="W121" s="1">
        <f t="shared" si="47"/>
        <v>3.1685106348557479E-2</v>
      </c>
      <c r="X121" s="1">
        <f t="shared" si="32"/>
        <v>1.0039459643193976E-3</v>
      </c>
    </row>
    <row r="122" spans="1:24">
      <c r="A122" s="70" t="s">
        <v>106</v>
      </c>
      <c r="B122" s="71" t="s">
        <v>59</v>
      </c>
      <c r="C122" s="72">
        <v>57718.433739999775</v>
      </c>
      <c r="D122" s="72">
        <v>5.0000000000000001E-4</v>
      </c>
      <c r="E122" s="35">
        <f t="shared" si="39"/>
        <v>40599.883719802245</v>
      </c>
      <c r="F122" s="61">
        <f t="shared" si="36"/>
        <v>40600.5</v>
      </c>
      <c r="G122" s="1">
        <f t="shared" si="40"/>
        <v>-0.25423900021996815</v>
      </c>
      <c r="K122" s="1">
        <f t="shared" si="48"/>
        <v>-0.25423900021996815</v>
      </c>
      <c r="O122" s="1">
        <f t="shared" ca="1" si="41"/>
        <v>-0.2051566790332533</v>
      </c>
      <c r="P122" s="1">
        <f t="shared" si="42"/>
        <v>-0.26464817795595263</v>
      </c>
      <c r="Q122" s="143">
        <f t="shared" si="43"/>
        <v>42699.933739999775</v>
      </c>
      <c r="S122" s="1">
        <f t="shared" si="44"/>
        <v>1.0835098113931514E-4</v>
      </c>
      <c r="T122" s="40">
        <f>T$16</f>
        <v>1</v>
      </c>
      <c r="U122" s="1">
        <f t="shared" si="45"/>
        <v>1.0835098113931514E-4</v>
      </c>
      <c r="V122" s="1">
        <f t="shared" si="46"/>
        <v>1.0409177735984487E-2</v>
      </c>
      <c r="W122" s="1">
        <f t="shared" si="47"/>
        <v>1.0409177735984487E-2</v>
      </c>
      <c r="X122" s="1">
        <f>W122^2</f>
        <v>1.0835098113931514E-4</v>
      </c>
    </row>
    <row r="123" spans="1:24">
      <c r="A123" s="70" t="s">
        <v>106</v>
      </c>
      <c r="B123" s="71" t="s">
        <v>57</v>
      </c>
      <c r="C123" s="72">
        <v>58095.261909999885</v>
      </c>
      <c r="D123" s="72">
        <v>2.0000000000000001E-4</v>
      </c>
      <c r="E123" s="35">
        <f t="shared" si="39"/>
        <v>41513.32240908689</v>
      </c>
      <c r="F123" s="61">
        <f t="shared" si="36"/>
        <v>41514</v>
      </c>
      <c r="G123" s="1">
        <f t="shared" si="40"/>
        <v>-0.2795320001168875</v>
      </c>
      <c r="K123" s="1">
        <f t="shared" si="48"/>
        <v>-0.2795320001168875</v>
      </c>
      <c r="O123" s="1">
        <f t="shared" ca="1" si="41"/>
        <v>-0.21645206829308727</v>
      </c>
      <c r="P123" s="1">
        <f t="shared" si="42"/>
        <v>-0.29548482923630592</v>
      </c>
      <c r="Q123" s="143">
        <f t="shared" si="43"/>
        <v>43076.761909999885</v>
      </c>
      <c r="S123" s="1">
        <f t="shared" si="44"/>
        <v>2.5449275691336433E-4</v>
      </c>
      <c r="T123" s="40">
        <f>T$16</f>
        <v>1</v>
      </c>
      <c r="U123" s="1">
        <f t="shared" si="45"/>
        <v>2.5449275691336433E-4</v>
      </c>
      <c r="V123" s="1">
        <f t="shared" si="46"/>
        <v>1.5952829119418421E-2</v>
      </c>
      <c r="W123" s="1">
        <f t="shared" si="47"/>
        <v>1.5952829119418421E-2</v>
      </c>
      <c r="X123" s="1">
        <f>W123^2</f>
        <v>2.5449275691336433E-4</v>
      </c>
    </row>
    <row r="124" spans="1:24" ht="12" customHeight="1">
      <c r="A124" s="70" t="s">
        <v>106</v>
      </c>
      <c r="B124" s="71" t="s">
        <v>57</v>
      </c>
      <c r="C124" s="72">
        <v>58095.26220000023</v>
      </c>
      <c r="D124" s="72">
        <v>2.0000000000000001E-4</v>
      </c>
      <c r="E124" s="35">
        <f t="shared" si="39"/>
        <v>41513.323112053273</v>
      </c>
      <c r="F124" s="61">
        <f t="shared" si="36"/>
        <v>41514</v>
      </c>
      <c r="G124" s="1">
        <f t="shared" si="40"/>
        <v>-0.27924199977132957</v>
      </c>
      <c r="K124" s="1">
        <f t="shared" si="48"/>
        <v>-0.27924199977132957</v>
      </c>
      <c r="O124" s="1">
        <f t="shared" ca="1" si="41"/>
        <v>-0.21645206829308727</v>
      </c>
      <c r="P124" s="1">
        <f t="shared" si="42"/>
        <v>-0.29548482923630592</v>
      </c>
      <c r="Q124" s="143">
        <f t="shared" si="43"/>
        <v>43076.76220000023</v>
      </c>
      <c r="S124" s="1">
        <f t="shared" si="44"/>
        <v>2.6382950902830387E-4</v>
      </c>
      <c r="T124" s="40">
        <f>T$16</f>
        <v>1</v>
      </c>
      <c r="U124" s="1">
        <f t="shared" si="45"/>
        <v>2.6382950902830387E-4</v>
      </c>
      <c r="V124" s="1">
        <f t="shared" si="46"/>
        <v>1.6242829464976349E-2</v>
      </c>
      <c r="W124" s="1">
        <f t="shared" si="47"/>
        <v>1.6242829464976349E-2</v>
      </c>
      <c r="X124" s="1">
        <f>W124^2</f>
        <v>2.6382950902830387E-4</v>
      </c>
    </row>
    <row r="125" spans="1:24" ht="12" customHeight="1">
      <c r="A125" s="142" t="s">
        <v>596</v>
      </c>
      <c r="B125" s="120" t="s">
        <v>59</v>
      </c>
      <c r="C125" s="101">
        <v>58142.701224999997</v>
      </c>
      <c r="D125" s="101">
        <v>1.5200000000000001E-4</v>
      </c>
      <c r="E125" s="35">
        <f>+(C125-C$7)/C$8</f>
        <v>41628.316215718311</v>
      </c>
      <c r="F125" s="61">
        <f>ROUND(2*E125,0)/2+0.5</f>
        <v>41629</v>
      </c>
      <c r="G125" s="1">
        <f>+C125-(C$7+F125*C$8)</f>
        <v>-0.28208699999959208</v>
      </c>
      <c r="K125" s="1">
        <f t="shared" si="48"/>
        <v>-0.28208699999959208</v>
      </c>
      <c r="O125" s="1">
        <f ca="1">+C$11+C$12*$F125</f>
        <v>-0.2178740384790544</v>
      </c>
      <c r="P125" s="1">
        <f>+D$11+D$12*F125+D$13*F125^2</f>
        <v>-0.29948823539331704</v>
      </c>
      <c r="Q125" s="143">
        <f>+C125-15018.5</f>
        <v>43124.201224999997</v>
      </c>
      <c r="S125" s="1">
        <f>(P125-G125)^2</f>
        <v>3.0280299322782612E-4</v>
      </c>
      <c r="T125" s="40">
        <f>T$16</f>
        <v>1</v>
      </c>
      <c r="U125" s="1">
        <f>T125*S125</f>
        <v>3.0280299322782612E-4</v>
      </c>
      <c r="V125" s="1">
        <f>G125-P125</f>
        <v>1.7401235393724956E-2</v>
      </c>
      <c r="W125" s="1">
        <f>ABS(P125-G125)</f>
        <v>1.7401235393724956E-2</v>
      </c>
      <c r="X125" s="1">
        <f>W125^2</f>
        <v>3.0280299322782612E-4</v>
      </c>
    </row>
    <row r="126" spans="1:24" ht="12" customHeight="1">
      <c r="A126" s="144" t="s">
        <v>597</v>
      </c>
      <c r="B126" s="145" t="s">
        <v>57</v>
      </c>
      <c r="C126" s="148">
        <v>59587.309200000003</v>
      </c>
      <c r="D126" s="144">
        <v>2.9999999999999997E-4</v>
      </c>
      <c r="E126" s="35">
        <f t="shared" ref="E126:E127" si="49">+(C126-C$7)/C$8</f>
        <v>45130.073568980326</v>
      </c>
      <c r="F126" s="61">
        <f t="shared" ref="F126:F127" si="50">ROUND(2*E126,0)/2+0.5</f>
        <v>45130.5</v>
      </c>
      <c r="G126" s="1">
        <f t="shared" ref="G126:G127" si="51">+C126-(C$7+F126*C$8)</f>
        <v>-0.17591899999388261</v>
      </c>
      <c r="K126" s="1">
        <f>G126</f>
        <v>-0.17591899999388261</v>
      </c>
      <c r="O126" s="1">
        <f t="shared" ref="O126:O127" ca="1" si="52">+C$11+C$12*$F126</f>
        <v>-0.26116993940221678</v>
      </c>
      <c r="P126" s="1">
        <f t="shared" ref="P126:P127" si="53">+D$11+D$12*F126+D$13*F126^2</f>
        <v>-0.43438046322105972</v>
      </c>
      <c r="Q126" s="143">
        <f t="shared" ref="Q126:Q127" si="54">+C126-15018.5</f>
        <v>44568.809200000003</v>
      </c>
      <c r="S126" s="1">
        <f t="shared" ref="S126:S127" si="55">(P126-G126)^2</f>
        <v>6.6802327973533429E-2</v>
      </c>
      <c r="T126" s="40">
        <f t="shared" ref="T126:T129" si="56">T$16</f>
        <v>1</v>
      </c>
      <c r="U126" s="1">
        <f t="shared" ref="U126:U127" si="57">T126*S126</f>
        <v>6.6802327973533429E-2</v>
      </c>
      <c r="V126" s="1">
        <f t="shared" ref="V126:V127" si="58">G126-P126</f>
        <v>0.25846146322717711</v>
      </c>
      <c r="W126" s="1">
        <f t="shared" ref="W126:W127" si="59">ABS(P126-G126)</f>
        <v>0.25846146322717711</v>
      </c>
      <c r="X126" s="1">
        <f t="shared" ref="X126:X127" si="60">W126^2</f>
        <v>6.6802327973533429E-2</v>
      </c>
    </row>
    <row r="127" spans="1:24" ht="12" customHeight="1">
      <c r="A127" s="144" t="s">
        <v>597</v>
      </c>
      <c r="B127" s="145" t="s">
        <v>57</v>
      </c>
      <c r="C127" s="148">
        <v>59603.395700000001</v>
      </c>
      <c r="D127" s="144">
        <v>1E-4</v>
      </c>
      <c r="E127" s="35">
        <f t="shared" si="49"/>
        <v>45169.067552564862</v>
      </c>
      <c r="F127" s="61">
        <f t="shared" si="50"/>
        <v>45169.5</v>
      </c>
      <c r="G127" s="1">
        <f t="shared" si="51"/>
        <v>-0.17840099999739323</v>
      </c>
      <c r="K127" s="1">
        <f>G127</f>
        <v>-0.17840099999739323</v>
      </c>
      <c r="O127" s="1">
        <f t="shared" ca="1" si="52"/>
        <v>-0.26165217276963171</v>
      </c>
      <c r="P127" s="1">
        <f t="shared" si="53"/>
        <v>-0.43602462600605119</v>
      </c>
      <c r="Q127" s="143">
        <f t="shared" si="54"/>
        <v>44584.895700000001</v>
      </c>
      <c r="S127" s="1">
        <f t="shared" si="55"/>
        <v>6.6369932677848867E-2</v>
      </c>
      <c r="T127" s="40">
        <f t="shared" si="56"/>
        <v>1</v>
      </c>
      <c r="U127" s="1">
        <f t="shared" si="57"/>
        <v>6.6369932677848867E-2</v>
      </c>
      <c r="V127" s="1">
        <f t="shared" si="58"/>
        <v>0.25762362600865796</v>
      </c>
      <c r="W127" s="1">
        <f t="shared" si="59"/>
        <v>0.25762362600865796</v>
      </c>
      <c r="X127" s="1">
        <f t="shared" si="60"/>
        <v>6.6369932677848867E-2</v>
      </c>
    </row>
    <row r="128" spans="1:24">
      <c r="A128" s="146" t="s">
        <v>598</v>
      </c>
      <c r="B128" s="147" t="s">
        <v>59</v>
      </c>
      <c r="C128" s="144">
        <v>59993.421799999996</v>
      </c>
      <c r="D128" s="144">
        <v>2.0000000000000001E-4</v>
      </c>
      <c r="E128" s="35">
        <f t="shared" ref="E128" si="61">+(C128-C$7)/C$8</f>
        <v>46114.498276522405</v>
      </c>
      <c r="F128" s="61">
        <f t="shared" ref="F128" si="62">ROUND(2*E128,0)/2+0.5</f>
        <v>46115</v>
      </c>
      <c r="G128" s="1">
        <f t="shared" ref="G128" si="63">+C128-(C$7+F128*C$8)</f>
        <v>-0.20698000000265893</v>
      </c>
      <c r="K128" s="1">
        <f>G128</f>
        <v>-0.20698000000265893</v>
      </c>
      <c r="O128" s="1">
        <f t="shared" ref="O128" ca="1" si="64">+C$11+C$12*$F128</f>
        <v>-0.27334324068990867</v>
      </c>
      <c r="P128" s="1">
        <f t="shared" ref="P128" si="65">+D$11+D$12*F128+D$13*F128^2</f>
        <v>-0.47684043330305403</v>
      </c>
      <c r="Q128" s="143">
        <f t="shared" ref="Q128" si="66">+C128-15018.5</f>
        <v>44974.921799999996</v>
      </c>
      <c r="S128" s="1">
        <f t="shared" ref="S128" si="67">(P128-G128)^2</f>
        <v>7.2824653461076999E-2</v>
      </c>
      <c r="T128" s="40">
        <f t="shared" si="56"/>
        <v>1</v>
      </c>
      <c r="U128" s="1">
        <f t="shared" ref="U128" si="68">T128*S128</f>
        <v>7.2824653461076999E-2</v>
      </c>
      <c r="V128" s="1">
        <f t="shared" ref="V128" si="69">G128-P128</f>
        <v>0.26986043330039511</v>
      </c>
      <c r="W128" s="1">
        <f t="shared" ref="W128" si="70">ABS(P128-G128)</f>
        <v>0.26986043330039511</v>
      </c>
      <c r="X128" s="1">
        <f t="shared" ref="X128" si="71">W128^2</f>
        <v>7.2824653461076999E-2</v>
      </c>
    </row>
    <row r="129" spans="1:24">
      <c r="A129" s="150" t="s">
        <v>599</v>
      </c>
      <c r="B129" s="147" t="s">
        <v>57</v>
      </c>
      <c r="C129" s="151">
        <v>60343.429499999998</v>
      </c>
      <c r="D129" s="152">
        <v>4.0000000000000002E-4</v>
      </c>
      <c r="E129" s="35">
        <f t="shared" ref="E129" si="72">+(C129-C$7)/C$8</f>
        <v>46962.923633701626</v>
      </c>
      <c r="F129" s="61">
        <f t="shared" ref="F129" si="73">ROUND(2*E129,0)/2+0.5</f>
        <v>46963.5</v>
      </c>
      <c r="G129" s="1">
        <f t="shared" ref="G129" si="74">+C129-(C$7+F129*C$8)</f>
        <v>-0.2377730000007432</v>
      </c>
      <c r="K129" s="1">
        <f>G129</f>
        <v>-0.2377730000007432</v>
      </c>
      <c r="O129" s="1">
        <f t="shared" ref="O129" ca="1" si="75">+C$11+C$12*$F129</f>
        <v>-0.28383490767071784</v>
      </c>
      <c r="P129" s="1">
        <f t="shared" ref="P129" si="76">+D$11+D$12*F129+D$13*F129^2</f>
        <v>-0.51503126003241917</v>
      </c>
      <c r="Q129" s="143">
        <f t="shared" ref="Q129" si="77">+C129-15018.5</f>
        <v>45324.929499999998</v>
      </c>
      <c r="S129" s="1">
        <f t="shared" ref="S129" si="78">(P129-G129)^2</f>
        <v>7.6872142755792447E-2</v>
      </c>
      <c r="T129" s="40">
        <f t="shared" si="56"/>
        <v>1</v>
      </c>
      <c r="U129" s="1">
        <f t="shared" ref="U129" si="79">T129*S129</f>
        <v>7.6872142755792447E-2</v>
      </c>
      <c r="V129" s="1">
        <f t="shared" ref="V129" si="80">G129-P129</f>
        <v>0.27725826003167597</v>
      </c>
      <c r="W129" s="1">
        <f t="shared" ref="W129" si="81">ABS(P129-G129)</f>
        <v>0.27725826003167597</v>
      </c>
      <c r="X129" s="1">
        <f t="shared" ref="X129" si="82">W129^2</f>
        <v>7.6872142755792447E-2</v>
      </c>
    </row>
    <row r="130" spans="1:24">
      <c r="C130" s="110"/>
      <c r="D130" s="110"/>
    </row>
    <row r="131" spans="1:24">
      <c r="C131" s="110"/>
      <c r="D131" s="110"/>
    </row>
    <row r="132" spans="1:24">
      <c r="C132" s="110"/>
      <c r="D132" s="110"/>
    </row>
    <row r="133" spans="1:24">
      <c r="C133" s="110"/>
      <c r="D133" s="110"/>
    </row>
    <row r="134" spans="1:24">
      <c r="C134" s="110"/>
      <c r="D134" s="110"/>
    </row>
    <row r="135" spans="1:24">
      <c r="C135" s="110"/>
      <c r="D135" s="110"/>
    </row>
    <row r="136" spans="1:24">
      <c r="C136" s="110"/>
      <c r="D136" s="110"/>
    </row>
    <row r="137" spans="1:24">
      <c r="C137" s="110"/>
      <c r="D137" s="110"/>
    </row>
    <row r="138" spans="1:24">
      <c r="C138" s="110"/>
      <c r="D138" s="110"/>
    </row>
    <row r="139" spans="1:24">
      <c r="C139" s="110"/>
      <c r="D139" s="110"/>
    </row>
    <row r="140" spans="1:24">
      <c r="C140" s="110"/>
      <c r="D140" s="110"/>
    </row>
    <row r="141" spans="1:24">
      <c r="C141" s="110"/>
      <c r="D141" s="110"/>
    </row>
    <row r="142" spans="1:24">
      <c r="C142" s="110"/>
      <c r="D142" s="110"/>
    </row>
    <row r="143" spans="1:24">
      <c r="C143" s="110"/>
      <c r="D143" s="110"/>
    </row>
    <row r="144" spans="1:24">
      <c r="C144" s="110"/>
      <c r="D144" s="110"/>
    </row>
    <row r="145" spans="3:4">
      <c r="C145" s="110"/>
      <c r="D145" s="110"/>
    </row>
    <row r="146" spans="3:4">
      <c r="C146" s="110"/>
      <c r="D146" s="110"/>
    </row>
    <row r="147" spans="3:4">
      <c r="C147" s="110"/>
      <c r="D147" s="110"/>
    </row>
    <row r="148" spans="3:4">
      <c r="C148" s="110"/>
      <c r="D148" s="110"/>
    </row>
    <row r="149" spans="3:4">
      <c r="C149" s="110"/>
      <c r="D149" s="110"/>
    </row>
    <row r="150" spans="3:4">
      <c r="C150" s="110"/>
      <c r="D150" s="110"/>
    </row>
    <row r="151" spans="3:4">
      <c r="C151" s="110"/>
      <c r="D151" s="110"/>
    </row>
    <row r="152" spans="3:4">
      <c r="C152" s="110"/>
      <c r="D152" s="110"/>
    </row>
    <row r="153" spans="3:4">
      <c r="C153" s="110"/>
      <c r="D153" s="110"/>
    </row>
    <row r="154" spans="3:4">
      <c r="C154" s="110"/>
      <c r="D154" s="110"/>
    </row>
    <row r="155" spans="3:4">
      <c r="C155" s="110"/>
      <c r="D155" s="110"/>
    </row>
    <row r="156" spans="3:4">
      <c r="C156" s="110"/>
      <c r="D156" s="110"/>
    </row>
    <row r="157" spans="3:4">
      <c r="C157" s="110"/>
      <c r="D157" s="110"/>
    </row>
    <row r="158" spans="3:4">
      <c r="C158" s="110"/>
      <c r="D158" s="110"/>
    </row>
    <row r="159" spans="3:4">
      <c r="C159" s="110"/>
      <c r="D159" s="110"/>
    </row>
    <row r="160" spans="3:4">
      <c r="C160" s="110"/>
      <c r="D160" s="110"/>
    </row>
    <row r="161" spans="3:4">
      <c r="C161" s="110"/>
      <c r="D161" s="110"/>
    </row>
    <row r="162" spans="3:4">
      <c r="C162" s="110"/>
      <c r="D162" s="110"/>
    </row>
    <row r="163" spans="3:4">
      <c r="C163" s="110"/>
      <c r="D163" s="110"/>
    </row>
    <row r="164" spans="3:4">
      <c r="C164" s="110"/>
      <c r="D164" s="110"/>
    </row>
    <row r="165" spans="3:4">
      <c r="C165" s="110"/>
      <c r="D165" s="110"/>
    </row>
    <row r="166" spans="3:4">
      <c r="C166" s="110"/>
      <c r="D166" s="110"/>
    </row>
    <row r="167" spans="3:4">
      <c r="C167" s="110"/>
      <c r="D167" s="110"/>
    </row>
    <row r="168" spans="3:4">
      <c r="C168" s="110"/>
      <c r="D168" s="110"/>
    </row>
    <row r="169" spans="3:4">
      <c r="C169" s="110"/>
      <c r="D169" s="110"/>
    </row>
    <row r="170" spans="3:4">
      <c r="C170" s="110"/>
      <c r="D170" s="110"/>
    </row>
    <row r="171" spans="3:4">
      <c r="C171" s="110"/>
      <c r="D171" s="110"/>
    </row>
    <row r="172" spans="3:4">
      <c r="C172" s="110"/>
      <c r="D172" s="110"/>
    </row>
    <row r="173" spans="3:4">
      <c r="C173" s="110"/>
      <c r="D173" s="110"/>
    </row>
    <row r="174" spans="3:4">
      <c r="C174" s="110"/>
      <c r="D174" s="110"/>
    </row>
    <row r="175" spans="3:4">
      <c r="C175" s="110"/>
      <c r="D175" s="110"/>
    </row>
    <row r="176" spans="3:4">
      <c r="C176" s="110"/>
      <c r="D176" s="110"/>
    </row>
    <row r="177" spans="3:4">
      <c r="C177" s="110"/>
      <c r="D177" s="110"/>
    </row>
    <row r="178" spans="3:4">
      <c r="C178" s="110"/>
      <c r="D178" s="110"/>
    </row>
    <row r="179" spans="3:4">
      <c r="C179" s="110"/>
      <c r="D179" s="110"/>
    </row>
    <row r="180" spans="3:4">
      <c r="C180" s="110"/>
      <c r="D180" s="110"/>
    </row>
    <row r="181" spans="3:4">
      <c r="C181" s="110"/>
      <c r="D181" s="110"/>
    </row>
    <row r="182" spans="3:4">
      <c r="C182" s="110"/>
      <c r="D182" s="110"/>
    </row>
    <row r="183" spans="3:4">
      <c r="C183" s="110"/>
      <c r="D183" s="110"/>
    </row>
    <row r="184" spans="3:4">
      <c r="C184" s="110"/>
      <c r="D184" s="110"/>
    </row>
    <row r="185" spans="3:4">
      <c r="C185" s="110"/>
      <c r="D185" s="110"/>
    </row>
    <row r="186" spans="3:4">
      <c r="C186" s="110"/>
      <c r="D186" s="110"/>
    </row>
    <row r="187" spans="3:4">
      <c r="C187" s="110"/>
      <c r="D187" s="110"/>
    </row>
    <row r="188" spans="3:4">
      <c r="C188" s="110"/>
      <c r="D188" s="110"/>
    </row>
    <row r="189" spans="3:4">
      <c r="C189" s="110"/>
      <c r="D189" s="110"/>
    </row>
    <row r="190" spans="3:4">
      <c r="C190" s="110"/>
      <c r="D190" s="110"/>
    </row>
    <row r="191" spans="3:4">
      <c r="C191" s="110"/>
      <c r="D191" s="110"/>
    </row>
    <row r="192" spans="3:4">
      <c r="C192" s="110"/>
      <c r="D192" s="110"/>
    </row>
    <row r="193" spans="3:4">
      <c r="C193" s="110"/>
      <c r="D193" s="110"/>
    </row>
    <row r="194" spans="3:4">
      <c r="C194" s="110"/>
      <c r="D194" s="110"/>
    </row>
    <row r="195" spans="3:4">
      <c r="C195" s="110"/>
      <c r="D195" s="110"/>
    </row>
    <row r="196" spans="3:4">
      <c r="C196" s="110"/>
      <c r="D196" s="110"/>
    </row>
    <row r="197" spans="3:4">
      <c r="C197" s="110"/>
      <c r="D197" s="110"/>
    </row>
    <row r="198" spans="3:4">
      <c r="C198" s="110"/>
      <c r="D198" s="110"/>
    </row>
    <row r="199" spans="3:4">
      <c r="C199" s="110"/>
      <c r="D199" s="110"/>
    </row>
    <row r="200" spans="3:4">
      <c r="C200" s="110"/>
      <c r="D200" s="110"/>
    </row>
    <row r="201" spans="3:4">
      <c r="C201" s="110"/>
      <c r="D201" s="110"/>
    </row>
    <row r="202" spans="3:4">
      <c r="C202" s="110"/>
      <c r="D202" s="110"/>
    </row>
    <row r="203" spans="3:4">
      <c r="C203" s="110"/>
      <c r="D203" s="110"/>
    </row>
    <row r="204" spans="3:4">
      <c r="C204" s="110"/>
      <c r="D204" s="110"/>
    </row>
    <row r="205" spans="3:4">
      <c r="C205" s="110"/>
      <c r="D205" s="110"/>
    </row>
    <row r="206" spans="3:4">
      <c r="C206" s="110"/>
      <c r="D206" s="110"/>
    </row>
    <row r="207" spans="3:4">
      <c r="C207" s="110"/>
      <c r="D207" s="110"/>
    </row>
    <row r="208" spans="3:4">
      <c r="C208" s="110"/>
      <c r="D208" s="110"/>
    </row>
    <row r="209" spans="3:4">
      <c r="C209" s="110"/>
      <c r="D209" s="110"/>
    </row>
    <row r="210" spans="3:4">
      <c r="C210" s="110"/>
      <c r="D210" s="110"/>
    </row>
    <row r="211" spans="3:4">
      <c r="C211" s="110"/>
      <c r="D211" s="110"/>
    </row>
    <row r="212" spans="3:4">
      <c r="C212" s="110"/>
      <c r="D212" s="110"/>
    </row>
    <row r="213" spans="3:4">
      <c r="C213" s="110"/>
      <c r="D213" s="110"/>
    </row>
    <row r="214" spans="3:4">
      <c r="C214" s="110"/>
      <c r="D214" s="110"/>
    </row>
    <row r="215" spans="3:4">
      <c r="C215" s="110"/>
      <c r="D215" s="110"/>
    </row>
    <row r="216" spans="3:4">
      <c r="C216" s="110"/>
      <c r="D216" s="110"/>
    </row>
    <row r="217" spans="3:4">
      <c r="C217" s="110"/>
      <c r="D217" s="110"/>
    </row>
    <row r="218" spans="3:4">
      <c r="C218" s="110"/>
      <c r="D218" s="110"/>
    </row>
    <row r="219" spans="3:4">
      <c r="C219" s="110"/>
      <c r="D219" s="110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9"/>
  <sheetViews>
    <sheetView workbookViewId="0">
      <selection activeCell="M18" sqref="M18"/>
    </sheetView>
  </sheetViews>
  <sheetFormatPr defaultRowHeight="12.75"/>
  <cols>
    <col min="3" max="3" width="17.42578125" style="1" customWidth="1"/>
  </cols>
  <sheetData>
    <row r="1" spans="1:19">
      <c r="A1" s="1" t="s">
        <v>216</v>
      </c>
      <c r="K1" s="1" t="s">
        <v>217</v>
      </c>
    </row>
    <row r="3" spans="1:19">
      <c r="K3" s="149" t="s">
        <v>218</v>
      </c>
      <c r="L3" s="149"/>
    </row>
    <row r="4" spans="1:19">
      <c r="K4" s="1" t="s">
        <v>219</v>
      </c>
      <c r="L4" s="1">
        <v>0.55853371120192308</v>
      </c>
    </row>
    <row r="5" spans="1:19">
      <c r="K5" s="1" t="s">
        <v>220</v>
      </c>
      <c r="L5" s="1">
        <v>0.31195990654899325</v>
      </c>
    </row>
    <row r="6" spans="1:19">
      <c r="K6" s="1" t="s">
        <v>221</v>
      </c>
      <c r="L6" s="1">
        <v>0.27148695987540461</v>
      </c>
    </row>
    <row r="7" spans="1:19">
      <c r="A7" s="1" t="s">
        <v>13</v>
      </c>
      <c r="C7" s="1">
        <v>40969.438909999997</v>
      </c>
      <c r="K7" s="1" t="s">
        <v>222</v>
      </c>
      <c r="L7" s="1">
        <v>7.8070180906705776E-3</v>
      </c>
    </row>
    <row r="8" spans="1:19">
      <c r="A8" s="1" t="s">
        <v>14</v>
      </c>
      <c r="C8" s="1">
        <v>0.41253800000000002</v>
      </c>
      <c r="K8" s="117" t="s">
        <v>223</v>
      </c>
      <c r="L8" s="117">
        <v>19</v>
      </c>
    </row>
    <row r="10" spans="1:19">
      <c r="A10" s="1" t="s">
        <v>224</v>
      </c>
      <c r="C10" s="1">
        <f>C8+0.000002582</f>
        <v>0.41254058199999999</v>
      </c>
      <c r="K10" s="1" t="s">
        <v>225</v>
      </c>
    </row>
    <row r="11" spans="1:19">
      <c r="K11" s="126"/>
      <c r="L11" s="126" t="s">
        <v>226</v>
      </c>
      <c r="M11" s="126" t="s">
        <v>227</v>
      </c>
      <c r="N11" s="126" t="s">
        <v>228</v>
      </c>
      <c r="O11" s="126" t="s">
        <v>146</v>
      </c>
      <c r="P11" s="126" t="s">
        <v>229</v>
      </c>
    </row>
    <row r="12" spans="1:19">
      <c r="K12" s="1" t="s">
        <v>230</v>
      </c>
      <c r="L12" s="1">
        <v>1</v>
      </c>
      <c r="M12" s="1">
        <v>4.6979060591572893E-4</v>
      </c>
      <c r="N12" s="1">
        <v>4.6979060591572893E-4</v>
      </c>
      <c r="O12" s="1">
        <v>7.7078624658818926</v>
      </c>
      <c r="P12" s="1">
        <v>1.2934011934990141E-2</v>
      </c>
    </row>
    <row r="13" spans="1:19">
      <c r="K13" s="1" t="s">
        <v>231</v>
      </c>
      <c r="L13" s="1">
        <v>17</v>
      </c>
      <c r="M13" s="1">
        <v>1.0361420349569801E-3</v>
      </c>
      <c r="N13" s="1">
        <v>6.0949531468057655E-5</v>
      </c>
      <c r="O13" s="1"/>
      <c r="P13" s="1"/>
    </row>
    <row r="14" spans="1:19">
      <c r="K14" s="117" t="s">
        <v>232</v>
      </c>
      <c r="L14" s="117">
        <v>18</v>
      </c>
      <c r="M14" s="117">
        <v>1.505932640872709E-3</v>
      </c>
      <c r="N14" s="117"/>
      <c r="O14" s="117"/>
      <c r="P14" s="117"/>
    </row>
    <row r="16" spans="1:19">
      <c r="K16" s="126"/>
      <c r="L16" s="126" t="s">
        <v>233</v>
      </c>
      <c r="M16" s="126" t="s">
        <v>222</v>
      </c>
      <c r="N16" s="126" t="s">
        <v>234</v>
      </c>
      <c r="O16" s="126" t="s">
        <v>235</v>
      </c>
      <c r="P16" s="126" t="s">
        <v>236</v>
      </c>
      <c r="Q16" s="126" t="s">
        <v>237</v>
      </c>
      <c r="R16" s="126" t="s">
        <v>238</v>
      </c>
      <c r="S16" s="126" t="s">
        <v>239</v>
      </c>
    </row>
    <row r="17" spans="1:19">
      <c r="K17" s="1" t="s">
        <v>240</v>
      </c>
      <c r="L17" s="1">
        <v>-6.6965843319788221E-2</v>
      </c>
      <c r="M17" s="1">
        <v>2.1489817756017358E-2</v>
      </c>
      <c r="N17" s="1">
        <v>-3.1161661806572156</v>
      </c>
      <c r="O17" s="1">
        <v>6.2829969352143477E-3</v>
      </c>
      <c r="P17" s="1">
        <v>-0.11230545890594777</v>
      </c>
      <c r="Q17" s="1">
        <v>-2.162622773362867E-2</v>
      </c>
      <c r="R17" s="1">
        <v>-0.11230545890594777</v>
      </c>
      <c r="S17" s="1">
        <v>-2.162622773362867E-2</v>
      </c>
    </row>
    <row r="18" spans="1:19">
      <c r="K18" s="117" t="s">
        <v>241</v>
      </c>
      <c r="L18" s="117">
        <v>2.5822150211885277E-6</v>
      </c>
      <c r="M18" s="117">
        <v>9.3009096319442724E-7</v>
      </c>
      <c r="N18" s="117">
        <v>2.7763037416467604</v>
      </c>
      <c r="O18" s="117">
        <v>1.2934011934990561E-2</v>
      </c>
      <c r="P18" s="117">
        <v>6.1989187772733179E-7</v>
      </c>
      <c r="Q18" s="117">
        <v>4.5445381646497236E-6</v>
      </c>
      <c r="R18" s="117">
        <v>6.1989187772733179E-7</v>
      </c>
      <c r="S18" s="117">
        <v>4.5445381646497236E-6</v>
      </c>
    </row>
    <row r="20" spans="1:19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</row>
    <row r="21" spans="1:19">
      <c r="A21" s="1" t="s">
        <v>62</v>
      </c>
      <c r="B21" s="125" t="s">
        <v>59</v>
      </c>
      <c r="C21" s="110">
        <v>49659.519999999997</v>
      </c>
      <c r="D21" s="110">
        <v>6.9999999999999999E-4</v>
      </c>
      <c r="E21" s="1">
        <f>+(C21-C$7)/C$8</f>
        <v>21064.922722270432</v>
      </c>
      <c r="F21" s="1">
        <f t="shared" ref="F21:F39" si="0">ROUND(2*E21,0)/2</f>
        <v>21065</v>
      </c>
      <c r="G21" s="1">
        <f>+C21-(C$7+F21*C$8)</f>
        <v>-3.1880000002274755E-2</v>
      </c>
    </row>
    <row r="22" spans="1:19">
      <c r="A22" s="1" t="s">
        <v>63</v>
      </c>
      <c r="B22" s="39"/>
      <c r="C22" s="110">
        <v>49710.282099999997</v>
      </c>
      <c r="D22" s="110" t="s">
        <v>22</v>
      </c>
      <c r="E22" s="1">
        <f t="shared" ref="E22:E39" si="1">+(C22-C$7)/C$8</f>
        <v>21187.97102327543</v>
      </c>
      <c r="F22" s="1">
        <f t="shared" si="0"/>
        <v>21188</v>
      </c>
      <c r="G22" s="1">
        <f t="shared" ref="G22:G39" si="2">+C22-(C$7+F22*C$8)</f>
        <v>-1.1954000001423992E-2</v>
      </c>
    </row>
    <row r="23" spans="1:19">
      <c r="A23" s="1" t="s">
        <v>63</v>
      </c>
      <c r="B23" s="39" t="s">
        <v>59</v>
      </c>
      <c r="C23" s="110">
        <v>49710.486599999997</v>
      </c>
      <c r="D23" s="110" t="s">
        <v>22</v>
      </c>
      <c r="E23" s="1">
        <f t="shared" si="1"/>
        <v>21188.466735185604</v>
      </c>
      <c r="F23" s="1">
        <f t="shared" si="0"/>
        <v>21188.5</v>
      </c>
      <c r="G23" s="1">
        <f t="shared" si="2"/>
        <v>-1.372300000366522E-2</v>
      </c>
    </row>
    <row r="24" spans="1:19">
      <c r="A24" s="1" t="s">
        <v>63</v>
      </c>
      <c r="B24" s="39"/>
      <c r="C24" s="110">
        <v>49721.419800000003</v>
      </c>
      <c r="D24" s="110" t="s">
        <v>22</v>
      </c>
      <c r="E24" s="1">
        <f t="shared" si="1"/>
        <v>21214.969021035653</v>
      </c>
      <c r="F24" s="1">
        <f t="shared" si="0"/>
        <v>21215</v>
      </c>
      <c r="G24" s="1">
        <f t="shared" si="2"/>
        <v>-1.2779999990016222E-2</v>
      </c>
    </row>
    <row r="25" spans="1:19">
      <c r="A25" s="1" t="s">
        <v>63</v>
      </c>
      <c r="B25" s="39"/>
      <c r="C25" s="110">
        <v>49722.243600000002</v>
      </c>
      <c r="D25" s="110" t="s">
        <v>22</v>
      </c>
      <c r="E25" s="1">
        <f t="shared" si="1"/>
        <v>21216.96592798725</v>
      </c>
      <c r="F25" s="1">
        <f t="shared" si="0"/>
        <v>21217</v>
      </c>
      <c r="G25" s="1">
        <f t="shared" si="2"/>
        <v>-1.4055999999982305E-2</v>
      </c>
    </row>
    <row r="26" spans="1:19">
      <c r="A26" s="1" t="s">
        <v>63</v>
      </c>
      <c r="B26" s="39" t="s">
        <v>59</v>
      </c>
      <c r="C26" s="110">
        <v>49722.449800000002</v>
      </c>
      <c r="D26" s="110" t="s">
        <v>22</v>
      </c>
      <c r="E26" s="1">
        <f t="shared" si="1"/>
        <v>21217.46576072993</v>
      </c>
      <c r="F26" s="1">
        <f t="shared" si="0"/>
        <v>21217.5</v>
      </c>
      <c r="G26" s="1">
        <f t="shared" si="2"/>
        <v>-1.4124999994237442E-2</v>
      </c>
    </row>
    <row r="27" spans="1:19">
      <c r="A27" s="1" t="s">
        <v>63</v>
      </c>
      <c r="B27" s="39" t="s">
        <v>59</v>
      </c>
      <c r="C27" s="110">
        <v>49723.274299999997</v>
      </c>
      <c r="D27" s="110">
        <v>2.9999999999999997E-4</v>
      </c>
      <c r="E27" s="1">
        <f t="shared" si="1"/>
        <v>21219.464364494906</v>
      </c>
      <c r="F27" s="1">
        <f t="shared" si="0"/>
        <v>21219.5</v>
      </c>
      <c r="G27" s="1">
        <f t="shared" si="2"/>
        <v>-1.4701000000059139E-2</v>
      </c>
    </row>
    <row r="28" spans="1:19">
      <c r="A28" s="1" t="s">
        <v>63</v>
      </c>
      <c r="B28" s="39"/>
      <c r="C28" s="110">
        <v>50114.3675</v>
      </c>
      <c r="D28" s="110">
        <v>2.9999999999999997E-4</v>
      </c>
      <c r="E28" s="1">
        <f t="shared" si="1"/>
        <v>22167.481759256123</v>
      </c>
      <c r="F28" s="1">
        <f t="shared" si="0"/>
        <v>22167.5</v>
      </c>
      <c r="G28" s="1">
        <f t="shared" si="2"/>
        <v>-7.525000000896398E-3</v>
      </c>
    </row>
    <row r="29" spans="1:19">
      <c r="A29" s="1" t="s">
        <v>63</v>
      </c>
      <c r="B29" s="39"/>
      <c r="C29" s="110">
        <v>50115.397900000004</v>
      </c>
      <c r="D29" s="110">
        <v>2.9999999999999997E-4</v>
      </c>
      <c r="E29" s="1">
        <f t="shared" si="1"/>
        <v>22169.979468558064</v>
      </c>
      <c r="F29" s="1">
        <f t="shared" si="0"/>
        <v>22170</v>
      </c>
      <c r="G29" s="1">
        <f t="shared" si="2"/>
        <v>-8.4699999933945946E-3</v>
      </c>
    </row>
    <row r="30" spans="1:19">
      <c r="A30" s="1" t="s">
        <v>62</v>
      </c>
      <c r="B30" s="39"/>
      <c r="C30" s="110">
        <v>50422.328399999999</v>
      </c>
      <c r="D30" s="110">
        <v>2.0000000000000001E-4</v>
      </c>
      <c r="E30" s="1">
        <f t="shared" si="1"/>
        <v>22913.984869272652</v>
      </c>
      <c r="F30" s="1">
        <f t="shared" si="0"/>
        <v>22914</v>
      </c>
      <c r="G30" s="1">
        <f t="shared" si="2"/>
        <v>-6.24200000311248E-3</v>
      </c>
    </row>
    <row r="31" spans="1:19">
      <c r="A31" s="1" t="s">
        <v>62</v>
      </c>
      <c r="B31" s="39" t="s">
        <v>59</v>
      </c>
      <c r="C31" s="110">
        <v>50422.538399999998</v>
      </c>
      <c r="D31" s="110">
        <v>4.0000000000000002E-4</v>
      </c>
      <c r="E31" s="1">
        <f t="shared" si="1"/>
        <v>22914.493913287988</v>
      </c>
      <c r="F31" s="1">
        <f t="shared" si="0"/>
        <v>22914.5</v>
      </c>
      <c r="G31" s="1">
        <f t="shared" si="2"/>
        <v>-2.5109999987762421E-3</v>
      </c>
    </row>
    <row r="32" spans="1:19">
      <c r="A32" s="35" t="s">
        <v>65</v>
      </c>
      <c r="B32" s="39"/>
      <c r="C32" s="110">
        <v>50672.536599999999</v>
      </c>
      <c r="D32" s="110">
        <v>1.1000000000000001E-3</v>
      </c>
      <c r="E32" s="1">
        <f t="shared" si="1"/>
        <v>23520.494330219281</v>
      </c>
      <c r="F32" s="1">
        <f t="shared" si="0"/>
        <v>23520.5</v>
      </c>
      <c r="G32" s="1">
        <f t="shared" si="2"/>
        <v>-2.338999998755753E-3</v>
      </c>
    </row>
    <row r="33" spans="1:7">
      <c r="A33" s="35" t="s">
        <v>65</v>
      </c>
      <c r="B33" s="125" t="s">
        <v>59</v>
      </c>
      <c r="C33" s="110">
        <v>50673.567799999997</v>
      </c>
      <c r="D33" s="110">
        <v>1.1000000000000001E-3</v>
      </c>
      <c r="E33" s="1">
        <f t="shared" si="1"/>
        <v>23522.993978736504</v>
      </c>
      <c r="F33" s="1">
        <f t="shared" si="0"/>
        <v>23523</v>
      </c>
      <c r="G33" s="1">
        <f t="shared" si="2"/>
        <v>-2.484000004187692E-3</v>
      </c>
    </row>
    <row r="34" spans="1:7">
      <c r="A34" s="35" t="s">
        <v>66</v>
      </c>
      <c r="B34" s="39" t="s">
        <v>59</v>
      </c>
      <c r="C34" s="110">
        <v>50811.150800000003</v>
      </c>
      <c r="D34" s="110"/>
      <c r="E34" s="1">
        <f t="shared" si="1"/>
        <v>23856.497801414673</v>
      </c>
      <c r="F34" s="1">
        <f t="shared" si="0"/>
        <v>23856.5</v>
      </c>
      <c r="G34" s="1">
        <f t="shared" si="2"/>
        <v>-9.0699999418575317E-4</v>
      </c>
    </row>
    <row r="35" spans="1:7">
      <c r="A35" s="35" t="s">
        <v>66</v>
      </c>
      <c r="B35" s="39" t="s">
        <v>59</v>
      </c>
      <c r="C35" s="110">
        <v>50818.179100000001</v>
      </c>
      <c r="D35" s="110"/>
      <c r="E35" s="1">
        <f t="shared" si="1"/>
        <v>23873.534535000421</v>
      </c>
      <c r="F35" s="1">
        <f t="shared" si="0"/>
        <v>23873.5</v>
      </c>
      <c r="G35" s="1">
        <f t="shared" si="2"/>
        <v>1.4247000006434973E-2</v>
      </c>
    </row>
    <row r="36" spans="1:7">
      <c r="A36" s="35" t="s">
        <v>65</v>
      </c>
      <c r="B36" s="125" t="s">
        <v>59</v>
      </c>
      <c r="C36" s="110">
        <v>51184.2912</v>
      </c>
      <c r="D36" s="110">
        <v>4.0000000000000002E-4</v>
      </c>
      <c r="E36" s="1">
        <f t="shared" si="1"/>
        <v>24760.997265706435</v>
      </c>
      <c r="F36" s="1">
        <f t="shared" si="0"/>
        <v>24761</v>
      </c>
      <c r="G36" s="1">
        <f t="shared" si="2"/>
        <v>-1.1279999962425791E-3</v>
      </c>
    </row>
    <row r="37" spans="1:7">
      <c r="A37" s="35" t="s">
        <v>68</v>
      </c>
      <c r="B37" s="39"/>
      <c r="C37" s="36">
        <v>51185.322699999997</v>
      </c>
      <c r="D37" s="36">
        <v>2.9999999999999997E-4</v>
      </c>
      <c r="E37" s="1">
        <f t="shared" si="1"/>
        <v>24763.497641429396</v>
      </c>
      <c r="F37" s="1">
        <f t="shared" si="0"/>
        <v>24763.5</v>
      </c>
      <c r="G37" s="1">
        <f t="shared" si="2"/>
        <v>-9.7300000197719783E-4</v>
      </c>
    </row>
    <row r="38" spans="1:7">
      <c r="A38" s="35" t="s">
        <v>66</v>
      </c>
      <c r="B38" s="39" t="s">
        <v>57</v>
      </c>
      <c r="C38" s="36">
        <v>52251.109700000001</v>
      </c>
      <c r="D38" s="36"/>
      <c r="E38" s="1">
        <f t="shared" si="1"/>
        <v>27346.985707983273</v>
      </c>
      <c r="F38" s="1">
        <f t="shared" si="0"/>
        <v>27347</v>
      </c>
      <c r="G38" s="1">
        <f t="shared" si="2"/>
        <v>-5.8959999951184727E-3</v>
      </c>
    </row>
    <row r="39" spans="1:7">
      <c r="A39" s="35" t="s">
        <v>66</v>
      </c>
      <c r="B39" s="39" t="s">
        <v>59</v>
      </c>
      <c r="C39" s="36">
        <v>52251.316599999998</v>
      </c>
      <c r="E39" s="1">
        <f t="shared" si="1"/>
        <v>27347.487237539332</v>
      </c>
      <c r="F39" s="1">
        <f t="shared" si="0"/>
        <v>27347.5</v>
      </c>
      <c r="G39" s="1">
        <f t="shared" si="2"/>
        <v>-5.2649999997811392E-3</v>
      </c>
    </row>
  </sheetData>
  <sheetProtection selectLockedCells="1" selectUnlockedCells="1"/>
  <mergeCells count="1">
    <mergeCell ref="K3:L3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4"/>
  <sheetViews>
    <sheetView topLeftCell="A52" workbookViewId="0">
      <selection activeCell="A77" sqref="A77:D94"/>
    </sheetView>
  </sheetViews>
  <sheetFormatPr defaultRowHeight="12.75"/>
  <cols>
    <col min="1" max="1" width="19.7109375" style="110" customWidth="1"/>
    <col min="2" max="2" width="4.42578125" customWidth="1"/>
    <col min="3" max="3" width="12.7109375" style="110" customWidth="1"/>
    <col min="4" max="4" width="5.42578125" customWidth="1"/>
    <col min="5" max="5" width="14.85546875" customWidth="1"/>
    <col min="7" max="7" width="12" customWidth="1"/>
    <col min="8" max="8" width="14.140625" style="11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27" t="s">
        <v>242</v>
      </c>
      <c r="I1" s="128" t="s">
        <v>128</v>
      </c>
      <c r="J1" s="129" t="s">
        <v>31</v>
      </c>
    </row>
    <row r="2" spans="1:16">
      <c r="I2" s="130" t="s">
        <v>141</v>
      </c>
      <c r="J2" s="131" t="s">
        <v>28</v>
      </c>
    </row>
    <row r="3" spans="1:16">
      <c r="A3" s="132" t="s">
        <v>243</v>
      </c>
      <c r="I3" s="130" t="s">
        <v>146</v>
      </c>
      <c r="J3" s="131" t="s">
        <v>23</v>
      </c>
    </row>
    <row r="4" spans="1:16">
      <c r="I4" s="130" t="s">
        <v>164</v>
      </c>
      <c r="J4" s="131" t="s">
        <v>23</v>
      </c>
    </row>
    <row r="5" spans="1:16">
      <c r="I5" s="133" t="s">
        <v>244</v>
      </c>
      <c r="J5" s="134" t="s">
        <v>25</v>
      </c>
    </row>
    <row r="11" spans="1:16" ht="12.75" customHeight="1">
      <c r="A11" s="110" t="str">
        <f t="shared" ref="A11:A42" si="0">P11</f>
        <v> AAOB 45.45 </v>
      </c>
      <c r="B11" s="2" t="str">
        <f t="shared" ref="B11:B42" si="1">IF(H11=INT(H11),"I","II")</f>
        <v>I</v>
      </c>
      <c r="C11" s="110">
        <f t="shared" ref="C11:C42" si="2">1*G11</f>
        <v>40969.232799999998</v>
      </c>
      <c r="D11" t="str">
        <f t="shared" ref="D11:D42" si="3">VLOOKUP(F11,I$1:J$5,2,FALSE)</f>
        <v>vis</v>
      </c>
      <c r="E11">
        <f>VLOOKUP(C11,'Active 1'!C$21:E$971,3,FALSE)</f>
        <v>-0.49961458095780537</v>
      </c>
      <c r="F11" s="2" t="s">
        <v>244</v>
      </c>
      <c r="G11" t="str">
        <f t="shared" ref="G11:G42" si="4">MID(I11,3,LEN(I11)-3)</f>
        <v>40969.2328</v>
      </c>
      <c r="H11" s="110">
        <f t="shared" ref="H11:H42" si="5">1*K11</f>
        <v>0</v>
      </c>
      <c r="I11" s="135" t="s">
        <v>245</v>
      </c>
      <c r="J11" s="136" t="s">
        <v>246</v>
      </c>
      <c r="K11" s="135">
        <v>0</v>
      </c>
      <c r="L11" s="135" t="s">
        <v>247</v>
      </c>
      <c r="M11" s="136" t="s">
        <v>248</v>
      </c>
      <c r="N11" s="136" t="s">
        <v>249</v>
      </c>
      <c r="O11" s="137" t="s">
        <v>250</v>
      </c>
      <c r="P11" s="137" t="s">
        <v>58</v>
      </c>
    </row>
    <row r="12" spans="1:16" ht="12.75" customHeight="1">
      <c r="A12" s="110" t="str">
        <f t="shared" si="0"/>
        <v>BAVM 102 </v>
      </c>
      <c r="B12" s="2" t="str">
        <f t="shared" si="1"/>
        <v>I</v>
      </c>
      <c r="C12" s="110">
        <f t="shared" si="2"/>
        <v>49659.519999999997</v>
      </c>
      <c r="D12" t="str">
        <f t="shared" si="3"/>
        <v>vis</v>
      </c>
      <c r="E12">
        <f>VLOOKUP(C12,'Active 1'!C$21:E$971,3,FALSE)</f>
        <v>21064.922722270432</v>
      </c>
      <c r="F12" s="2" t="s">
        <v>244</v>
      </c>
      <c r="G12" t="str">
        <f t="shared" si="4"/>
        <v>49659.520</v>
      </c>
      <c r="H12" s="110">
        <f t="shared" si="5"/>
        <v>21117</v>
      </c>
      <c r="I12" s="135" t="s">
        <v>251</v>
      </c>
      <c r="J12" s="136" t="s">
        <v>252</v>
      </c>
      <c r="K12" s="135">
        <v>21117</v>
      </c>
      <c r="L12" s="135" t="s">
        <v>253</v>
      </c>
      <c r="M12" s="136" t="s">
        <v>248</v>
      </c>
      <c r="N12" s="136" t="s">
        <v>254</v>
      </c>
      <c r="O12" s="137" t="s">
        <v>255</v>
      </c>
      <c r="P12" s="138" t="s">
        <v>256</v>
      </c>
    </row>
    <row r="13" spans="1:16" ht="12.75" customHeight="1">
      <c r="A13" s="110" t="str">
        <f t="shared" si="0"/>
        <v>BAVM 99 </v>
      </c>
      <c r="B13" s="2" t="str">
        <f t="shared" si="1"/>
        <v>II</v>
      </c>
      <c r="C13" s="110">
        <f t="shared" si="2"/>
        <v>49710.282099999997</v>
      </c>
      <c r="D13" t="str">
        <f t="shared" si="3"/>
        <v>vis</v>
      </c>
      <c r="E13">
        <f>VLOOKUP(C13,'Active 1'!C$21:E$971,3,FALSE)</f>
        <v>21187.97102327543</v>
      </c>
      <c r="F13" s="2" t="s">
        <v>244</v>
      </c>
      <c r="G13" t="str">
        <f t="shared" si="4"/>
        <v>49710.2821</v>
      </c>
      <c r="H13" s="110">
        <f t="shared" si="5"/>
        <v>21240.5</v>
      </c>
      <c r="I13" s="135" t="s">
        <v>257</v>
      </c>
      <c r="J13" s="136" t="s">
        <v>258</v>
      </c>
      <c r="K13" s="135">
        <v>21240.5</v>
      </c>
      <c r="L13" s="135" t="s">
        <v>259</v>
      </c>
      <c r="M13" s="136" t="s">
        <v>248</v>
      </c>
      <c r="N13" s="136" t="s">
        <v>254</v>
      </c>
      <c r="O13" s="137" t="s">
        <v>255</v>
      </c>
      <c r="P13" s="138" t="s">
        <v>260</v>
      </c>
    </row>
    <row r="14" spans="1:16" ht="12.75" customHeight="1">
      <c r="A14" s="110" t="str">
        <f t="shared" si="0"/>
        <v>BAVM 99 </v>
      </c>
      <c r="B14" s="2" t="str">
        <f t="shared" si="1"/>
        <v>I</v>
      </c>
      <c r="C14" s="110">
        <f t="shared" si="2"/>
        <v>49710.486599999997</v>
      </c>
      <c r="D14" t="str">
        <f t="shared" si="3"/>
        <v>vis</v>
      </c>
      <c r="E14">
        <f>VLOOKUP(C14,'Active 1'!C$21:E$971,3,FALSE)</f>
        <v>21188.466735185604</v>
      </c>
      <c r="F14" s="2" t="s">
        <v>244</v>
      </c>
      <c r="G14" t="str">
        <f t="shared" si="4"/>
        <v>49710.4866</v>
      </c>
      <c r="H14" s="110">
        <f t="shared" si="5"/>
        <v>21241</v>
      </c>
      <c r="I14" s="135" t="s">
        <v>261</v>
      </c>
      <c r="J14" s="136" t="s">
        <v>262</v>
      </c>
      <c r="K14" s="135">
        <v>21241</v>
      </c>
      <c r="L14" s="135" t="s">
        <v>263</v>
      </c>
      <c r="M14" s="136" t="s">
        <v>248</v>
      </c>
      <c r="N14" s="136" t="s">
        <v>254</v>
      </c>
      <c r="O14" s="137" t="s">
        <v>255</v>
      </c>
      <c r="P14" s="138" t="s">
        <v>260</v>
      </c>
    </row>
    <row r="15" spans="1:16" ht="12.75" customHeight="1">
      <c r="A15" s="110" t="str">
        <f t="shared" si="0"/>
        <v>BAVM 99 </v>
      </c>
      <c r="B15" s="2" t="str">
        <f t="shared" si="1"/>
        <v>II</v>
      </c>
      <c r="C15" s="110">
        <f t="shared" si="2"/>
        <v>49721.419800000003</v>
      </c>
      <c r="D15" t="str">
        <f t="shared" si="3"/>
        <v>vis</v>
      </c>
      <c r="E15">
        <f>VLOOKUP(C15,'Active 1'!C$21:E$971,3,FALSE)</f>
        <v>21214.969021035653</v>
      </c>
      <c r="F15" s="2" t="s">
        <v>244</v>
      </c>
      <c r="G15" t="str">
        <f t="shared" si="4"/>
        <v>49721.4198</v>
      </c>
      <c r="H15" s="110">
        <f t="shared" si="5"/>
        <v>21267.5</v>
      </c>
      <c r="I15" s="135" t="s">
        <v>264</v>
      </c>
      <c r="J15" s="136" t="s">
        <v>265</v>
      </c>
      <c r="K15" s="135">
        <v>21267.5</v>
      </c>
      <c r="L15" s="135" t="s">
        <v>266</v>
      </c>
      <c r="M15" s="136" t="s">
        <v>248</v>
      </c>
      <c r="N15" s="136" t="s">
        <v>254</v>
      </c>
      <c r="O15" s="137" t="s">
        <v>255</v>
      </c>
      <c r="P15" s="138" t="s">
        <v>260</v>
      </c>
    </row>
    <row r="16" spans="1:16" ht="12.75" customHeight="1">
      <c r="A16" s="110" t="str">
        <f t="shared" si="0"/>
        <v>BAVM 99 </v>
      </c>
      <c r="B16" s="2" t="str">
        <f t="shared" si="1"/>
        <v>II</v>
      </c>
      <c r="C16" s="110">
        <f t="shared" si="2"/>
        <v>49722.243600000002</v>
      </c>
      <c r="D16" t="str">
        <f t="shared" si="3"/>
        <v>vis</v>
      </c>
      <c r="E16">
        <f>VLOOKUP(C16,'Active 1'!C$21:E$971,3,FALSE)</f>
        <v>21216.96592798725</v>
      </c>
      <c r="F16" s="2" t="s">
        <v>244</v>
      </c>
      <c r="G16" t="str">
        <f t="shared" si="4"/>
        <v>49722.2436</v>
      </c>
      <c r="H16" s="110">
        <f t="shared" si="5"/>
        <v>21269.5</v>
      </c>
      <c r="I16" s="135" t="s">
        <v>267</v>
      </c>
      <c r="J16" s="136" t="s">
        <v>268</v>
      </c>
      <c r="K16" s="135">
        <v>21269.5</v>
      </c>
      <c r="L16" s="135" t="s">
        <v>269</v>
      </c>
      <c r="M16" s="136" t="s">
        <v>248</v>
      </c>
      <c r="N16" s="136" t="s">
        <v>254</v>
      </c>
      <c r="O16" s="137" t="s">
        <v>255</v>
      </c>
      <c r="P16" s="138" t="s">
        <v>260</v>
      </c>
    </row>
    <row r="17" spans="1:16" ht="12.75" customHeight="1">
      <c r="A17" s="110" t="str">
        <f t="shared" si="0"/>
        <v>BAVM 99 </v>
      </c>
      <c r="B17" s="2" t="str">
        <f t="shared" si="1"/>
        <v>I</v>
      </c>
      <c r="C17" s="110">
        <f t="shared" si="2"/>
        <v>49722.449800000002</v>
      </c>
      <c r="D17" t="str">
        <f t="shared" si="3"/>
        <v>vis</v>
      </c>
      <c r="E17">
        <f>VLOOKUP(C17,'Active 1'!C$21:E$971,3,FALSE)</f>
        <v>21217.46576072993</v>
      </c>
      <c r="F17" s="2" t="s">
        <v>244</v>
      </c>
      <c r="G17" t="str">
        <f t="shared" si="4"/>
        <v>49722.4498</v>
      </c>
      <c r="H17" s="110">
        <f t="shared" si="5"/>
        <v>21270</v>
      </c>
      <c r="I17" s="135" t="s">
        <v>270</v>
      </c>
      <c r="J17" s="136" t="s">
        <v>271</v>
      </c>
      <c r="K17" s="135">
        <v>21270</v>
      </c>
      <c r="L17" s="135" t="s">
        <v>272</v>
      </c>
      <c r="M17" s="136" t="s">
        <v>248</v>
      </c>
      <c r="N17" s="136" t="s">
        <v>254</v>
      </c>
      <c r="O17" s="137" t="s">
        <v>255</v>
      </c>
      <c r="P17" s="138" t="s">
        <v>260</v>
      </c>
    </row>
    <row r="18" spans="1:16" ht="12.75" customHeight="1">
      <c r="A18" s="110" t="str">
        <f t="shared" si="0"/>
        <v>BAVM 99 </v>
      </c>
      <c r="B18" s="2" t="str">
        <f t="shared" si="1"/>
        <v>I</v>
      </c>
      <c r="C18" s="110">
        <f t="shared" si="2"/>
        <v>49723.274299999997</v>
      </c>
      <c r="D18" t="str">
        <f t="shared" si="3"/>
        <v>vis</v>
      </c>
      <c r="E18">
        <f>VLOOKUP(C18,'Active 1'!C$21:E$971,3,FALSE)</f>
        <v>21219.464364494906</v>
      </c>
      <c r="F18" s="2" t="s">
        <v>244</v>
      </c>
      <c r="G18" t="str">
        <f t="shared" si="4"/>
        <v>49723.2743</v>
      </c>
      <c r="H18" s="110">
        <f t="shared" si="5"/>
        <v>21272</v>
      </c>
      <c r="I18" s="135" t="s">
        <v>273</v>
      </c>
      <c r="J18" s="136" t="s">
        <v>274</v>
      </c>
      <c r="K18" s="135">
        <v>21272</v>
      </c>
      <c r="L18" s="135" t="s">
        <v>275</v>
      </c>
      <c r="M18" s="136" t="s">
        <v>248</v>
      </c>
      <c r="N18" s="136" t="s">
        <v>254</v>
      </c>
      <c r="O18" s="137" t="s">
        <v>276</v>
      </c>
      <c r="P18" s="138" t="s">
        <v>260</v>
      </c>
    </row>
    <row r="19" spans="1:16" ht="12.75" customHeight="1">
      <c r="A19" s="110" t="str">
        <f t="shared" si="0"/>
        <v>BAVM 99 </v>
      </c>
      <c r="B19" s="2" t="str">
        <f t="shared" si="1"/>
        <v>I</v>
      </c>
      <c r="C19" s="110">
        <f t="shared" si="2"/>
        <v>50114.3675</v>
      </c>
      <c r="D19" t="str">
        <f t="shared" si="3"/>
        <v>vis</v>
      </c>
      <c r="E19">
        <f>VLOOKUP(C19,'Active 1'!C$21:E$971,3,FALSE)</f>
        <v>22167.481759256123</v>
      </c>
      <c r="F19" s="2" t="s">
        <v>244</v>
      </c>
      <c r="G19" t="str">
        <f t="shared" si="4"/>
        <v>50114.3675</v>
      </c>
      <c r="H19" s="110">
        <f t="shared" si="5"/>
        <v>22221</v>
      </c>
      <c r="I19" s="135" t="s">
        <v>277</v>
      </c>
      <c r="J19" s="136" t="s">
        <v>278</v>
      </c>
      <c r="K19" s="135">
        <v>22221</v>
      </c>
      <c r="L19" s="135" t="s">
        <v>279</v>
      </c>
      <c r="M19" s="136" t="s">
        <v>248</v>
      </c>
      <c r="N19" s="136" t="s">
        <v>254</v>
      </c>
      <c r="O19" s="137" t="s">
        <v>276</v>
      </c>
      <c r="P19" s="138" t="s">
        <v>260</v>
      </c>
    </row>
    <row r="20" spans="1:16" ht="12.75" customHeight="1">
      <c r="A20" s="110" t="str">
        <f t="shared" si="0"/>
        <v>BAVM 99 </v>
      </c>
      <c r="B20" s="2" t="str">
        <f t="shared" si="1"/>
        <v>I</v>
      </c>
      <c r="C20" s="110">
        <f t="shared" si="2"/>
        <v>50115.397900000004</v>
      </c>
      <c r="D20" t="str">
        <f t="shared" si="3"/>
        <v>vis</v>
      </c>
      <c r="E20">
        <f>VLOOKUP(C20,'Active 1'!C$21:E$971,3,FALSE)</f>
        <v>22169.979468558064</v>
      </c>
      <c r="F20" s="2" t="s">
        <v>244</v>
      </c>
      <c r="G20" t="str">
        <f t="shared" si="4"/>
        <v>50115.3979</v>
      </c>
      <c r="H20" s="110">
        <f t="shared" si="5"/>
        <v>22223</v>
      </c>
      <c r="I20" s="135" t="s">
        <v>280</v>
      </c>
      <c r="J20" s="136" t="s">
        <v>281</v>
      </c>
      <c r="K20" s="135">
        <v>22223</v>
      </c>
      <c r="L20" s="135" t="s">
        <v>282</v>
      </c>
      <c r="M20" s="136" t="s">
        <v>248</v>
      </c>
      <c r="N20" s="136" t="s">
        <v>254</v>
      </c>
      <c r="O20" s="137" t="s">
        <v>276</v>
      </c>
      <c r="P20" s="138" t="s">
        <v>260</v>
      </c>
    </row>
    <row r="21" spans="1:16" ht="12.75" customHeight="1">
      <c r="A21" s="110" t="str">
        <f t="shared" si="0"/>
        <v>BAVM 102 </v>
      </c>
      <c r="B21" s="2" t="str">
        <f t="shared" si="1"/>
        <v>I</v>
      </c>
      <c r="C21" s="110">
        <f t="shared" si="2"/>
        <v>50422.328399999999</v>
      </c>
      <c r="D21" t="str">
        <f t="shared" si="3"/>
        <v>vis</v>
      </c>
      <c r="E21">
        <f>VLOOKUP(C21,'Active 1'!C$21:E$971,3,FALSE)</f>
        <v>22913.984869272652</v>
      </c>
      <c r="F21" s="2" t="s">
        <v>244</v>
      </c>
      <c r="G21" t="str">
        <f t="shared" si="4"/>
        <v>50422.3284</v>
      </c>
      <c r="H21" s="110">
        <f t="shared" si="5"/>
        <v>22968</v>
      </c>
      <c r="I21" s="135" t="s">
        <v>283</v>
      </c>
      <c r="J21" s="136" t="s">
        <v>284</v>
      </c>
      <c r="K21" s="135">
        <v>22968</v>
      </c>
      <c r="L21" s="135" t="s">
        <v>285</v>
      </c>
      <c r="M21" s="136" t="s">
        <v>248</v>
      </c>
      <c r="N21" s="136" t="s">
        <v>254</v>
      </c>
      <c r="O21" s="137" t="s">
        <v>276</v>
      </c>
      <c r="P21" s="138" t="s">
        <v>256</v>
      </c>
    </row>
    <row r="22" spans="1:16" ht="12.75" customHeight="1">
      <c r="A22" s="110" t="str">
        <f t="shared" si="0"/>
        <v>BAVM 102 </v>
      </c>
      <c r="B22" s="2" t="str">
        <f t="shared" si="1"/>
        <v>II</v>
      </c>
      <c r="C22" s="110">
        <f t="shared" si="2"/>
        <v>50422.538399999998</v>
      </c>
      <c r="D22" t="str">
        <f t="shared" si="3"/>
        <v>vis</v>
      </c>
      <c r="E22">
        <f>VLOOKUP(C22,'Active 1'!C$21:E$971,3,FALSE)</f>
        <v>22914.493913287988</v>
      </c>
      <c r="F22" s="2" t="s">
        <v>244</v>
      </c>
      <c r="G22" t="str">
        <f t="shared" si="4"/>
        <v>50422.5384</v>
      </c>
      <c r="H22" s="110">
        <f t="shared" si="5"/>
        <v>22968.5</v>
      </c>
      <c r="I22" s="135" t="s">
        <v>286</v>
      </c>
      <c r="J22" s="136" t="s">
        <v>287</v>
      </c>
      <c r="K22" s="135">
        <v>22968.5</v>
      </c>
      <c r="L22" s="135" t="s">
        <v>288</v>
      </c>
      <c r="M22" s="136" t="s">
        <v>248</v>
      </c>
      <c r="N22" s="136" t="s">
        <v>254</v>
      </c>
      <c r="O22" s="137" t="s">
        <v>276</v>
      </c>
      <c r="P22" s="138" t="s">
        <v>256</v>
      </c>
    </row>
    <row r="23" spans="1:16" ht="12.75" customHeight="1">
      <c r="A23" s="110" t="str">
        <f t="shared" si="0"/>
        <v>BAVM 118 </v>
      </c>
      <c r="B23" s="2" t="str">
        <f t="shared" si="1"/>
        <v>I</v>
      </c>
      <c r="C23" s="110">
        <f t="shared" si="2"/>
        <v>50672.536599999999</v>
      </c>
      <c r="D23" t="str">
        <f t="shared" si="3"/>
        <v>vis</v>
      </c>
      <c r="E23">
        <f>VLOOKUP(C23,'Active 1'!C$21:E$971,3,FALSE)</f>
        <v>23520.494330219281</v>
      </c>
      <c r="F23" s="2" t="s">
        <v>244</v>
      </c>
      <c r="G23" t="str">
        <f t="shared" si="4"/>
        <v>50672.5366</v>
      </c>
      <c r="H23" s="110">
        <f t="shared" si="5"/>
        <v>23575</v>
      </c>
      <c r="I23" s="135" t="s">
        <v>289</v>
      </c>
      <c r="J23" s="136" t="s">
        <v>290</v>
      </c>
      <c r="K23" s="135">
        <v>23575</v>
      </c>
      <c r="L23" s="135" t="s">
        <v>291</v>
      </c>
      <c r="M23" s="136" t="s">
        <v>248</v>
      </c>
      <c r="N23" s="136" t="s">
        <v>254</v>
      </c>
      <c r="O23" s="137" t="s">
        <v>255</v>
      </c>
      <c r="P23" s="138" t="s">
        <v>292</v>
      </c>
    </row>
    <row r="24" spans="1:16" ht="12.75" customHeight="1">
      <c r="A24" s="110" t="str">
        <f t="shared" si="0"/>
        <v>BAVM 118 </v>
      </c>
      <c r="B24" s="2" t="str">
        <f t="shared" si="1"/>
        <v>II</v>
      </c>
      <c r="C24" s="110">
        <f t="shared" si="2"/>
        <v>50673.567799999997</v>
      </c>
      <c r="D24" t="str">
        <f t="shared" si="3"/>
        <v>vis</v>
      </c>
      <c r="E24">
        <f>VLOOKUP(C24,'Active 1'!C$21:E$971,3,FALSE)</f>
        <v>23522.993978736504</v>
      </c>
      <c r="F24" s="2" t="s">
        <v>244</v>
      </c>
      <c r="G24" t="str">
        <f t="shared" si="4"/>
        <v>50673.5678</v>
      </c>
      <c r="H24" s="110">
        <f t="shared" si="5"/>
        <v>23577.5</v>
      </c>
      <c r="I24" s="135" t="s">
        <v>293</v>
      </c>
      <c r="J24" s="136" t="s">
        <v>294</v>
      </c>
      <c r="K24" s="135">
        <v>23577.5</v>
      </c>
      <c r="L24" s="135" t="s">
        <v>295</v>
      </c>
      <c r="M24" s="136" t="s">
        <v>248</v>
      </c>
      <c r="N24" s="136" t="s">
        <v>254</v>
      </c>
      <c r="O24" s="137" t="s">
        <v>255</v>
      </c>
      <c r="P24" s="138" t="s">
        <v>292</v>
      </c>
    </row>
    <row r="25" spans="1:16" ht="12.75" customHeight="1">
      <c r="A25" s="110" t="str">
        <f t="shared" si="0"/>
        <v> ASS 289.137 </v>
      </c>
      <c r="B25" s="2" t="str">
        <f t="shared" si="1"/>
        <v>I</v>
      </c>
      <c r="C25" s="110">
        <f t="shared" si="2"/>
        <v>50811.150800000003</v>
      </c>
      <c r="D25" t="str">
        <f t="shared" si="3"/>
        <v>vis</v>
      </c>
      <c r="E25">
        <f>VLOOKUP(C25,'Active 1'!C$21:E$971,3,FALSE)</f>
        <v>23856.497801414673</v>
      </c>
      <c r="F25" s="2" t="s">
        <v>244</v>
      </c>
      <c r="G25" t="str">
        <f t="shared" si="4"/>
        <v>50811.1508</v>
      </c>
      <c r="H25" s="110">
        <f t="shared" si="5"/>
        <v>23911</v>
      </c>
      <c r="I25" s="135" t="s">
        <v>296</v>
      </c>
      <c r="J25" s="136" t="s">
        <v>297</v>
      </c>
      <c r="K25" s="135">
        <v>23911</v>
      </c>
      <c r="L25" s="135" t="s">
        <v>298</v>
      </c>
      <c r="M25" s="136" t="s">
        <v>248</v>
      </c>
      <c r="N25" s="136" t="s">
        <v>249</v>
      </c>
      <c r="O25" s="137" t="s">
        <v>299</v>
      </c>
      <c r="P25" s="137" t="s">
        <v>300</v>
      </c>
    </row>
    <row r="26" spans="1:16" ht="12.75" customHeight="1">
      <c r="A26" s="110" t="str">
        <f t="shared" si="0"/>
        <v> BBS 117 </v>
      </c>
      <c r="B26" s="2" t="str">
        <f t="shared" si="1"/>
        <v>II</v>
      </c>
      <c r="C26" s="110">
        <f t="shared" si="2"/>
        <v>50883.346299999997</v>
      </c>
      <c r="D26" t="str">
        <f t="shared" si="3"/>
        <v>vis</v>
      </c>
      <c r="E26">
        <f>VLOOKUP(C26,'Active 1'!C$21:E$971,3,FALSE)</f>
        <v>24031.501073840471</v>
      </c>
      <c r="F26" s="2" t="s">
        <v>244</v>
      </c>
      <c r="G26" t="str">
        <f t="shared" si="4"/>
        <v>50883.3463</v>
      </c>
      <c r="H26" s="110">
        <f t="shared" si="5"/>
        <v>24086.5</v>
      </c>
      <c r="I26" s="135" t="s">
        <v>301</v>
      </c>
      <c r="J26" s="136" t="s">
        <v>302</v>
      </c>
      <c r="K26" s="135">
        <v>24086.5</v>
      </c>
      <c r="L26" s="135" t="s">
        <v>303</v>
      </c>
      <c r="M26" s="136" t="s">
        <v>248</v>
      </c>
      <c r="N26" s="136" t="s">
        <v>249</v>
      </c>
      <c r="O26" s="137" t="s">
        <v>304</v>
      </c>
      <c r="P26" s="137" t="s">
        <v>305</v>
      </c>
    </row>
    <row r="27" spans="1:16" ht="12.75" customHeight="1">
      <c r="A27" s="110" t="str">
        <f t="shared" si="0"/>
        <v>BAVM 118 </v>
      </c>
      <c r="B27" s="2" t="str">
        <f t="shared" si="1"/>
        <v>II</v>
      </c>
      <c r="C27" s="110">
        <f t="shared" si="2"/>
        <v>51184.2912</v>
      </c>
      <c r="D27" t="str">
        <f t="shared" si="3"/>
        <v>vis</v>
      </c>
      <c r="E27">
        <f>VLOOKUP(C27,'Active 1'!C$21:E$971,3,FALSE)</f>
        <v>24760.997265706435</v>
      </c>
      <c r="F27" s="2" t="s">
        <v>244</v>
      </c>
      <c r="G27" t="str">
        <f t="shared" si="4"/>
        <v>51184.2912</v>
      </c>
      <c r="H27" s="110">
        <f t="shared" si="5"/>
        <v>24816.5</v>
      </c>
      <c r="I27" s="135" t="s">
        <v>306</v>
      </c>
      <c r="J27" s="136" t="s">
        <v>307</v>
      </c>
      <c r="K27" s="135">
        <v>24816.5</v>
      </c>
      <c r="L27" s="135" t="s">
        <v>308</v>
      </c>
      <c r="M27" s="136" t="s">
        <v>248</v>
      </c>
      <c r="N27" s="136" t="s">
        <v>254</v>
      </c>
      <c r="O27" s="137" t="s">
        <v>276</v>
      </c>
      <c r="P27" s="138" t="s">
        <v>292</v>
      </c>
    </row>
    <row r="28" spans="1:16" ht="12.75" customHeight="1">
      <c r="A28" s="110" t="str">
        <f t="shared" si="0"/>
        <v>BAVM 128 </v>
      </c>
      <c r="B28" s="2" t="str">
        <f t="shared" si="1"/>
        <v>I</v>
      </c>
      <c r="C28" s="110">
        <f t="shared" si="2"/>
        <v>51185.322699999997</v>
      </c>
      <c r="D28" t="str">
        <f t="shared" si="3"/>
        <v>vis</v>
      </c>
      <c r="E28">
        <f>VLOOKUP(C28,'Active 1'!C$21:E$971,3,FALSE)</f>
        <v>24763.497641429396</v>
      </c>
      <c r="F28" s="2" t="s">
        <v>244</v>
      </c>
      <c r="G28" t="str">
        <f t="shared" si="4"/>
        <v>51185.3227</v>
      </c>
      <c r="H28" s="110">
        <f t="shared" si="5"/>
        <v>24819</v>
      </c>
      <c r="I28" s="135" t="s">
        <v>309</v>
      </c>
      <c r="J28" s="136" t="s">
        <v>310</v>
      </c>
      <c r="K28" s="135">
        <v>24819</v>
      </c>
      <c r="L28" s="135" t="s">
        <v>311</v>
      </c>
      <c r="M28" s="136" t="s">
        <v>248</v>
      </c>
      <c r="N28" s="136" t="s">
        <v>254</v>
      </c>
      <c r="O28" s="137" t="s">
        <v>312</v>
      </c>
      <c r="P28" s="138" t="s">
        <v>313</v>
      </c>
    </row>
    <row r="29" spans="1:16" ht="12.75" customHeight="1">
      <c r="A29" s="110" t="str">
        <f t="shared" si="0"/>
        <v>BAVM 152 </v>
      </c>
      <c r="B29" s="2" t="str">
        <f t="shared" si="1"/>
        <v>I</v>
      </c>
      <c r="C29" s="110">
        <f t="shared" si="2"/>
        <v>51600.33</v>
      </c>
      <c r="D29" t="str">
        <f t="shared" si="3"/>
        <v>vis</v>
      </c>
      <c r="E29">
        <f>VLOOKUP(C29,'Active 1'!C$21:E$971,3,FALSE)</f>
        <v>25769.483271844059</v>
      </c>
      <c r="F29" s="2" t="s">
        <v>244</v>
      </c>
      <c r="G29" t="str">
        <f t="shared" si="4"/>
        <v>51600.330</v>
      </c>
      <c r="H29" s="110">
        <f t="shared" si="5"/>
        <v>25826</v>
      </c>
      <c r="I29" s="135" t="s">
        <v>314</v>
      </c>
      <c r="J29" s="136" t="s">
        <v>315</v>
      </c>
      <c r="K29" s="135">
        <v>25826</v>
      </c>
      <c r="L29" s="135" t="s">
        <v>316</v>
      </c>
      <c r="M29" s="136" t="s">
        <v>248</v>
      </c>
      <c r="N29" s="136" t="s">
        <v>254</v>
      </c>
      <c r="O29" s="137" t="s">
        <v>317</v>
      </c>
      <c r="P29" s="138" t="s">
        <v>318</v>
      </c>
    </row>
    <row r="30" spans="1:16" ht="12.75" customHeight="1">
      <c r="A30" s="110" t="str">
        <f t="shared" si="0"/>
        <v>BAVM 152 </v>
      </c>
      <c r="B30" s="2" t="str">
        <f t="shared" si="1"/>
        <v>I</v>
      </c>
      <c r="C30" s="110">
        <f t="shared" si="2"/>
        <v>51780.6152</v>
      </c>
      <c r="D30" t="str">
        <f t="shared" si="3"/>
        <v>vis</v>
      </c>
      <c r="E30">
        <f>VLOOKUP(C30,'Active 1'!C$21:E$971,3,FALSE)</f>
        <v>26206.498043816577</v>
      </c>
      <c r="F30" s="2" t="s">
        <v>244</v>
      </c>
      <c r="G30" t="str">
        <f t="shared" si="4"/>
        <v>51780.6152</v>
      </c>
      <c r="H30" s="110">
        <f t="shared" si="5"/>
        <v>26263</v>
      </c>
      <c r="I30" s="135" t="s">
        <v>319</v>
      </c>
      <c r="J30" s="136" t="s">
        <v>320</v>
      </c>
      <c r="K30" s="135">
        <v>26263</v>
      </c>
      <c r="L30" s="135" t="s">
        <v>321</v>
      </c>
      <c r="M30" s="136" t="s">
        <v>248</v>
      </c>
      <c r="N30" s="136" t="s">
        <v>254</v>
      </c>
      <c r="O30" s="137" t="s">
        <v>322</v>
      </c>
      <c r="P30" s="138" t="s">
        <v>318</v>
      </c>
    </row>
    <row r="31" spans="1:16" ht="12.75" customHeight="1">
      <c r="A31" s="110" t="str">
        <f t="shared" si="0"/>
        <v>BAVM 152 </v>
      </c>
      <c r="B31" s="2" t="str">
        <f t="shared" si="1"/>
        <v>I</v>
      </c>
      <c r="C31" s="110">
        <f t="shared" si="2"/>
        <v>51955.322999999997</v>
      </c>
      <c r="D31" t="str">
        <f t="shared" si="3"/>
        <v>vis</v>
      </c>
      <c r="E31">
        <f>VLOOKUP(C31,'Active 1'!C$21:E$971,3,FALSE)</f>
        <v>26629.993091545504</v>
      </c>
      <c r="F31" s="2" t="s">
        <v>244</v>
      </c>
      <c r="G31" t="str">
        <f t="shared" si="4"/>
        <v>51955.3230</v>
      </c>
      <c r="H31" s="110">
        <f t="shared" si="5"/>
        <v>26687</v>
      </c>
      <c r="I31" s="135" t="s">
        <v>323</v>
      </c>
      <c r="J31" s="136" t="s">
        <v>324</v>
      </c>
      <c r="K31" s="135">
        <v>26687</v>
      </c>
      <c r="L31" s="135" t="s">
        <v>325</v>
      </c>
      <c r="M31" s="136" t="s">
        <v>248</v>
      </c>
      <c r="N31" s="136" t="s">
        <v>254</v>
      </c>
      <c r="O31" s="137" t="s">
        <v>276</v>
      </c>
      <c r="P31" s="138" t="s">
        <v>318</v>
      </c>
    </row>
    <row r="32" spans="1:16" ht="12.75" customHeight="1">
      <c r="A32" s="110" t="str">
        <f t="shared" si="0"/>
        <v>BAVM 152 </v>
      </c>
      <c r="B32" s="2" t="str">
        <f t="shared" si="1"/>
        <v>I</v>
      </c>
      <c r="C32" s="110">
        <f t="shared" si="2"/>
        <v>52229.45</v>
      </c>
      <c r="D32" t="str">
        <f t="shared" si="3"/>
        <v>vis</v>
      </c>
      <c r="E32">
        <f>VLOOKUP(C32,'Active 1'!C$21:E$971,3,FALSE)</f>
        <v>27294.482181035444</v>
      </c>
      <c r="F32" s="2" t="s">
        <v>244</v>
      </c>
      <c r="G32" t="str">
        <f t="shared" si="4"/>
        <v>52229.4500</v>
      </c>
      <c r="H32" s="110">
        <f t="shared" si="5"/>
        <v>27352</v>
      </c>
      <c r="I32" s="135" t="s">
        <v>326</v>
      </c>
      <c r="J32" s="136" t="s">
        <v>327</v>
      </c>
      <c r="K32" s="135">
        <v>27352</v>
      </c>
      <c r="L32" s="135" t="s">
        <v>328</v>
      </c>
      <c r="M32" s="136" t="s">
        <v>248</v>
      </c>
      <c r="N32" s="136" t="s">
        <v>254</v>
      </c>
      <c r="O32" s="137" t="s">
        <v>276</v>
      </c>
      <c r="P32" s="138" t="s">
        <v>318</v>
      </c>
    </row>
    <row r="33" spans="1:16" ht="12.75" customHeight="1">
      <c r="A33" s="110" t="str">
        <f t="shared" si="0"/>
        <v>BAVM 152 </v>
      </c>
      <c r="B33" s="2" t="str">
        <f t="shared" si="1"/>
        <v>II</v>
      </c>
      <c r="C33" s="110">
        <f t="shared" si="2"/>
        <v>52229.657099999997</v>
      </c>
      <c r="D33" t="str">
        <f t="shared" si="3"/>
        <v>vis</v>
      </c>
      <c r="E33">
        <f>VLOOKUP(C33,'Active 1'!C$21:E$971,3,FALSE)</f>
        <v>27294.984195395333</v>
      </c>
      <c r="F33" s="2" t="s">
        <v>244</v>
      </c>
      <c r="G33" t="str">
        <f t="shared" si="4"/>
        <v>52229.6571</v>
      </c>
      <c r="H33" s="110">
        <f t="shared" si="5"/>
        <v>27352.5</v>
      </c>
      <c r="I33" s="135" t="s">
        <v>329</v>
      </c>
      <c r="J33" s="136" t="s">
        <v>330</v>
      </c>
      <c r="K33" s="135">
        <v>27352.5</v>
      </c>
      <c r="L33" s="135" t="s">
        <v>331</v>
      </c>
      <c r="M33" s="136" t="s">
        <v>248</v>
      </c>
      <c r="N33" s="136" t="s">
        <v>254</v>
      </c>
      <c r="O33" s="137" t="s">
        <v>276</v>
      </c>
      <c r="P33" s="138" t="s">
        <v>318</v>
      </c>
    </row>
    <row r="34" spans="1:16" ht="12.75" customHeight="1">
      <c r="A34" s="110" t="str">
        <f t="shared" si="0"/>
        <v> ASS 289.137 </v>
      </c>
      <c r="B34" s="2" t="str">
        <f t="shared" si="1"/>
        <v>II</v>
      </c>
      <c r="C34" s="110">
        <f t="shared" si="2"/>
        <v>52251.109700000001</v>
      </c>
      <c r="D34" t="str">
        <f t="shared" si="3"/>
        <v>vis</v>
      </c>
      <c r="E34">
        <f>VLOOKUP(C34,'Active 1'!C$21:E$971,3,FALSE)</f>
        <v>27346.985707983273</v>
      </c>
      <c r="F34" s="2" t="s">
        <v>244</v>
      </c>
      <c r="G34" t="str">
        <f t="shared" si="4"/>
        <v>52251.1097</v>
      </c>
      <c r="H34" s="110">
        <f t="shared" si="5"/>
        <v>27404.5</v>
      </c>
      <c r="I34" s="135" t="s">
        <v>332</v>
      </c>
      <c r="J34" s="136" t="s">
        <v>333</v>
      </c>
      <c r="K34" s="135">
        <v>27404.5</v>
      </c>
      <c r="L34" s="135" t="s">
        <v>334</v>
      </c>
      <c r="M34" s="136" t="s">
        <v>248</v>
      </c>
      <c r="N34" s="136" t="s">
        <v>249</v>
      </c>
      <c r="O34" s="137" t="s">
        <v>299</v>
      </c>
      <c r="P34" s="137" t="s">
        <v>300</v>
      </c>
    </row>
    <row r="35" spans="1:16" ht="12.75" customHeight="1">
      <c r="A35" s="110" t="str">
        <f t="shared" si="0"/>
        <v>BAVM 152 </v>
      </c>
      <c r="B35" s="2" t="str">
        <f t="shared" si="1"/>
        <v>II</v>
      </c>
      <c r="C35" s="110">
        <f t="shared" si="2"/>
        <v>52304.325700000001</v>
      </c>
      <c r="D35" t="str">
        <f t="shared" si="3"/>
        <v>vis</v>
      </c>
      <c r="E35">
        <f>VLOOKUP(C35,'Active 1'!C$21:E$971,3,FALSE)</f>
        <v>27475.982309508465</v>
      </c>
      <c r="F35" s="2" t="s">
        <v>244</v>
      </c>
      <c r="G35" t="str">
        <f t="shared" si="4"/>
        <v>52304.3257</v>
      </c>
      <c r="H35" s="110">
        <f t="shared" si="5"/>
        <v>27533.5</v>
      </c>
      <c r="I35" s="135" t="s">
        <v>335</v>
      </c>
      <c r="J35" s="136" t="s">
        <v>336</v>
      </c>
      <c r="K35" s="135">
        <v>27533.5</v>
      </c>
      <c r="L35" s="135" t="s">
        <v>337</v>
      </c>
      <c r="M35" s="136" t="s">
        <v>248</v>
      </c>
      <c r="N35" s="136" t="s">
        <v>338</v>
      </c>
      <c r="O35" s="137" t="s">
        <v>276</v>
      </c>
      <c r="P35" s="138" t="s">
        <v>318</v>
      </c>
    </row>
    <row r="36" spans="1:16" ht="12.75" customHeight="1">
      <c r="A36" s="110" t="str">
        <f t="shared" si="0"/>
        <v> JAAVSO 41;328 </v>
      </c>
      <c r="B36" s="2" t="str">
        <f t="shared" si="1"/>
        <v>I</v>
      </c>
      <c r="C36" s="110">
        <f t="shared" si="2"/>
        <v>52306.5962</v>
      </c>
      <c r="D36" t="str">
        <f t="shared" si="3"/>
        <v>vis</v>
      </c>
      <c r="E36">
        <f>VLOOKUP(C36,'Active 1'!C$21:E$971,3,FALSE)</f>
        <v>27481.486044921927</v>
      </c>
      <c r="F36" s="2" t="s">
        <v>244</v>
      </c>
      <c r="G36" t="str">
        <f t="shared" si="4"/>
        <v>52306.5962</v>
      </c>
      <c r="H36" s="110">
        <f t="shared" si="5"/>
        <v>27539</v>
      </c>
      <c r="I36" s="135" t="s">
        <v>339</v>
      </c>
      <c r="J36" s="136" t="s">
        <v>340</v>
      </c>
      <c r="K36" s="135" t="s">
        <v>341</v>
      </c>
      <c r="L36" s="135" t="s">
        <v>342</v>
      </c>
      <c r="M36" s="136" t="s">
        <v>343</v>
      </c>
      <c r="N36" s="136" t="s">
        <v>244</v>
      </c>
      <c r="O36" s="137" t="s">
        <v>344</v>
      </c>
      <c r="P36" s="137" t="s">
        <v>345</v>
      </c>
    </row>
    <row r="37" spans="1:16" ht="12.75" customHeight="1">
      <c r="A37" s="110" t="str">
        <f t="shared" si="0"/>
        <v>BAVM 158 </v>
      </c>
      <c r="B37" s="2" t="str">
        <f t="shared" si="1"/>
        <v>I</v>
      </c>
      <c r="C37" s="110">
        <f t="shared" si="2"/>
        <v>52319.383399999999</v>
      </c>
      <c r="D37" t="str">
        <f t="shared" si="3"/>
        <v>vis</v>
      </c>
      <c r="E37">
        <f>VLOOKUP(C37,'Active 1'!C$21:E$971,3,FALSE)</f>
        <v>27512.482462221666</v>
      </c>
      <c r="F37" s="2" t="s">
        <v>244</v>
      </c>
      <c r="G37" t="str">
        <f t="shared" si="4"/>
        <v>52319.3834</v>
      </c>
      <c r="H37" s="110">
        <f t="shared" si="5"/>
        <v>27570</v>
      </c>
      <c r="I37" s="135" t="s">
        <v>346</v>
      </c>
      <c r="J37" s="136" t="s">
        <v>347</v>
      </c>
      <c r="K37" s="135" t="s">
        <v>348</v>
      </c>
      <c r="L37" s="135" t="s">
        <v>349</v>
      </c>
      <c r="M37" s="136" t="s">
        <v>248</v>
      </c>
      <c r="N37" s="136" t="s">
        <v>254</v>
      </c>
      <c r="O37" s="137" t="s">
        <v>322</v>
      </c>
      <c r="P37" s="138" t="s">
        <v>350</v>
      </c>
    </row>
    <row r="38" spans="1:16" ht="12.75" customHeight="1">
      <c r="A38" s="110" t="str">
        <f t="shared" si="0"/>
        <v> JAAVSO 41;328 </v>
      </c>
      <c r="B38" s="2" t="str">
        <f t="shared" si="1"/>
        <v>I</v>
      </c>
      <c r="C38" s="110">
        <f t="shared" si="2"/>
        <v>52332.585899999998</v>
      </c>
      <c r="D38" t="str">
        <f t="shared" si="3"/>
        <v>vis</v>
      </c>
      <c r="E38">
        <f>VLOOKUP(C38,'Active 1'!C$21:E$971,3,FALSE)</f>
        <v>27544.485574662216</v>
      </c>
      <c r="F38" s="2" t="s">
        <v>244</v>
      </c>
      <c r="G38" t="str">
        <f t="shared" si="4"/>
        <v>52332.5859</v>
      </c>
      <c r="H38" s="110">
        <f t="shared" si="5"/>
        <v>27602</v>
      </c>
      <c r="I38" s="135" t="s">
        <v>351</v>
      </c>
      <c r="J38" s="136" t="s">
        <v>352</v>
      </c>
      <c r="K38" s="135" t="s">
        <v>353</v>
      </c>
      <c r="L38" s="135" t="s">
        <v>354</v>
      </c>
      <c r="M38" s="136" t="s">
        <v>343</v>
      </c>
      <c r="N38" s="136" t="s">
        <v>244</v>
      </c>
      <c r="O38" s="137" t="s">
        <v>344</v>
      </c>
      <c r="P38" s="137" t="s">
        <v>345</v>
      </c>
    </row>
    <row r="39" spans="1:16" ht="12.75" customHeight="1">
      <c r="A39" s="110" t="str">
        <f t="shared" si="0"/>
        <v> JAAVSO 41;328 </v>
      </c>
      <c r="B39" s="2" t="str">
        <f t="shared" si="1"/>
        <v>I</v>
      </c>
      <c r="C39" s="110">
        <f t="shared" si="2"/>
        <v>52644.657200000001</v>
      </c>
      <c r="D39" t="str">
        <f t="shared" si="3"/>
        <v>vis</v>
      </c>
      <c r="E39">
        <f>VLOOKUP(C39,'Active 1'!C$21:E$971,3,FALSE)</f>
        <v>28300.952372872325</v>
      </c>
      <c r="F39" s="2" t="s">
        <v>244</v>
      </c>
      <c r="G39" t="str">
        <f t="shared" si="4"/>
        <v>52644.6572</v>
      </c>
      <c r="H39" s="110">
        <f t="shared" si="5"/>
        <v>28359</v>
      </c>
      <c r="I39" s="135" t="s">
        <v>355</v>
      </c>
      <c r="J39" s="136" t="s">
        <v>356</v>
      </c>
      <c r="K39" s="135" t="s">
        <v>357</v>
      </c>
      <c r="L39" s="135" t="s">
        <v>358</v>
      </c>
      <c r="M39" s="136" t="s">
        <v>343</v>
      </c>
      <c r="N39" s="136" t="s">
        <v>244</v>
      </c>
      <c r="O39" s="137" t="s">
        <v>344</v>
      </c>
      <c r="P39" s="137" t="s">
        <v>345</v>
      </c>
    </row>
    <row r="40" spans="1:16" ht="12.75" customHeight="1">
      <c r="A40" s="110" t="str">
        <f t="shared" si="0"/>
        <v>IBVS 5493 </v>
      </c>
      <c r="B40" s="2" t="str">
        <f t="shared" si="1"/>
        <v>II</v>
      </c>
      <c r="C40" s="110">
        <f t="shared" si="2"/>
        <v>52942.9257</v>
      </c>
      <c r="D40" t="str">
        <f t="shared" si="3"/>
        <v>vis</v>
      </c>
      <c r="E40">
        <f>VLOOKUP(C40,'Active 1'!C$21:E$971,3,FALSE)</f>
        <v>29023.960919963742</v>
      </c>
      <c r="F40" s="2" t="s">
        <v>244</v>
      </c>
      <c r="G40" t="str">
        <f t="shared" si="4"/>
        <v>52942.9257</v>
      </c>
      <c r="H40" s="110">
        <f t="shared" si="5"/>
        <v>29082.5</v>
      </c>
      <c r="I40" s="135" t="s">
        <v>359</v>
      </c>
      <c r="J40" s="136" t="s">
        <v>360</v>
      </c>
      <c r="K40" s="135" t="s">
        <v>361</v>
      </c>
      <c r="L40" s="135" t="s">
        <v>362</v>
      </c>
      <c r="M40" s="136" t="s">
        <v>248</v>
      </c>
      <c r="N40" s="136" t="s">
        <v>249</v>
      </c>
      <c r="O40" s="137" t="s">
        <v>363</v>
      </c>
      <c r="P40" s="138" t="s">
        <v>364</v>
      </c>
    </row>
    <row r="41" spans="1:16" ht="12.75" customHeight="1">
      <c r="A41" s="110" t="str">
        <f t="shared" si="0"/>
        <v> AJ 130.224-233 </v>
      </c>
      <c r="B41" s="2" t="str">
        <f t="shared" si="1"/>
        <v>II</v>
      </c>
      <c r="C41" s="110">
        <f t="shared" si="2"/>
        <v>53020.0674</v>
      </c>
      <c r="D41" t="str">
        <f t="shared" si="3"/>
        <v>vis</v>
      </c>
      <c r="E41">
        <f>VLOOKUP(C41,'Active 1'!C$21:E$971,3,FALSE)</f>
        <v>29210.953875764179</v>
      </c>
      <c r="F41" s="2" t="s">
        <v>244</v>
      </c>
      <c r="G41" t="str">
        <f t="shared" si="4"/>
        <v>53020.0674</v>
      </c>
      <c r="H41" s="110">
        <f t="shared" si="5"/>
        <v>29269.5</v>
      </c>
      <c r="I41" s="135" t="s">
        <v>365</v>
      </c>
      <c r="J41" s="136" t="s">
        <v>366</v>
      </c>
      <c r="K41" s="135" t="s">
        <v>367</v>
      </c>
      <c r="L41" s="135" t="s">
        <v>368</v>
      </c>
      <c r="M41" s="136" t="s">
        <v>248</v>
      </c>
      <c r="N41" s="136" t="s">
        <v>249</v>
      </c>
      <c r="O41" s="137" t="s">
        <v>369</v>
      </c>
      <c r="P41" s="137" t="s">
        <v>370</v>
      </c>
    </row>
    <row r="42" spans="1:16" ht="12.75" customHeight="1">
      <c r="A42" s="110" t="str">
        <f t="shared" si="0"/>
        <v> AJ 130.224-233 </v>
      </c>
      <c r="B42" s="2" t="str">
        <f t="shared" si="1"/>
        <v>I</v>
      </c>
      <c r="C42" s="110">
        <f t="shared" si="2"/>
        <v>53021.0965</v>
      </c>
      <c r="D42" t="str">
        <f t="shared" si="3"/>
        <v>vis</v>
      </c>
      <c r="E42">
        <f>VLOOKUP(C42,'Active 1'!C$21:E$971,3,FALSE)</f>
        <v>29213.448433841251</v>
      </c>
      <c r="F42" s="2" t="s">
        <v>244</v>
      </c>
      <c r="G42" t="str">
        <f t="shared" si="4"/>
        <v>53021.0965</v>
      </c>
      <c r="H42" s="110">
        <f t="shared" si="5"/>
        <v>29272</v>
      </c>
      <c r="I42" s="135" t="s">
        <v>371</v>
      </c>
      <c r="J42" s="136" t="s">
        <v>372</v>
      </c>
      <c r="K42" s="135" t="s">
        <v>373</v>
      </c>
      <c r="L42" s="135" t="s">
        <v>374</v>
      </c>
      <c r="M42" s="136" t="s">
        <v>248</v>
      </c>
      <c r="N42" s="136" t="s">
        <v>249</v>
      </c>
      <c r="O42" s="137" t="s">
        <v>369</v>
      </c>
      <c r="P42" s="137" t="s">
        <v>370</v>
      </c>
    </row>
    <row r="43" spans="1:16" ht="12.75" customHeight="1">
      <c r="A43" s="110" t="str">
        <f t="shared" ref="A43:A74" si="6">P43</f>
        <v>BAVM 173 </v>
      </c>
      <c r="B43" s="2" t="str">
        <f t="shared" ref="B43:B74" si="7">IF(H43=INT(H43),"I","II")</f>
        <v>II</v>
      </c>
      <c r="C43" s="110">
        <f t="shared" ref="C43:C74" si="8">1*G43</f>
        <v>53287.5887</v>
      </c>
      <c r="D43" t="str">
        <f t="shared" ref="D43:D74" si="9">VLOOKUP(F43,I$1:J$5,2,FALSE)</f>
        <v>vis</v>
      </c>
      <c r="E43">
        <f>VLOOKUP(C43,'Active 1'!C$21:E$971,3,FALSE)</f>
        <v>29859.430622148753</v>
      </c>
      <c r="F43" s="2" t="s">
        <v>244</v>
      </c>
      <c r="G43" t="str">
        <f t="shared" ref="G43:G74" si="10">MID(I43,3,LEN(I43)-3)</f>
        <v>53287.5887</v>
      </c>
      <c r="H43" s="110">
        <f t="shared" ref="H43:H74" si="11">1*K43</f>
        <v>29918.5</v>
      </c>
      <c r="I43" s="135" t="s">
        <v>375</v>
      </c>
      <c r="J43" s="136" t="s">
        <v>376</v>
      </c>
      <c r="K43" s="135" t="s">
        <v>377</v>
      </c>
      <c r="L43" s="135" t="s">
        <v>378</v>
      </c>
      <c r="M43" s="136" t="s">
        <v>248</v>
      </c>
      <c r="N43" s="136" t="s">
        <v>338</v>
      </c>
      <c r="O43" s="137" t="s">
        <v>379</v>
      </c>
      <c r="P43" s="138" t="s">
        <v>380</v>
      </c>
    </row>
    <row r="44" spans="1:16" ht="12.75" customHeight="1">
      <c r="A44" s="110" t="str">
        <f t="shared" si="6"/>
        <v>BAVM 173 </v>
      </c>
      <c r="B44" s="2" t="str">
        <f t="shared" si="7"/>
        <v>I</v>
      </c>
      <c r="C44" s="110">
        <f t="shared" si="8"/>
        <v>53349.260799999996</v>
      </c>
      <c r="D44" t="str">
        <f t="shared" si="9"/>
        <v>vis</v>
      </c>
      <c r="E44">
        <f>VLOOKUP(C44,'Active 1'!C$21:E$971,3,FALSE)</f>
        <v>30008.924971760174</v>
      </c>
      <c r="F44" s="2" t="s">
        <v>244</v>
      </c>
      <c r="G44" t="str">
        <f t="shared" si="10"/>
        <v>53349.2608</v>
      </c>
      <c r="H44" s="110">
        <f t="shared" si="11"/>
        <v>30068</v>
      </c>
      <c r="I44" s="135" t="s">
        <v>381</v>
      </c>
      <c r="J44" s="136" t="s">
        <v>382</v>
      </c>
      <c r="K44" s="135" t="s">
        <v>383</v>
      </c>
      <c r="L44" s="135" t="s">
        <v>384</v>
      </c>
      <c r="M44" s="136" t="s">
        <v>248</v>
      </c>
      <c r="N44" s="136" t="s">
        <v>338</v>
      </c>
      <c r="O44" s="137" t="s">
        <v>276</v>
      </c>
      <c r="P44" s="138" t="s">
        <v>380</v>
      </c>
    </row>
    <row r="45" spans="1:16" ht="12.75" customHeight="1">
      <c r="A45" s="110" t="str">
        <f t="shared" si="6"/>
        <v>BAVM 173 </v>
      </c>
      <c r="B45" s="2" t="str">
        <f t="shared" si="7"/>
        <v>II</v>
      </c>
      <c r="C45" s="110">
        <f t="shared" si="8"/>
        <v>53349.468800000002</v>
      </c>
      <c r="D45" t="str">
        <f t="shared" si="9"/>
        <v>vis</v>
      </c>
      <c r="E45">
        <f>VLOOKUP(C45,'Active 1'!C$21:E$971,3,FALSE)</f>
        <v>30009.429167737286</v>
      </c>
      <c r="F45" s="2" t="s">
        <v>244</v>
      </c>
      <c r="G45" t="str">
        <f t="shared" si="10"/>
        <v>53349.4688</v>
      </c>
      <c r="H45" s="110">
        <f t="shared" si="11"/>
        <v>30068.5</v>
      </c>
      <c r="I45" s="135" t="s">
        <v>385</v>
      </c>
      <c r="J45" s="136" t="s">
        <v>386</v>
      </c>
      <c r="K45" s="135" t="s">
        <v>387</v>
      </c>
      <c r="L45" s="135" t="s">
        <v>388</v>
      </c>
      <c r="M45" s="136" t="s">
        <v>248</v>
      </c>
      <c r="N45" s="136" t="s">
        <v>338</v>
      </c>
      <c r="O45" s="137" t="s">
        <v>276</v>
      </c>
      <c r="P45" s="138" t="s">
        <v>380</v>
      </c>
    </row>
    <row r="46" spans="1:16" ht="12.75" customHeight="1">
      <c r="A46" s="110" t="str">
        <f t="shared" si="6"/>
        <v>BAVM 173 </v>
      </c>
      <c r="B46" s="2" t="str">
        <f t="shared" si="7"/>
        <v>I</v>
      </c>
      <c r="C46" s="110">
        <f t="shared" si="8"/>
        <v>53360.400999999998</v>
      </c>
      <c r="D46" t="str">
        <f t="shared" si="9"/>
        <v>vis</v>
      </c>
      <c r="E46">
        <f>VLOOKUP(C46,'Active 1'!C$21:E$971,3,FALSE)</f>
        <v>30035.929029568186</v>
      </c>
      <c r="F46" s="2" t="s">
        <v>244</v>
      </c>
      <c r="G46" t="str">
        <f t="shared" si="10"/>
        <v>53360.4010</v>
      </c>
      <c r="H46" s="110">
        <f t="shared" si="11"/>
        <v>30095</v>
      </c>
      <c r="I46" s="135" t="s">
        <v>389</v>
      </c>
      <c r="J46" s="136" t="s">
        <v>390</v>
      </c>
      <c r="K46" s="135" t="s">
        <v>391</v>
      </c>
      <c r="L46" s="135" t="s">
        <v>392</v>
      </c>
      <c r="M46" s="136" t="s">
        <v>248</v>
      </c>
      <c r="N46" s="136" t="s">
        <v>338</v>
      </c>
      <c r="O46" s="137" t="s">
        <v>276</v>
      </c>
      <c r="P46" s="138" t="s">
        <v>380</v>
      </c>
    </row>
    <row r="47" spans="1:16" ht="12.75" customHeight="1">
      <c r="A47" s="110" t="str">
        <f t="shared" si="6"/>
        <v>BAVM 173 </v>
      </c>
      <c r="B47" s="2" t="str">
        <f t="shared" si="7"/>
        <v>II</v>
      </c>
      <c r="C47" s="110">
        <f t="shared" si="8"/>
        <v>53360.607600000003</v>
      </c>
      <c r="D47" t="str">
        <f t="shared" si="9"/>
        <v>vis</v>
      </c>
      <c r="E47">
        <f>VLOOKUP(C47,'Active 1'!C$21:E$971,3,FALSE)</f>
        <v>30036.429831918529</v>
      </c>
      <c r="F47" s="2" t="s">
        <v>244</v>
      </c>
      <c r="G47" t="str">
        <f t="shared" si="10"/>
        <v>53360.6076</v>
      </c>
      <c r="H47" s="110">
        <f t="shared" si="11"/>
        <v>30095.5</v>
      </c>
      <c r="I47" s="135" t="s">
        <v>393</v>
      </c>
      <c r="J47" s="136" t="s">
        <v>394</v>
      </c>
      <c r="K47" s="135" t="s">
        <v>395</v>
      </c>
      <c r="L47" s="135" t="s">
        <v>396</v>
      </c>
      <c r="M47" s="136" t="s">
        <v>248</v>
      </c>
      <c r="N47" s="136" t="s">
        <v>338</v>
      </c>
      <c r="O47" s="137" t="s">
        <v>276</v>
      </c>
      <c r="P47" s="138" t="s">
        <v>380</v>
      </c>
    </row>
    <row r="48" spans="1:16" ht="12.75" customHeight="1">
      <c r="A48" s="110" t="str">
        <f t="shared" si="6"/>
        <v>IBVS 5672 </v>
      </c>
      <c r="B48" s="2" t="str">
        <f t="shared" si="7"/>
        <v>I</v>
      </c>
      <c r="C48" s="110">
        <f t="shared" si="8"/>
        <v>53701.763299999999</v>
      </c>
      <c r="D48" t="str">
        <f t="shared" si="9"/>
        <v>vis</v>
      </c>
      <c r="E48">
        <f>VLOOKUP(C48,'Active 1'!C$21:E$971,3,FALSE)</f>
        <v>30863.397771841628</v>
      </c>
      <c r="F48" s="2" t="s">
        <v>244</v>
      </c>
      <c r="G48" t="str">
        <f t="shared" si="10"/>
        <v>53701.7633</v>
      </c>
      <c r="H48" s="110">
        <f t="shared" si="11"/>
        <v>30923</v>
      </c>
      <c r="I48" s="135" t="s">
        <v>397</v>
      </c>
      <c r="J48" s="136" t="s">
        <v>398</v>
      </c>
      <c r="K48" s="135" t="s">
        <v>399</v>
      </c>
      <c r="L48" s="135" t="s">
        <v>400</v>
      </c>
      <c r="M48" s="136" t="s">
        <v>248</v>
      </c>
      <c r="N48" s="136" t="s">
        <v>249</v>
      </c>
      <c r="O48" s="137" t="s">
        <v>363</v>
      </c>
      <c r="P48" s="138" t="s">
        <v>401</v>
      </c>
    </row>
    <row r="49" spans="1:16" ht="12.75" customHeight="1">
      <c r="A49" s="110" t="str">
        <f t="shared" si="6"/>
        <v>BAVM 178 </v>
      </c>
      <c r="B49" s="2" t="str">
        <f t="shared" si="7"/>
        <v>II</v>
      </c>
      <c r="C49" s="110">
        <f t="shared" si="8"/>
        <v>53752.302600000003</v>
      </c>
      <c r="D49" t="str">
        <f t="shared" si="9"/>
        <v>vis</v>
      </c>
      <c r="E49">
        <f>VLOOKUP(C49,'Active 1'!C$21:E$971,3,FALSE)</f>
        <v>30985.906001386553</v>
      </c>
      <c r="F49" s="2" t="s">
        <v>244</v>
      </c>
      <c r="G49" t="str">
        <f t="shared" si="10"/>
        <v>53752.3026</v>
      </c>
      <c r="H49" s="110">
        <f t="shared" si="11"/>
        <v>31045.5</v>
      </c>
      <c r="I49" s="135" t="s">
        <v>402</v>
      </c>
      <c r="J49" s="136" t="s">
        <v>403</v>
      </c>
      <c r="K49" s="135" t="s">
        <v>404</v>
      </c>
      <c r="L49" s="135" t="s">
        <v>405</v>
      </c>
      <c r="M49" s="136" t="s">
        <v>343</v>
      </c>
      <c r="N49" s="136" t="s">
        <v>338</v>
      </c>
      <c r="O49" s="137" t="s">
        <v>379</v>
      </c>
      <c r="P49" s="138" t="s">
        <v>406</v>
      </c>
    </row>
    <row r="50" spans="1:16" ht="12.75" customHeight="1">
      <c r="A50" s="110" t="str">
        <f t="shared" si="6"/>
        <v>IBVS 5760 </v>
      </c>
      <c r="B50" s="2" t="str">
        <f t="shared" si="7"/>
        <v>I</v>
      </c>
      <c r="C50" s="110">
        <f t="shared" si="8"/>
        <v>54074.887000000002</v>
      </c>
      <c r="D50" t="str">
        <f t="shared" si="9"/>
        <v>vis</v>
      </c>
      <c r="E50">
        <f>VLOOKUP(C50,'Active 1'!C$21:E$971,3,FALSE)</f>
        <v>31767.856755014094</v>
      </c>
      <c r="F50" s="2" t="s">
        <v>244</v>
      </c>
      <c r="G50" t="str">
        <f t="shared" si="10"/>
        <v>54074.887</v>
      </c>
      <c r="H50" s="110">
        <f t="shared" si="11"/>
        <v>31828</v>
      </c>
      <c r="I50" s="135" t="s">
        <v>407</v>
      </c>
      <c r="J50" s="136" t="s">
        <v>408</v>
      </c>
      <c r="K50" s="135" t="s">
        <v>409</v>
      </c>
      <c r="L50" s="135" t="s">
        <v>410</v>
      </c>
      <c r="M50" s="136" t="s">
        <v>343</v>
      </c>
      <c r="N50" s="136" t="s">
        <v>167</v>
      </c>
      <c r="O50" s="137" t="s">
        <v>363</v>
      </c>
      <c r="P50" s="138" t="s">
        <v>411</v>
      </c>
    </row>
    <row r="51" spans="1:16" ht="12.75" customHeight="1">
      <c r="A51" s="110" t="str">
        <f t="shared" si="6"/>
        <v>IBVS 5820 </v>
      </c>
      <c r="B51" s="2" t="str">
        <f t="shared" si="7"/>
        <v>I</v>
      </c>
      <c r="C51" s="110">
        <f t="shared" si="8"/>
        <v>54406.76</v>
      </c>
      <c r="D51" t="str">
        <f t="shared" si="9"/>
        <v>vis</v>
      </c>
      <c r="E51">
        <f>VLOOKUP(C51,'Active 1'!C$21:E$971,3,FALSE)</f>
        <v>32572.323252645827</v>
      </c>
      <c r="F51" s="2" t="s">
        <v>244</v>
      </c>
      <c r="G51" t="str">
        <f t="shared" si="10"/>
        <v>54406.760</v>
      </c>
      <c r="H51" s="110">
        <f t="shared" si="11"/>
        <v>32633</v>
      </c>
      <c r="I51" s="135" t="s">
        <v>412</v>
      </c>
      <c r="J51" s="136" t="s">
        <v>413</v>
      </c>
      <c r="K51" s="135" t="s">
        <v>414</v>
      </c>
      <c r="L51" s="135" t="s">
        <v>415</v>
      </c>
      <c r="M51" s="136" t="s">
        <v>343</v>
      </c>
      <c r="N51" s="136" t="s">
        <v>167</v>
      </c>
      <c r="O51" s="137" t="s">
        <v>363</v>
      </c>
      <c r="P51" s="138" t="s">
        <v>416</v>
      </c>
    </row>
    <row r="52" spans="1:16" ht="12.75" customHeight="1">
      <c r="A52" s="110" t="str">
        <f t="shared" si="6"/>
        <v>BAVM 201 </v>
      </c>
      <c r="B52" s="2" t="str">
        <f t="shared" si="7"/>
        <v>I</v>
      </c>
      <c r="C52" s="110">
        <f t="shared" si="8"/>
        <v>54455.438900000001</v>
      </c>
      <c r="D52" t="str">
        <f t="shared" si="9"/>
        <v>vis</v>
      </c>
      <c r="E52">
        <f>VLOOKUP(C52,'Active 1'!C$21:E$971,3,FALSE)</f>
        <v>32690.321837018659</v>
      </c>
      <c r="F52" s="2" t="s">
        <v>244</v>
      </c>
      <c r="G52" t="str">
        <f t="shared" si="10"/>
        <v>54455.4389</v>
      </c>
      <c r="H52" s="110">
        <f t="shared" si="11"/>
        <v>32751</v>
      </c>
      <c r="I52" s="135" t="s">
        <v>417</v>
      </c>
      <c r="J52" s="136" t="s">
        <v>418</v>
      </c>
      <c r="K52" s="135" t="s">
        <v>419</v>
      </c>
      <c r="L52" s="135" t="s">
        <v>420</v>
      </c>
      <c r="M52" s="136" t="s">
        <v>343</v>
      </c>
      <c r="N52" s="136" t="s">
        <v>338</v>
      </c>
      <c r="O52" s="137" t="s">
        <v>276</v>
      </c>
      <c r="P52" s="138" t="s">
        <v>421</v>
      </c>
    </row>
    <row r="53" spans="1:16" ht="12.75" customHeight="1">
      <c r="A53" s="110" t="str">
        <f t="shared" si="6"/>
        <v>IBVS 5870 </v>
      </c>
      <c r="B53" s="2" t="str">
        <f t="shared" si="7"/>
        <v>I</v>
      </c>
      <c r="C53" s="110">
        <f t="shared" si="8"/>
        <v>54475.649599999997</v>
      </c>
      <c r="D53" t="str">
        <f t="shared" si="9"/>
        <v>vis</v>
      </c>
      <c r="E53">
        <f>VLOOKUP(C53,'Active 1'!C$21:E$971,3,FALSE)</f>
        <v>32739.312960260628</v>
      </c>
      <c r="F53" s="2" t="s">
        <v>244</v>
      </c>
      <c r="G53" t="str">
        <f t="shared" si="10"/>
        <v>54475.6496</v>
      </c>
      <c r="H53" s="110">
        <f t="shared" si="11"/>
        <v>32800</v>
      </c>
      <c r="I53" s="135" t="s">
        <v>422</v>
      </c>
      <c r="J53" s="136" t="s">
        <v>423</v>
      </c>
      <c r="K53" s="135">
        <v>32800</v>
      </c>
      <c r="L53" s="135" t="s">
        <v>424</v>
      </c>
      <c r="M53" s="136" t="s">
        <v>343</v>
      </c>
      <c r="N53" s="136" t="s">
        <v>244</v>
      </c>
      <c r="O53" s="137" t="s">
        <v>344</v>
      </c>
      <c r="P53" s="138" t="s">
        <v>425</v>
      </c>
    </row>
    <row r="54" spans="1:16" ht="12.75" customHeight="1">
      <c r="A54" s="110" t="str">
        <f t="shared" si="6"/>
        <v>BAVM 201 </v>
      </c>
      <c r="B54" s="2" t="str">
        <f t="shared" si="7"/>
        <v>II</v>
      </c>
      <c r="C54" s="110">
        <f t="shared" si="8"/>
        <v>54476.270600000003</v>
      </c>
      <c r="D54" t="str">
        <f t="shared" si="9"/>
        <v>vis</v>
      </c>
      <c r="E54">
        <f>VLOOKUP(C54,'Active 1'!C$21:E$971,3,FALSE)</f>
        <v>32740.818276134578</v>
      </c>
      <c r="F54" s="2" t="s">
        <v>244</v>
      </c>
      <c r="G54" t="str">
        <f t="shared" si="10"/>
        <v>54476.2706</v>
      </c>
      <c r="H54" s="110">
        <f t="shared" si="11"/>
        <v>32801.5</v>
      </c>
      <c r="I54" s="135" t="s">
        <v>426</v>
      </c>
      <c r="J54" s="136" t="s">
        <v>427</v>
      </c>
      <c r="K54" s="135">
        <v>32801.5</v>
      </c>
      <c r="L54" s="135" t="s">
        <v>428</v>
      </c>
      <c r="M54" s="136" t="s">
        <v>343</v>
      </c>
      <c r="N54" s="136" t="s">
        <v>338</v>
      </c>
      <c r="O54" s="137" t="s">
        <v>429</v>
      </c>
      <c r="P54" s="138" t="s">
        <v>421</v>
      </c>
    </row>
    <row r="55" spans="1:16" ht="12.75" customHeight="1">
      <c r="A55" s="110" t="str">
        <f t="shared" si="6"/>
        <v>BAVM 201 </v>
      </c>
      <c r="B55" s="2" t="str">
        <f t="shared" si="7"/>
        <v>I</v>
      </c>
      <c r="C55" s="110">
        <f t="shared" si="8"/>
        <v>54477.301800000001</v>
      </c>
      <c r="D55" t="str">
        <f t="shared" si="9"/>
        <v>vis</v>
      </c>
      <c r="E55">
        <f>VLOOKUP(C55,'Active 1'!C$21:E$971,3,FALSE)</f>
        <v>32743.317924651798</v>
      </c>
      <c r="F55" s="2" t="s">
        <v>244</v>
      </c>
      <c r="G55" t="str">
        <f t="shared" si="10"/>
        <v>54477.3018</v>
      </c>
      <c r="H55" s="110">
        <f t="shared" si="11"/>
        <v>32804</v>
      </c>
      <c r="I55" s="135" t="s">
        <v>430</v>
      </c>
      <c r="J55" s="136" t="s">
        <v>431</v>
      </c>
      <c r="K55" s="135">
        <v>32804</v>
      </c>
      <c r="L55" s="135" t="s">
        <v>432</v>
      </c>
      <c r="M55" s="136" t="s">
        <v>343</v>
      </c>
      <c r="N55" s="136" t="s">
        <v>338</v>
      </c>
      <c r="O55" s="137" t="s">
        <v>429</v>
      </c>
      <c r="P55" s="138" t="s">
        <v>421</v>
      </c>
    </row>
    <row r="56" spans="1:16" ht="12.75" customHeight="1">
      <c r="A56" s="110" t="str">
        <f t="shared" si="6"/>
        <v>BAVM 201 </v>
      </c>
      <c r="B56" s="2" t="str">
        <f t="shared" si="7"/>
        <v>I</v>
      </c>
      <c r="C56" s="110">
        <f t="shared" si="8"/>
        <v>54505.351999999999</v>
      </c>
      <c r="D56" t="str">
        <f t="shared" si="9"/>
        <v>vis</v>
      </c>
      <c r="E56">
        <f>VLOOKUP(C56,'Active 1'!C$21:E$971,3,FALSE)</f>
        <v>32811.312145790209</v>
      </c>
      <c r="F56" s="2" t="s">
        <v>244</v>
      </c>
      <c r="G56" t="str">
        <f t="shared" si="10"/>
        <v>54505.3520</v>
      </c>
      <c r="H56" s="110">
        <f t="shared" si="11"/>
        <v>32872</v>
      </c>
      <c r="I56" s="135" t="s">
        <v>433</v>
      </c>
      <c r="J56" s="136" t="s">
        <v>434</v>
      </c>
      <c r="K56" s="135">
        <v>32872</v>
      </c>
      <c r="L56" s="135" t="s">
        <v>435</v>
      </c>
      <c r="M56" s="136" t="s">
        <v>343</v>
      </c>
      <c r="N56" s="136" t="s">
        <v>244</v>
      </c>
      <c r="O56" s="137" t="s">
        <v>436</v>
      </c>
      <c r="P56" s="138" t="s">
        <v>421</v>
      </c>
    </row>
    <row r="57" spans="1:16" ht="12.75" customHeight="1">
      <c r="A57" s="110" t="str">
        <f t="shared" si="6"/>
        <v>IBVS 5871 </v>
      </c>
      <c r="B57" s="2" t="str">
        <f t="shared" si="7"/>
        <v>II</v>
      </c>
      <c r="C57" s="110">
        <f t="shared" si="8"/>
        <v>54831.657700000003</v>
      </c>
      <c r="D57" t="str">
        <f t="shared" si="9"/>
        <v>vis</v>
      </c>
      <c r="E57">
        <f>VLOOKUP(C57,'Active 1'!C$21:E$971,3,FALSE)</f>
        <v>33602.283401771485</v>
      </c>
      <c r="F57" s="2" t="s">
        <v>244</v>
      </c>
      <c r="G57" t="str">
        <f t="shared" si="10"/>
        <v>54831.6577</v>
      </c>
      <c r="H57" s="110">
        <f t="shared" si="11"/>
        <v>33663.5</v>
      </c>
      <c r="I57" s="135" t="s">
        <v>437</v>
      </c>
      <c r="J57" s="136" t="s">
        <v>438</v>
      </c>
      <c r="K57" s="135">
        <v>33663.5</v>
      </c>
      <c r="L57" s="135" t="s">
        <v>439</v>
      </c>
      <c r="M57" s="136" t="s">
        <v>343</v>
      </c>
      <c r="N57" s="136" t="s">
        <v>244</v>
      </c>
      <c r="O57" s="137" t="s">
        <v>440</v>
      </c>
      <c r="P57" s="138" t="s">
        <v>441</v>
      </c>
    </row>
    <row r="58" spans="1:16" ht="12.75" customHeight="1">
      <c r="A58" s="110" t="str">
        <f t="shared" si="6"/>
        <v>BAVM 209 </v>
      </c>
      <c r="B58" s="2" t="str">
        <f t="shared" si="7"/>
        <v>I</v>
      </c>
      <c r="C58" s="110">
        <f t="shared" si="8"/>
        <v>54832.274299999997</v>
      </c>
      <c r="D58" t="str">
        <f t="shared" si="9"/>
        <v>vis</v>
      </c>
      <c r="E58">
        <f>VLOOKUP(C58,'Active 1'!C$21:E$971,3,FALSE)</f>
        <v>33603.778051961272</v>
      </c>
      <c r="F58" s="2" t="s">
        <v>244</v>
      </c>
      <c r="G58" t="str">
        <f t="shared" si="10"/>
        <v>54832.2743</v>
      </c>
      <c r="H58" s="110">
        <f t="shared" si="11"/>
        <v>33665</v>
      </c>
      <c r="I58" s="135" t="s">
        <v>442</v>
      </c>
      <c r="J58" s="136" t="s">
        <v>443</v>
      </c>
      <c r="K58" s="135">
        <v>33665</v>
      </c>
      <c r="L58" s="135" t="s">
        <v>444</v>
      </c>
      <c r="M58" s="136" t="s">
        <v>343</v>
      </c>
      <c r="N58" s="136" t="s">
        <v>445</v>
      </c>
      <c r="O58" s="137" t="s">
        <v>446</v>
      </c>
      <c r="P58" s="138" t="s">
        <v>447</v>
      </c>
    </row>
    <row r="59" spans="1:16" ht="12.75" customHeight="1">
      <c r="A59" s="110" t="str">
        <f t="shared" si="6"/>
        <v>IBVS 5871 </v>
      </c>
      <c r="B59" s="2" t="str">
        <f t="shared" si="7"/>
        <v>I</v>
      </c>
      <c r="C59" s="110">
        <f t="shared" si="8"/>
        <v>54832.690600000002</v>
      </c>
      <c r="D59" t="str">
        <f t="shared" si="9"/>
        <v>vis</v>
      </c>
      <c r="E59">
        <f>VLOOKUP(C59,'Active 1'!C$21:E$971,3,FALSE)</f>
        <v>33604.787171121214</v>
      </c>
      <c r="F59" s="2" t="s">
        <v>244</v>
      </c>
      <c r="G59" t="str">
        <f t="shared" si="10"/>
        <v>54832.6906</v>
      </c>
      <c r="H59" s="110">
        <f t="shared" si="11"/>
        <v>33666</v>
      </c>
      <c r="I59" s="135" t="s">
        <v>448</v>
      </c>
      <c r="J59" s="136" t="s">
        <v>449</v>
      </c>
      <c r="K59" s="135" t="s">
        <v>450</v>
      </c>
      <c r="L59" s="135" t="s">
        <v>451</v>
      </c>
      <c r="M59" s="136" t="s">
        <v>343</v>
      </c>
      <c r="N59" s="136" t="s">
        <v>244</v>
      </c>
      <c r="O59" s="137" t="s">
        <v>440</v>
      </c>
      <c r="P59" s="138" t="s">
        <v>441</v>
      </c>
    </row>
    <row r="60" spans="1:16" ht="12.75" customHeight="1">
      <c r="A60" s="110" t="str">
        <f t="shared" si="6"/>
        <v>IBVS 5920 </v>
      </c>
      <c r="B60" s="2" t="str">
        <f t="shared" si="7"/>
        <v>II</v>
      </c>
      <c r="C60" s="110">
        <f t="shared" si="8"/>
        <v>55121.864500000003</v>
      </c>
      <c r="D60" t="str">
        <f t="shared" si="9"/>
        <v>vis</v>
      </c>
      <c r="E60">
        <f>VLOOKUP(C60,'Active 1'!C$21:E$971,3,FALSE)</f>
        <v>34306.250233917861</v>
      </c>
      <c r="F60" s="2" t="s">
        <v>244</v>
      </c>
      <c r="G60" t="str">
        <f t="shared" si="10"/>
        <v>55121.8645</v>
      </c>
      <c r="H60" s="110">
        <f t="shared" si="11"/>
        <v>34367.5</v>
      </c>
      <c r="I60" s="135" t="s">
        <v>452</v>
      </c>
      <c r="J60" s="136" t="s">
        <v>453</v>
      </c>
      <c r="K60" s="135" t="s">
        <v>454</v>
      </c>
      <c r="L60" s="135" t="s">
        <v>455</v>
      </c>
      <c r="M60" s="136" t="s">
        <v>343</v>
      </c>
      <c r="N60" s="136" t="s">
        <v>244</v>
      </c>
      <c r="O60" s="137" t="s">
        <v>440</v>
      </c>
      <c r="P60" s="138" t="s">
        <v>456</v>
      </c>
    </row>
    <row r="61" spans="1:16" ht="12.75" customHeight="1">
      <c r="A61" s="110" t="str">
        <f t="shared" si="6"/>
        <v>IBVS 5960 </v>
      </c>
      <c r="B61" s="2" t="str">
        <f t="shared" si="7"/>
        <v>I</v>
      </c>
      <c r="C61" s="110">
        <f t="shared" si="8"/>
        <v>55498.906000000003</v>
      </c>
      <c r="D61" t="str">
        <f t="shared" si="9"/>
        <v>vis</v>
      </c>
      <c r="E61">
        <f>VLOOKUP(C61,'Active 1'!C$21:E$971,3,FALSE)</f>
        <v>35219.70603920125</v>
      </c>
      <c r="F61" s="2" t="s">
        <v>244</v>
      </c>
      <c r="G61" t="str">
        <f t="shared" si="10"/>
        <v>55498.9060</v>
      </c>
      <c r="H61" s="110">
        <f t="shared" si="11"/>
        <v>35282</v>
      </c>
      <c r="I61" s="135" t="s">
        <v>457</v>
      </c>
      <c r="J61" s="136" t="s">
        <v>458</v>
      </c>
      <c r="K61" s="135" t="s">
        <v>459</v>
      </c>
      <c r="L61" s="135" t="s">
        <v>460</v>
      </c>
      <c r="M61" s="136" t="s">
        <v>343</v>
      </c>
      <c r="N61" s="136" t="s">
        <v>244</v>
      </c>
      <c r="O61" s="137" t="s">
        <v>440</v>
      </c>
      <c r="P61" s="138" t="s">
        <v>461</v>
      </c>
    </row>
    <row r="62" spans="1:16" ht="12.75" customHeight="1">
      <c r="A62" s="110" t="str">
        <f t="shared" si="6"/>
        <v>OEJV 0160 </v>
      </c>
      <c r="B62" s="2" t="str">
        <f t="shared" si="7"/>
        <v>I</v>
      </c>
      <c r="C62" s="110">
        <f t="shared" si="8"/>
        <v>55815.512289999999</v>
      </c>
      <c r="D62" t="str">
        <f t="shared" si="9"/>
        <v>CCD</v>
      </c>
      <c r="E62">
        <f>VLOOKUP(C62,'Active 1'!C$21:E$971,3,FALSE)</f>
        <v>35987.165739883356</v>
      </c>
      <c r="F62" s="2" t="str">
        <f>LEFT(M62,1)</f>
        <v>C</v>
      </c>
      <c r="G62" t="str">
        <f t="shared" si="10"/>
        <v>55815.51229</v>
      </c>
      <c r="H62" s="110">
        <f t="shared" si="11"/>
        <v>36050</v>
      </c>
      <c r="I62" s="135" t="s">
        <v>462</v>
      </c>
      <c r="J62" s="136" t="s">
        <v>463</v>
      </c>
      <c r="K62" s="135" t="s">
        <v>464</v>
      </c>
      <c r="L62" s="135" t="s">
        <v>465</v>
      </c>
      <c r="M62" s="136" t="s">
        <v>343</v>
      </c>
      <c r="N62" s="136" t="s">
        <v>128</v>
      </c>
      <c r="O62" s="137" t="s">
        <v>466</v>
      </c>
      <c r="P62" s="138" t="s">
        <v>467</v>
      </c>
    </row>
    <row r="63" spans="1:16" ht="12.75" customHeight="1">
      <c r="A63" s="110" t="str">
        <f t="shared" si="6"/>
        <v>OEJV 0160 </v>
      </c>
      <c r="B63" s="2" t="str">
        <f t="shared" si="7"/>
        <v>I</v>
      </c>
      <c r="C63" s="110">
        <f t="shared" si="8"/>
        <v>55839.437389999999</v>
      </c>
      <c r="D63" t="str">
        <f t="shared" si="9"/>
        <v>CCD</v>
      </c>
      <c r="E63">
        <f>VLOOKUP(C63,'Active 1'!C$21:E$971,3,FALSE)</f>
        <v>36045.160639747133</v>
      </c>
      <c r="F63" s="2" t="str">
        <f>LEFT(M63,1)</f>
        <v>C</v>
      </c>
      <c r="G63" t="str">
        <f t="shared" si="10"/>
        <v>55839.43739</v>
      </c>
      <c r="H63" s="110">
        <f t="shared" si="11"/>
        <v>36108</v>
      </c>
      <c r="I63" s="135" t="s">
        <v>468</v>
      </c>
      <c r="J63" s="136" t="s">
        <v>469</v>
      </c>
      <c r="K63" s="135" t="s">
        <v>470</v>
      </c>
      <c r="L63" s="135" t="s">
        <v>471</v>
      </c>
      <c r="M63" s="136" t="s">
        <v>343</v>
      </c>
      <c r="N63" s="136" t="s">
        <v>167</v>
      </c>
      <c r="O63" s="137" t="s">
        <v>472</v>
      </c>
      <c r="P63" s="138" t="s">
        <v>467</v>
      </c>
    </row>
    <row r="64" spans="1:16" ht="12.75" customHeight="1">
      <c r="A64" s="110" t="str">
        <f t="shared" si="6"/>
        <v>OEJV 0160 </v>
      </c>
      <c r="B64" s="2" t="str">
        <f t="shared" si="7"/>
        <v>I</v>
      </c>
      <c r="C64" s="110">
        <f t="shared" si="8"/>
        <v>55839.438390000003</v>
      </c>
      <c r="D64" t="str">
        <f t="shared" si="9"/>
        <v>CCD</v>
      </c>
      <c r="E64">
        <f>VLOOKUP(C64,'Active 1'!C$21:E$971,3,FALSE)</f>
        <v>36045.16306376626</v>
      </c>
      <c r="F64" s="2" t="str">
        <f>LEFT(M64,1)</f>
        <v>C</v>
      </c>
      <c r="G64" t="str">
        <f t="shared" si="10"/>
        <v>55839.43839</v>
      </c>
      <c r="H64" s="110">
        <f t="shared" si="11"/>
        <v>36108</v>
      </c>
      <c r="I64" s="135" t="s">
        <v>473</v>
      </c>
      <c r="J64" s="136" t="s">
        <v>474</v>
      </c>
      <c r="K64" s="135" t="s">
        <v>470</v>
      </c>
      <c r="L64" s="135" t="s">
        <v>475</v>
      </c>
      <c r="M64" s="136" t="s">
        <v>343</v>
      </c>
      <c r="N64" s="136" t="s">
        <v>244</v>
      </c>
      <c r="O64" s="137" t="s">
        <v>472</v>
      </c>
      <c r="P64" s="138" t="s">
        <v>467</v>
      </c>
    </row>
    <row r="65" spans="1:16" ht="12.75" customHeight="1">
      <c r="A65" s="110" t="str">
        <f t="shared" si="6"/>
        <v>IBVS 6011 </v>
      </c>
      <c r="B65" s="2" t="str">
        <f t="shared" si="7"/>
        <v>I</v>
      </c>
      <c r="C65" s="110">
        <f t="shared" si="8"/>
        <v>55862.9545</v>
      </c>
      <c r="D65" t="str">
        <f t="shared" si="9"/>
        <v>CCD</v>
      </c>
      <c r="E65">
        <f>VLOOKUP(C65,'Active 1'!C$21:E$971,3,FALSE)</f>
        <v>36102.166564049861</v>
      </c>
      <c r="F65" s="2" t="str">
        <f>LEFT(M65,1)</f>
        <v>C</v>
      </c>
      <c r="G65" t="str">
        <f t="shared" si="10"/>
        <v>55862.9545</v>
      </c>
      <c r="H65" s="110">
        <f t="shared" si="11"/>
        <v>36165</v>
      </c>
      <c r="I65" s="135" t="s">
        <v>476</v>
      </c>
      <c r="J65" s="136" t="s">
        <v>477</v>
      </c>
      <c r="K65" s="135" t="s">
        <v>478</v>
      </c>
      <c r="L65" s="135" t="s">
        <v>479</v>
      </c>
      <c r="M65" s="136" t="s">
        <v>343</v>
      </c>
      <c r="N65" s="136" t="s">
        <v>244</v>
      </c>
      <c r="O65" s="137" t="s">
        <v>440</v>
      </c>
      <c r="P65" s="138" t="s">
        <v>480</v>
      </c>
    </row>
    <row r="66" spans="1:16" ht="12.75" customHeight="1">
      <c r="A66" s="110" t="str">
        <f t="shared" si="6"/>
        <v>OEJV 0160 </v>
      </c>
      <c r="B66" s="2" t="str">
        <f t="shared" si="7"/>
        <v>I</v>
      </c>
      <c r="C66" s="110">
        <f t="shared" si="8"/>
        <v>55870.376819999998</v>
      </c>
      <c r="D66" t="str">
        <f t="shared" si="9"/>
        <v>vis</v>
      </c>
      <c r="E66">
        <f>VLOOKUP(C66,'Active 1'!C$21:E$971,3,FALSE)</f>
        <v>36120.158409649535</v>
      </c>
      <c r="F66" s="2" t="s">
        <v>244</v>
      </c>
      <c r="G66" t="str">
        <f t="shared" si="10"/>
        <v>55870.37682</v>
      </c>
      <c r="H66" s="110">
        <f t="shared" si="11"/>
        <v>36183</v>
      </c>
      <c r="I66" s="135" t="s">
        <v>481</v>
      </c>
      <c r="J66" s="136" t="s">
        <v>482</v>
      </c>
      <c r="K66" s="135" t="s">
        <v>483</v>
      </c>
      <c r="L66" s="135" t="s">
        <v>484</v>
      </c>
      <c r="M66" s="136" t="s">
        <v>343</v>
      </c>
      <c r="N66" s="136" t="s">
        <v>244</v>
      </c>
      <c r="O66" s="137" t="s">
        <v>472</v>
      </c>
      <c r="P66" s="138" t="s">
        <v>467</v>
      </c>
    </row>
    <row r="67" spans="1:16" ht="12.75" customHeight="1">
      <c r="A67" s="110" t="str">
        <f t="shared" si="6"/>
        <v>OEJV 0160 </v>
      </c>
      <c r="B67" s="2" t="str">
        <f t="shared" si="7"/>
        <v>I</v>
      </c>
      <c r="C67" s="110">
        <f t="shared" si="8"/>
        <v>55870.378019999996</v>
      </c>
      <c r="D67" t="str">
        <f t="shared" si="9"/>
        <v>vis</v>
      </c>
      <c r="E67">
        <f>VLOOKUP(C67,'Active 1'!C$21:E$971,3,FALSE)</f>
        <v>36120.161318472477</v>
      </c>
      <c r="F67" s="2" t="s">
        <v>244</v>
      </c>
      <c r="G67" t="str">
        <f t="shared" si="10"/>
        <v>55870.37802</v>
      </c>
      <c r="H67" s="110">
        <f t="shared" si="11"/>
        <v>36183</v>
      </c>
      <c r="I67" s="135" t="s">
        <v>485</v>
      </c>
      <c r="J67" s="136" t="s">
        <v>486</v>
      </c>
      <c r="K67" s="135" t="s">
        <v>483</v>
      </c>
      <c r="L67" s="135" t="s">
        <v>487</v>
      </c>
      <c r="M67" s="136" t="s">
        <v>343</v>
      </c>
      <c r="N67" s="136" t="s">
        <v>167</v>
      </c>
      <c r="O67" s="137" t="s">
        <v>472</v>
      </c>
      <c r="P67" s="138" t="s">
        <v>467</v>
      </c>
    </row>
    <row r="68" spans="1:16" ht="12.75" customHeight="1">
      <c r="A68" s="110" t="str">
        <f t="shared" si="6"/>
        <v>OEJV 0160 </v>
      </c>
      <c r="B68" s="2" t="str">
        <f t="shared" si="7"/>
        <v>II</v>
      </c>
      <c r="C68" s="110">
        <f t="shared" si="8"/>
        <v>55937.411870000004</v>
      </c>
      <c r="D68" t="str">
        <f t="shared" si="9"/>
        <v>vis</v>
      </c>
      <c r="E68">
        <f>VLOOKUP(C68,'Active 1'!C$21:E$971,3,FALSE)</f>
        <v>36282.652652604134</v>
      </c>
      <c r="F68" s="2" t="s">
        <v>244</v>
      </c>
      <c r="G68" t="str">
        <f t="shared" si="10"/>
        <v>55937.41187</v>
      </c>
      <c r="H68" s="110">
        <f t="shared" si="11"/>
        <v>36345.5</v>
      </c>
      <c r="I68" s="135" t="s">
        <v>488</v>
      </c>
      <c r="J68" s="136" t="s">
        <v>489</v>
      </c>
      <c r="K68" s="135" t="s">
        <v>490</v>
      </c>
      <c r="L68" s="135" t="s">
        <v>491</v>
      </c>
      <c r="M68" s="136" t="s">
        <v>343</v>
      </c>
      <c r="N68" s="136" t="s">
        <v>244</v>
      </c>
      <c r="O68" s="137" t="s">
        <v>492</v>
      </c>
      <c r="P68" s="138" t="s">
        <v>467</v>
      </c>
    </row>
    <row r="69" spans="1:16" ht="12.75" customHeight="1">
      <c r="A69" s="110" t="str">
        <f t="shared" si="6"/>
        <v>OEJV 0160 </v>
      </c>
      <c r="B69" s="2" t="str">
        <f t="shared" si="7"/>
        <v>II</v>
      </c>
      <c r="C69" s="110">
        <f t="shared" si="8"/>
        <v>55992.276380000003</v>
      </c>
      <c r="D69" t="str">
        <f t="shared" si="9"/>
        <v>vis</v>
      </c>
      <c r="E69">
        <f>VLOOKUP(C69,'Active 1'!C$21:E$971,3,FALSE)</f>
        <v>36415.645273889932</v>
      </c>
      <c r="F69" s="2" t="s">
        <v>244</v>
      </c>
      <c r="G69" t="str">
        <f t="shared" si="10"/>
        <v>55992.27638</v>
      </c>
      <c r="H69" s="110">
        <f t="shared" si="11"/>
        <v>36478.5</v>
      </c>
      <c r="I69" s="135" t="s">
        <v>493</v>
      </c>
      <c r="J69" s="136" t="s">
        <v>494</v>
      </c>
      <c r="K69" s="135" t="s">
        <v>495</v>
      </c>
      <c r="L69" s="135" t="s">
        <v>496</v>
      </c>
      <c r="M69" s="136" t="s">
        <v>343</v>
      </c>
      <c r="N69" s="136" t="s">
        <v>128</v>
      </c>
      <c r="O69" s="137" t="s">
        <v>472</v>
      </c>
      <c r="P69" s="138" t="s">
        <v>467</v>
      </c>
    </row>
    <row r="70" spans="1:16" ht="12.75" customHeight="1">
      <c r="A70" s="110" t="str">
        <f t="shared" si="6"/>
        <v>IBVS 6050 </v>
      </c>
      <c r="B70" s="2" t="str">
        <f t="shared" si="7"/>
        <v>II</v>
      </c>
      <c r="C70" s="110">
        <f t="shared" si="8"/>
        <v>56207.815799999997</v>
      </c>
      <c r="D70" t="str">
        <f t="shared" si="9"/>
        <v>vis</v>
      </c>
      <c r="E70">
        <f>VLOOKUP(C70,'Active 1'!C$21:E$971,3,FALSE)</f>
        <v>36938.116949226496</v>
      </c>
      <c r="F70" s="2" t="s">
        <v>244</v>
      </c>
      <c r="G70" t="str">
        <f t="shared" si="10"/>
        <v>56207.8158</v>
      </c>
      <c r="H70" s="110">
        <f t="shared" si="11"/>
        <v>37001.5</v>
      </c>
      <c r="I70" s="135" t="s">
        <v>497</v>
      </c>
      <c r="J70" s="136" t="s">
        <v>498</v>
      </c>
      <c r="K70" s="135" t="s">
        <v>499</v>
      </c>
      <c r="L70" s="135" t="s">
        <v>500</v>
      </c>
      <c r="M70" s="136" t="s">
        <v>343</v>
      </c>
      <c r="N70" s="136" t="s">
        <v>501</v>
      </c>
      <c r="O70" s="137" t="s">
        <v>363</v>
      </c>
      <c r="P70" s="138" t="s">
        <v>502</v>
      </c>
    </row>
    <row r="71" spans="1:16" ht="12.75" customHeight="1">
      <c r="A71" s="110" t="str">
        <f t="shared" si="6"/>
        <v>IBVS 6050 </v>
      </c>
      <c r="B71" s="2" t="str">
        <f t="shared" si="7"/>
        <v>II</v>
      </c>
      <c r="C71" s="110">
        <f t="shared" si="8"/>
        <v>56209.879000000001</v>
      </c>
      <c r="D71" t="str">
        <f t="shared" si="9"/>
        <v>vis</v>
      </c>
      <c r="E71">
        <f>VLOOKUP(C71,'Active 1'!C$21:E$971,3,FALSE)</f>
        <v>36943.118185476254</v>
      </c>
      <c r="F71" s="2" t="s">
        <v>244</v>
      </c>
      <c r="G71" t="str">
        <f t="shared" si="10"/>
        <v>56209.879</v>
      </c>
      <c r="H71" s="110">
        <f t="shared" si="11"/>
        <v>37006.5</v>
      </c>
      <c r="I71" s="135" t="s">
        <v>503</v>
      </c>
      <c r="J71" s="136" t="s">
        <v>504</v>
      </c>
      <c r="K71" s="135" t="s">
        <v>505</v>
      </c>
      <c r="L71" s="135" t="s">
        <v>506</v>
      </c>
      <c r="M71" s="136" t="s">
        <v>343</v>
      </c>
      <c r="N71" s="136" t="s">
        <v>501</v>
      </c>
      <c r="O71" s="137" t="s">
        <v>363</v>
      </c>
      <c r="P71" s="138" t="s">
        <v>502</v>
      </c>
    </row>
    <row r="72" spans="1:16" ht="12.75" customHeight="1">
      <c r="A72" s="110" t="str">
        <f t="shared" si="6"/>
        <v>IBVS 6050 </v>
      </c>
      <c r="B72" s="2" t="str">
        <f t="shared" si="7"/>
        <v>I</v>
      </c>
      <c r="C72" s="110">
        <f t="shared" si="8"/>
        <v>56210.909500000002</v>
      </c>
      <c r="D72" t="str">
        <f t="shared" si="9"/>
        <v>vis</v>
      </c>
      <c r="E72">
        <f>VLOOKUP(C72,'Active 1'!C$21:E$971,3,FALSE)</f>
        <v>36945.616137180099</v>
      </c>
      <c r="F72" s="2" t="s">
        <v>244</v>
      </c>
      <c r="G72" t="str">
        <f t="shared" si="10"/>
        <v>56210.9095</v>
      </c>
      <c r="H72" s="110">
        <f t="shared" si="11"/>
        <v>37009</v>
      </c>
      <c r="I72" s="135" t="s">
        <v>507</v>
      </c>
      <c r="J72" s="136" t="s">
        <v>508</v>
      </c>
      <c r="K72" s="135" t="s">
        <v>509</v>
      </c>
      <c r="L72" s="135" t="s">
        <v>510</v>
      </c>
      <c r="M72" s="136" t="s">
        <v>343</v>
      </c>
      <c r="N72" s="136" t="s">
        <v>501</v>
      </c>
      <c r="O72" s="137" t="s">
        <v>363</v>
      </c>
      <c r="P72" s="138" t="s">
        <v>502</v>
      </c>
    </row>
    <row r="73" spans="1:16" ht="12.75" customHeight="1">
      <c r="A73" s="110" t="str">
        <f t="shared" si="6"/>
        <v>OEJV 0160 </v>
      </c>
      <c r="B73" s="2" t="str">
        <f t="shared" si="7"/>
        <v>II</v>
      </c>
      <c r="C73" s="110">
        <f t="shared" si="8"/>
        <v>56247.417699999998</v>
      </c>
      <c r="D73" t="str">
        <f t="shared" si="9"/>
        <v>vis</v>
      </c>
      <c r="E73">
        <f>VLOOKUP(C73,'Active 1'!C$21:E$971,3,FALSE)</f>
        <v>37034.112712041075</v>
      </c>
      <c r="F73" s="2" t="s">
        <v>244</v>
      </c>
      <c r="G73" t="str">
        <f t="shared" si="10"/>
        <v>56247.4177</v>
      </c>
      <c r="H73" s="110">
        <f t="shared" si="11"/>
        <v>37097.5</v>
      </c>
      <c r="I73" s="135" t="s">
        <v>511</v>
      </c>
      <c r="J73" s="136" t="s">
        <v>512</v>
      </c>
      <c r="K73" s="135" t="s">
        <v>513</v>
      </c>
      <c r="L73" s="135" t="s">
        <v>514</v>
      </c>
      <c r="M73" s="136" t="s">
        <v>343</v>
      </c>
      <c r="N73" s="136" t="s">
        <v>128</v>
      </c>
      <c r="O73" s="137" t="s">
        <v>472</v>
      </c>
      <c r="P73" s="138" t="s">
        <v>467</v>
      </c>
    </row>
    <row r="74" spans="1:16" ht="12.75" customHeight="1">
      <c r="A74" s="110" t="str">
        <f t="shared" si="6"/>
        <v>IBVS 6063 </v>
      </c>
      <c r="B74" s="2" t="str">
        <f t="shared" si="7"/>
        <v>II</v>
      </c>
      <c r="C74" s="110">
        <f t="shared" si="8"/>
        <v>56297.746599999999</v>
      </c>
      <c r="D74" t="str">
        <f t="shared" si="9"/>
        <v>vis</v>
      </c>
      <c r="E74">
        <f>VLOOKUP(C74,'Active 1'!C$21:E$971,3,FALSE)</f>
        <v>37156.110927963004</v>
      </c>
      <c r="F74" s="2" t="s">
        <v>244</v>
      </c>
      <c r="G74" t="str">
        <f t="shared" si="10"/>
        <v>56297.7466</v>
      </c>
      <c r="H74" s="110">
        <f t="shared" si="11"/>
        <v>37219.5</v>
      </c>
      <c r="I74" s="135" t="s">
        <v>515</v>
      </c>
      <c r="J74" s="136" t="s">
        <v>516</v>
      </c>
      <c r="K74" s="135" t="s">
        <v>517</v>
      </c>
      <c r="L74" s="135" t="s">
        <v>518</v>
      </c>
      <c r="M74" s="136" t="s">
        <v>343</v>
      </c>
      <c r="N74" s="136" t="s">
        <v>244</v>
      </c>
      <c r="O74" s="137" t="s">
        <v>440</v>
      </c>
      <c r="P74" s="138" t="s">
        <v>519</v>
      </c>
    </row>
    <row r="75" spans="1:16" ht="12.75" customHeight="1">
      <c r="A75" s="110" t="str">
        <f t="shared" ref="A75:A94" si="12">P75</f>
        <v>BAVM 234 </v>
      </c>
      <c r="B75" s="2" t="str">
        <f t="shared" ref="B75:B94" si="13">IF(H75=INT(H75),"I","II")</f>
        <v>II</v>
      </c>
      <c r="C75" s="110">
        <f t="shared" ref="C75:C94" si="14">1*G75</f>
        <v>56643.224600000001</v>
      </c>
      <c r="D75" t="str">
        <f t="shared" ref="D75:D94" si="15">VLOOKUP(F75,I$1:J$5,2,FALSE)</f>
        <v>vis</v>
      </c>
      <c r="E75">
        <f>VLOOKUP(C75,'Active 1'!C$21:E$971,3,FALSE)</f>
        <v>37993.556205731358</v>
      </c>
      <c r="F75" s="2" t="s">
        <v>244</v>
      </c>
      <c r="G75" t="str">
        <f t="shared" ref="G75:G94" si="16">MID(I75,3,LEN(I75)-3)</f>
        <v>56643.2246</v>
      </c>
      <c r="H75" s="110">
        <f t="shared" ref="H75:H94" si="17">1*K75</f>
        <v>38057.5</v>
      </c>
      <c r="I75" s="135" t="s">
        <v>520</v>
      </c>
      <c r="J75" s="136" t="s">
        <v>521</v>
      </c>
      <c r="K75" s="135" t="s">
        <v>522</v>
      </c>
      <c r="L75" s="135" t="s">
        <v>523</v>
      </c>
      <c r="M75" s="136" t="s">
        <v>343</v>
      </c>
      <c r="N75" s="136" t="s">
        <v>254</v>
      </c>
      <c r="O75" s="137" t="s">
        <v>524</v>
      </c>
      <c r="P75" s="138" t="s">
        <v>525</v>
      </c>
    </row>
    <row r="76" spans="1:16" ht="12.75" customHeight="1">
      <c r="A76" s="110" t="str">
        <f t="shared" si="12"/>
        <v>IBVS 6125 </v>
      </c>
      <c r="B76" s="2" t="str">
        <f t="shared" si="13"/>
        <v>II</v>
      </c>
      <c r="C76" s="110">
        <f t="shared" si="14"/>
        <v>56690.242299999998</v>
      </c>
      <c r="D76" t="str">
        <f t="shared" si="15"/>
        <v>vis</v>
      </c>
      <c r="E76">
        <f>VLOOKUP(C76,'Active 1'!C$21:E$971,3,FALSE)</f>
        <v>38107.52800954094</v>
      </c>
      <c r="F76" s="2" t="s">
        <v>244</v>
      </c>
      <c r="G76" t="str">
        <f t="shared" si="16"/>
        <v>56690.2423</v>
      </c>
      <c r="H76" s="110">
        <f t="shared" si="17"/>
        <v>38171.5</v>
      </c>
      <c r="I76" s="135" t="s">
        <v>526</v>
      </c>
      <c r="J76" s="136" t="s">
        <v>527</v>
      </c>
      <c r="K76" s="135" t="s">
        <v>528</v>
      </c>
      <c r="L76" s="135" t="s">
        <v>529</v>
      </c>
      <c r="M76" s="136" t="s">
        <v>343</v>
      </c>
      <c r="N76" s="136" t="s">
        <v>501</v>
      </c>
      <c r="O76" s="137" t="s">
        <v>530</v>
      </c>
      <c r="P76" s="138" t="s">
        <v>531</v>
      </c>
    </row>
    <row r="77" spans="1:16" ht="12.75" customHeight="1">
      <c r="A77" s="110" t="str">
        <f t="shared" si="12"/>
        <v> BAN 11.209 </v>
      </c>
      <c r="B77" s="2" t="str">
        <f t="shared" si="13"/>
        <v>I</v>
      </c>
      <c r="C77" s="110">
        <f t="shared" si="14"/>
        <v>31822.5193</v>
      </c>
      <c r="D77" t="str">
        <f t="shared" si="15"/>
        <v>vis</v>
      </c>
      <c r="E77">
        <f>VLOOKUP(C77,'Active 1'!C$21:E$971,3,FALSE)</f>
        <v>-22172.308029805732</v>
      </c>
      <c r="F77" s="2" t="s">
        <v>244</v>
      </c>
      <c r="G77" t="str">
        <f t="shared" si="16"/>
        <v>31822.5193</v>
      </c>
      <c r="H77" s="110">
        <f t="shared" si="17"/>
        <v>-22189</v>
      </c>
      <c r="I77" s="135" t="s">
        <v>532</v>
      </c>
      <c r="J77" s="136" t="s">
        <v>533</v>
      </c>
      <c r="K77" s="135">
        <v>-22189</v>
      </c>
      <c r="L77" s="135" t="s">
        <v>534</v>
      </c>
      <c r="M77" s="136" t="s">
        <v>535</v>
      </c>
      <c r="N77" s="136"/>
      <c r="O77" s="137" t="s">
        <v>536</v>
      </c>
      <c r="P77" s="137" t="s">
        <v>56</v>
      </c>
    </row>
    <row r="78" spans="1:16" ht="12.75" customHeight="1">
      <c r="A78" s="110" t="str">
        <f t="shared" si="12"/>
        <v> AAOB 45.45 </v>
      </c>
      <c r="B78" s="2" t="str">
        <f t="shared" si="13"/>
        <v>II</v>
      </c>
      <c r="C78" s="110">
        <f t="shared" si="14"/>
        <v>40968.198799999998</v>
      </c>
      <c r="D78" t="str">
        <f t="shared" si="15"/>
        <v>vis</v>
      </c>
      <c r="E78">
        <f>VLOOKUP(C78,'Active 1'!C$21:E$971,3,FALSE)</f>
        <v>-3.0060503517223185</v>
      </c>
      <c r="F78" s="2" t="s">
        <v>244</v>
      </c>
      <c r="G78" t="str">
        <f t="shared" si="16"/>
        <v>40968.1988</v>
      </c>
      <c r="H78" s="110">
        <f t="shared" si="17"/>
        <v>-2.5</v>
      </c>
      <c r="I78" s="135" t="s">
        <v>537</v>
      </c>
      <c r="J78" s="136" t="s">
        <v>538</v>
      </c>
      <c r="K78" s="135">
        <v>-2.5</v>
      </c>
      <c r="L78" s="135" t="s">
        <v>539</v>
      </c>
      <c r="M78" s="136" t="s">
        <v>248</v>
      </c>
      <c r="N78" s="136" t="s">
        <v>249</v>
      </c>
      <c r="O78" s="137" t="s">
        <v>250</v>
      </c>
      <c r="P78" s="137" t="s">
        <v>58</v>
      </c>
    </row>
    <row r="79" spans="1:16" ht="12.75" customHeight="1">
      <c r="A79" s="110" t="str">
        <f t="shared" si="12"/>
        <v> AAOB 45.45 </v>
      </c>
      <c r="B79" s="2" t="str">
        <f t="shared" si="13"/>
        <v>II</v>
      </c>
      <c r="C79" s="110">
        <f t="shared" si="14"/>
        <v>40970.254999999997</v>
      </c>
      <c r="D79" t="str">
        <f t="shared" si="15"/>
        <v>vis</v>
      </c>
      <c r="E79">
        <f>VLOOKUP(C79,'Active 1'!C$21:E$971,3,FALSE)</f>
        <v>1.9782177641823502</v>
      </c>
      <c r="F79" s="2" t="s">
        <v>244</v>
      </c>
      <c r="G79" t="str">
        <f t="shared" si="16"/>
        <v>40970.2550</v>
      </c>
      <c r="H79" s="110">
        <f t="shared" si="17"/>
        <v>2.5</v>
      </c>
      <c r="I79" s="135" t="s">
        <v>540</v>
      </c>
      <c r="J79" s="136" t="s">
        <v>541</v>
      </c>
      <c r="K79" s="135">
        <v>2.5</v>
      </c>
      <c r="L79" s="135" t="s">
        <v>542</v>
      </c>
      <c r="M79" s="136" t="s">
        <v>248</v>
      </c>
      <c r="N79" s="136" t="s">
        <v>249</v>
      </c>
      <c r="O79" s="137" t="s">
        <v>250</v>
      </c>
      <c r="P79" s="137" t="s">
        <v>58</v>
      </c>
    </row>
    <row r="80" spans="1:16" ht="12.75" customHeight="1">
      <c r="A80" s="110" t="str">
        <f t="shared" si="12"/>
        <v> AAOB 45.45 </v>
      </c>
      <c r="B80" s="2" t="str">
        <f t="shared" si="13"/>
        <v>II</v>
      </c>
      <c r="C80" s="110">
        <f t="shared" si="14"/>
        <v>40973.142</v>
      </c>
      <c r="D80" t="str">
        <f t="shared" si="15"/>
        <v>vis</v>
      </c>
      <c r="E80">
        <f>VLOOKUP(C80,'Active 1'!C$21:E$971,3,FALSE)</f>
        <v>8.9763609655418488</v>
      </c>
      <c r="F80" s="2" t="s">
        <v>244</v>
      </c>
      <c r="G80" t="str">
        <f t="shared" si="16"/>
        <v>40973.1420</v>
      </c>
      <c r="H80" s="110">
        <f t="shared" si="17"/>
        <v>9.5</v>
      </c>
      <c r="I80" s="135" t="s">
        <v>543</v>
      </c>
      <c r="J80" s="136" t="s">
        <v>544</v>
      </c>
      <c r="K80" s="135">
        <v>9.5</v>
      </c>
      <c r="L80" s="135" t="s">
        <v>545</v>
      </c>
      <c r="M80" s="136" t="s">
        <v>248</v>
      </c>
      <c r="N80" s="136" t="s">
        <v>249</v>
      </c>
      <c r="O80" s="137" t="s">
        <v>250</v>
      </c>
      <c r="P80" s="137" t="s">
        <v>58</v>
      </c>
    </row>
    <row r="81" spans="1:16" ht="12.75" customHeight="1">
      <c r="A81" s="110" t="str">
        <f t="shared" si="12"/>
        <v>BAVM 68 </v>
      </c>
      <c r="B81" s="2" t="str">
        <f t="shared" si="13"/>
        <v>I</v>
      </c>
      <c r="C81" s="110">
        <f t="shared" si="14"/>
        <v>49249.669600000001</v>
      </c>
      <c r="D81" t="str">
        <f t="shared" si="15"/>
        <v>vis</v>
      </c>
      <c r="E81">
        <f>VLOOKUP(C81,'Active 1'!C$21:E$971,3,FALSE)</f>
        <v>20071.437516059137</v>
      </c>
      <c r="F81" s="2" t="s">
        <v>244</v>
      </c>
      <c r="G81" t="str">
        <f t="shared" si="16"/>
        <v>49249.6696</v>
      </c>
      <c r="H81" s="110">
        <f t="shared" si="17"/>
        <v>20123</v>
      </c>
      <c r="I81" s="135" t="s">
        <v>546</v>
      </c>
      <c r="J81" s="136" t="s">
        <v>547</v>
      </c>
      <c r="K81" s="135">
        <v>20123</v>
      </c>
      <c r="L81" s="135" t="s">
        <v>548</v>
      </c>
      <c r="M81" s="136" t="s">
        <v>248</v>
      </c>
      <c r="N81" s="136" t="s">
        <v>254</v>
      </c>
      <c r="O81" s="137" t="s">
        <v>255</v>
      </c>
      <c r="P81" s="138" t="s">
        <v>61</v>
      </c>
    </row>
    <row r="82" spans="1:16" ht="12.75" customHeight="1">
      <c r="A82" s="110" t="str">
        <f t="shared" si="12"/>
        <v>IBVS 5371 </v>
      </c>
      <c r="B82" s="2" t="str">
        <f t="shared" si="13"/>
        <v>I</v>
      </c>
      <c r="C82" s="110">
        <f t="shared" si="14"/>
        <v>52551.845800000003</v>
      </c>
      <c r="D82" t="str">
        <f t="shared" si="15"/>
        <v>vis</v>
      </c>
      <c r="E82">
        <f>VLOOKUP(C82,'Active 1'!C$21:E$971,3,FALSE)</f>
        <v>28075.975764656843</v>
      </c>
      <c r="F82" s="2" t="s">
        <v>244</v>
      </c>
      <c r="G82" t="str">
        <f t="shared" si="16"/>
        <v>52551.8458</v>
      </c>
      <c r="H82" s="110">
        <f t="shared" si="17"/>
        <v>28134</v>
      </c>
      <c r="I82" s="135" t="s">
        <v>549</v>
      </c>
      <c r="J82" s="136" t="s">
        <v>550</v>
      </c>
      <c r="K82" s="135" t="s">
        <v>551</v>
      </c>
      <c r="L82" s="135" t="s">
        <v>552</v>
      </c>
      <c r="M82" s="136" t="s">
        <v>248</v>
      </c>
      <c r="N82" s="136" t="s">
        <v>249</v>
      </c>
      <c r="O82" s="137" t="s">
        <v>363</v>
      </c>
      <c r="P82" s="138" t="s">
        <v>553</v>
      </c>
    </row>
    <row r="83" spans="1:16" ht="12.75" customHeight="1">
      <c r="A83" s="110" t="str">
        <f t="shared" si="12"/>
        <v>VSB 42 </v>
      </c>
      <c r="B83" s="2" t="str">
        <f t="shared" si="13"/>
        <v>II</v>
      </c>
      <c r="C83" s="110">
        <f t="shared" si="14"/>
        <v>52644.0435</v>
      </c>
      <c r="D83" t="str">
        <f t="shared" si="15"/>
        <v>vis</v>
      </c>
      <c r="E83">
        <f>VLOOKUP(C83,'Active 1'!C$21:E$971,3,FALSE)</f>
        <v>28299.464752337972</v>
      </c>
      <c r="F83" s="2" t="s">
        <v>244</v>
      </c>
      <c r="G83" t="str">
        <f t="shared" si="16"/>
        <v>52644.0435</v>
      </c>
      <c r="H83" s="110">
        <f t="shared" si="17"/>
        <v>28357.5</v>
      </c>
      <c r="I83" s="135" t="s">
        <v>554</v>
      </c>
      <c r="J83" s="136" t="s">
        <v>555</v>
      </c>
      <c r="K83" s="135" t="s">
        <v>556</v>
      </c>
      <c r="L83" s="135" t="s">
        <v>557</v>
      </c>
      <c r="M83" s="136" t="s">
        <v>248</v>
      </c>
      <c r="N83" s="136" t="s">
        <v>249</v>
      </c>
      <c r="O83" s="137" t="s">
        <v>558</v>
      </c>
      <c r="P83" s="138" t="s">
        <v>75</v>
      </c>
    </row>
    <row r="84" spans="1:16" ht="12.75" customHeight="1">
      <c r="A84" s="110" t="str">
        <f t="shared" si="12"/>
        <v>OEJV 0094 </v>
      </c>
      <c r="B84" s="2" t="str">
        <f t="shared" si="13"/>
        <v>I</v>
      </c>
      <c r="C84" s="110">
        <f t="shared" si="14"/>
        <v>54388.610699999997</v>
      </c>
      <c r="D84" t="str">
        <f t="shared" si="15"/>
        <v>vis</v>
      </c>
      <c r="E84" t="e">
        <f>VLOOKUP(C84,'Active 1'!C$21:E$971,3,FALSE)</f>
        <v>#N/A</v>
      </c>
      <c r="F84" s="2" t="s">
        <v>244</v>
      </c>
      <c r="G84" t="str">
        <f t="shared" si="16"/>
        <v>54388.6107</v>
      </c>
      <c r="H84" s="110">
        <f t="shared" si="17"/>
        <v>32589</v>
      </c>
      <c r="I84" s="135" t="s">
        <v>559</v>
      </c>
      <c r="J84" s="136" t="s">
        <v>560</v>
      </c>
      <c r="K84" s="135" t="s">
        <v>561</v>
      </c>
      <c r="L84" s="135" t="s">
        <v>562</v>
      </c>
      <c r="M84" s="136" t="s">
        <v>343</v>
      </c>
      <c r="N84" s="136" t="s">
        <v>57</v>
      </c>
      <c r="O84" s="137" t="s">
        <v>472</v>
      </c>
      <c r="P84" s="138" t="s">
        <v>563</v>
      </c>
    </row>
    <row r="85" spans="1:16" ht="12.75" customHeight="1">
      <c r="A85" s="110" t="str">
        <f t="shared" si="12"/>
        <v>OEJV 0094 </v>
      </c>
      <c r="B85" s="2" t="str">
        <f t="shared" si="13"/>
        <v>I</v>
      </c>
      <c r="C85" s="110">
        <f t="shared" si="14"/>
        <v>54388.611700000001</v>
      </c>
      <c r="D85" t="str">
        <f t="shared" si="15"/>
        <v>vis</v>
      </c>
      <c r="E85" t="e">
        <f>VLOOKUP(C85,'Active 1'!C$21:E$971,3,FALSE)</f>
        <v>#N/A</v>
      </c>
      <c r="F85" s="2" t="s">
        <v>244</v>
      </c>
      <c r="G85" t="str">
        <f t="shared" si="16"/>
        <v>54388.6117</v>
      </c>
      <c r="H85" s="110">
        <f t="shared" si="17"/>
        <v>32589</v>
      </c>
      <c r="I85" s="135" t="s">
        <v>564</v>
      </c>
      <c r="J85" s="136" t="s">
        <v>565</v>
      </c>
      <c r="K85" s="135" t="s">
        <v>561</v>
      </c>
      <c r="L85" s="135" t="s">
        <v>566</v>
      </c>
      <c r="M85" s="136" t="s">
        <v>343</v>
      </c>
      <c r="N85" s="136" t="s">
        <v>167</v>
      </c>
      <c r="O85" s="137" t="s">
        <v>472</v>
      </c>
      <c r="P85" s="138" t="s">
        <v>563</v>
      </c>
    </row>
    <row r="86" spans="1:16" ht="12.75" customHeight="1">
      <c r="A86" s="110" t="str">
        <f t="shared" si="12"/>
        <v>OEJV 0094 </v>
      </c>
      <c r="B86" s="2" t="str">
        <f t="shared" si="13"/>
        <v>I</v>
      </c>
      <c r="C86" s="110">
        <f t="shared" si="14"/>
        <v>54389.434300000001</v>
      </c>
      <c r="D86" t="str">
        <f t="shared" si="15"/>
        <v>vis</v>
      </c>
      <c r="E86" t="e">
        <f>VLOOKUP(C86,'Active 1'!C$21:E$971,3,FALSE)</f>
        <v>#N/A</v>
      </c>
      <c r="F86" s="2" t="s">
        <v>244</v>
      </c>
      <c r="G86" t="str">
        <f t="shared" si="16"/>
        <v>54389.4343</v>
      </c>
      <c r="H86" s="110">
        <f t="shared" si="17"/>
        <v>32591</v>
      </c>
      <c r="I86" s="135" t="s">
        <v>567</v>
      </c>
      <c r="J86" s="136" t="s">
        <v>568</v>
      </c>
      <c r="K86" s="135" t="s">
        <v>569</v>
      </c>
      <c r="L86" s="135" t="s">
        <v>570</v>
      </c>
      <c r="M86" s="136" t="s">
        <v>343</v>
      </c>
      <c r="N86" s="136" t="s">
        <v>244</v>
      </c>
      <c r="O86" s="137" t="s">
        <v>472</v>
      </c>
      <c r="P86" s="138" t="s">
        <v>563</v>
      </c>
    </row>
    <row r="87" spans="1:16" ht="12.75" customHeight="1">
      <c r="A87" s="110" t="str">
        <f t="shared" si="12"/>
        <v>OEJV 0094 </v>
      </c>
      <c r="B87" s="2" t="str">
        <f t="shared" si="13"/>
        <v>I</v>
      </c>
      <c r="C87" s="110">
        <f t="shared" si="14"/>
        <v>54389.4349</v>
      </c>
      <c r="D87" t="str">
        <f t="shared" si="15"/>
        <v>vis</v>
      </c>
      <c r="E87" t="e">
        <f>VLOOKUP(C87,'Active 1'!C$21:E$971,3,FALSE)</f>
        <v>#N/A</v>
      </c>
      <c r="F87" s="2" t="s">
        <v>244</v>
      </c>
      <c r="G87" t="str">
        <f t="shared" si="16"/>
        <v>54389.4349</v>
      </c>
      <c r="H87" s="110">
        <f t="shared" si="17"/>
        <v>32591</v>
      </c>
      <c r="I87" s="135" t="s">
        <v>571</v>
      </c>
      <c r="J87" s="136" t="s">
        <v>572</v>
      </c>
      <c r="K87" s="135" t="s">
        <v>569</v>
      </c>
      <c r="L87" s="135" t="s">
        <v>573</v>
      </c>
      <c r="M87" s="136" t="s">
        <v>343</v>
      </c>
      <c r="N87" s="136" t="s">
        <v>167</v>
      </c>
      <c r="O87" s="137" t="s">
        <v>472</v>
      </c>
      <c r="P87" s="138" t="s">
        <v>563</v>
      </c>
    </row>
    <row r="88" spans="1:16" ht="12.75" customHeight="1">
      <c r="A88" s="110" t="str">
        <f t="shared" si="12"/>
        <v>OEJV 0094 </v>
      </c>
      <c r="B88" s="2" t="str">
        <f t="shared" si="13"/>
        <v>I</v>
      </c>
      <c r="C88" s="110">
        <f t="shared" si="14"/>
        <v>54389.4349</v>
      </c>
      <c r="D88" t="str">
        <f t="shared" si="15"/>
        <v>vis</v>
      </c>
      <c r="E88" t="e">
        <f>VLOOKUP(C88,'Active 1'!C$21:E$971,3,FALSE)</f>
        <v>#N/A</v>
      </c>
      <c r="F88" s="2" t="s">
        <v>244</v>
      </c>
      <c r="G88" t="str">
        <f t="shared" si="16"/>
        <v>54389.4349</v>
      </c>
      <c r="H88" s="110">
        <f t="shared" si="17"/>
        <v>32591</v>
      </c>
      <c r="I88" s="135" t="s">
        <v>571</v>
      </c>
      <c r="J88" s="136" t="s">
        <v>572</v>
      </c>
      <c r="K88" s="135" t="s">
        <v>569</v>
      </c>
      <c r="L88" s="135" t="s">
        <v>573</v>
      </c>
      <c r="M88" s="136" t="s">
        <v>343</v>
      </c>
      <c r="N88" s="136" t="s">
        <v>57</v>
      </c>
      <c r="O88" s="137" t="s">
        <v>472</v>
      </c>
      <c r="P88" s="138" t="s">
        <v>563</v>
      </c>
    </row>
    <row r="89" spans="1:16" ht="12.75" customHeight="1">
      <c r="A89" s="110" t="str">
        <f t="shared" si="12"/>
        <v>BAVM 203 </v>
      </c>
      <c r="B89" s="2" t="str">
        <f t="shared" si="13"/>
        <v>II</v>
      </c>
      <c r="C89" s="110">
        <f t="shared" si="14"/>
        <v>54781.3292</v>
      </c>
      <c r="D89" t="str">
        <f t="shared" si="15"/>
        <v>vis</v>
      </c>
      <c r="E89">
        <f>VLOOKUP(C89,'Active 1'!C$21:E$971,3,FALSE)</f>
        <v>33480.286155457201</v>
      </c>
      <c r="F89" s="2" t="s">
        <v>244</v>
      </c>
      <c r="G89" t="str">
        <f t="shared" si="16"/>
        <v>54781.3292</v>
      </c>
      <c r="H89" s="110">
        <f t="shared" si="17"/>
        <v>33541.5</v>
      </c>
      <c r="I89" s="135" t="s">
        <v>574</v>
      </c>
      <c r="J89" s="136" t="s">
        <v>575</v>
      </c>
      <c r="K89" s="135">
        <v>33541.5</v>
      </c>
      <c r="L89" s="135" t="s">
        <v>576</v>
      </c>
      <c r="M89" s="136" t="s">
        <v>343</v>
      </c>
      <c r="N89" s="136" t="s">
        <v>338</v>
      </c>
      <c r="O89" s="137" t="s">
        <v>276</v>
      </c>
      <c r="P89" s="138" t="s">
        <v>87</v>
      </c>
    </row>
    <row r="90" spans="1:16" ht="12.75" customHeight="1">
      <c r="A90" s="110" t="str">
        <f t="shared" si="12"/>
        <v>OEJV 0137 </v>
      </c>
      <c r="B90" s="2" t="str">
        <f t="shared" si="13"/>
        <v>I</v>
      </c>
      <c r="C90" s="110">
        <f t="shared" si="14"/>
        <v>55136.504800000002</v>
      </c>
      <c r="D90" t="str">
        <f t="shared" si="15"/>
        <v>vis</v>
      </c>
      <c r="E90" t="e">
        <f>VLOOKUP(C90,'Active 1'!C$21:E$971,3,FALSE)</f>
        <v>#N/A</v>
      </c>
      <c r="F90" s="2" t="s">
        <v>244</v>
      </c>
      <c r="G90" t="str">
        <f t="shared" si="16"/>
        <v>55136.5048</v>
      </c>
      <c r="H90" s="110">
        <f t="shared" si="17"/>
        <v>34403</v>
      </c>
      <c r="I90" s="135" t="s">
        <v>577</v>
      </c>
      <c r="J90" s="136" t="s">
        <v>578</v>
      </c>
      <c r="K90" s="135" t="s">
        <v>579</v>
      </c>
      <c r="L90" s="135" t="s">
        <v>580</v>
      </c>
      <c r="M90" s="136" t="s">
        <v>343</v>
      </c>
      <c r="N90" s="136" t="s">
        <v>244</v>
      </c>
      <c r="O90" s="137" t="s">
        <v>472</v>
      </c>
      <c r="P90" s="138" t="s">
        <v>93</v>
      </c>
    </row>
    <row r="91" spans="1:16" ht="12.75" customHeight="1">
      <c r="A91" s="110" t="str">
        <f t="shared" si="12"/>
        <v>OEJV 0137 </v>
      </c>
      <c r="B91" s="2" t="str">
        <f t="shared" si="13"/>
        <v>I</v>
      </c>
      <c r="C91" s="110">
        <f t="shared" si="14"/>
        <v>55136.504999999997</v>
      </c>
      <c r="D91" t="str">
        <f t="shared" si="15"/>
        <v>vis</v>
      </c>
      <c r="E91" t="e">
        <f>VLOOKUP(C91,'Active 1'!C$21:E$971,3,FALSE)</f>
        <v>#N/A</v>
      </c>
      <c r="F91" s="2" t="s">
        <v>244</v>
      </c>
      <c r="G91" t="str">
        <f t="shared" si="16"/>
        <v>55136.5050</v>
      </c>
      <c r="H91" s="110">
        <f t="shared" si="17"/>
        <v>34403</v>
      </c>
      <c r="I91" s="135" t="s">
        <v>581</v>
      </c>
      <c r="J91" s="136" t="s">
        <v>582</v>
      </c>
      <c r="K91" s="135" t="s">
        <v>579</v>
      </c>
      <c r="L91" s="135" t="s">
        <v>583</v>
      </c>
      <c r="M91" s="136" t="s">
        <v>343</v>
      </c>
      <c r="N91" s="136" t="s">
        <v>167</v>
      </c>
      <c r="O91" s="137" t="s">
        <v>472</v>
      </c>
      <c r="P91" s="138" t="s">
        <v>93</v>
      </c>
    </row>
    <row r="92" spans="1:16" ht="12.75" customHeight="1">
      <c r="A92" s="110" t="str">
        <f t="shared" si="12"/>
        <v>OEJV 0137 </v>
      </c>
      <c r="B92" s="2" t="str">
        <f t="shared" si="13"/>
        <v>I</v>
      </c>
      <c r="C92" s="110">
        <f t="shared" si="14"/>
        <v>55136.505400000002</v>
      </c>
      <c r="D92" t="str">
        <f t="shared" si="15"/>
        <v>vis</v>
      </c>
      <c r="E92" t="e">
        <f>VLOOKUP(C92,'Active 1'!C$21:E$971,3,FALSE)</f>
        <v>#N/A</v>
      </c>
      <c r="F92" s="2" t="s">
        <v>244</v>
      </c>
      <c r="G92" t="str">
        <f t="shared" si="16"/>
        <v>55136.5054</v>
      </c>
      <c r="H92" s="110">
        <f t="shared" si="17"/>
        <v>34403</v>
      </c>
      <c r="I92" s="135" t="s">
        <v>584</v>
      </c>
      <c r="J92" s="136" t="s">
        <v>582</v>
      </c>
      <c r="K92" s="135" t="s">
        <v>579</v>
      </c>
      <c r="L92" s="135" t="s">
        <v>585</v>
      </c>
      <c r="M92" s="136" t="s">
        <v>343</v>
      </c>
      <c r="N92" s="136" t="s">
        <v>57</v>
      </c>
      <c r="O92" s="137" t="s">
        <v>472</v>
      </c>
      <c r="P92" s="138" t="s">
        <v>93</v>
      </c>
    </row>
    <row r="93" spans="1:16" ht="12.75" customHeight="1">
      <c r="A93" s="110" t="str">
        <f t="shared" si="12"/>
        <v>OEJV 0137 </v>
      </c>
      <c r="B93" s="2" t="str">
        <f t="shared" si="13"/>
        <v>II</v>
      </c>
      <c r="C93" s="110">
        <f t="shared" si="14"/>
        <v>55602.238700000002</v>
      </c>
      <c r="D93" t="str">
        <f t="shared" si="15"/>
        <v>CCD</v>
      </c>
      <c r="E93">
        <f>VLOOKUP(C93,'Active 1'!C$21:E$971,3,FALSE)</f>
        <v>35470.186479790966</v>
      </c>
      <c r="F93" s="2" t="str">
        <f>LEFT(M93,1)</f>
        <v>C</v>
      </c>
      <c r="G93" t="str">
        <f t="shared" si="16"/>
        <v>55602.2387</v>
      </c>
      <c r="H93" s="110">
        <f t="shared" si="17"/>
        <v>35532.5</v>
      </c>
      <c r="I93" s="135" t="s">
        <v>586</v>
      </c>
      <c r="J93" s="136" t="s">
        <v>587</v>
      </c>
      <c r="K93" s="135" t="s">
        <v>588</v>
      </c>
      <c r="L93" s="135" t="s">
        <v>589</v>
      </c>
      <c r="M93" s="136" t="s">
        <v>343</v>
      </c>
      <c r="N93" s="136" t="s">
        <v>167</v>
      </c>
      <c r="O93" s="137" t="s">
        <v>472</v>
      </c>
      <c r="P93" s="138" t="s">
        <v>93</v>
      </c>
    </row>
    <row r="94" spans="1:16" ht="12.75" customHeight="1">
      <c r="A94" s="110" t="str">
        <f t="shared" si="12"/>
        <v>BAVM 225 </v>
      </c>
      <c r="B94" s="2" t="str">
        <f t="shared" si="13"/>
        <v>I</v>
      </c>
      <c r="C94" s="110">
        <f t="shared" si="14"/>
        <v>55887.291499999999</v>
      </c>
      <c r="D94" t="str">
        <f t="shared" si="15"/>
        <v>vis</v>
      </c>
      <c r="E94">
        <f>VLOOKUP(C94,'Active 1'!C$21:E$971,3,FALSE)</f>
        <v>36161.159917389436</v>
      </c>
      <c r="F94" s="2" t="s">
        <v>244</v>
      </c>
      <c r="G94" t="str">
        <f t="shared" si="16"/>
        <v>55887.2915</v>
      </c>
      <c r="H94" s="110">
        <f t="shared" si="17"/>
        <v>36224</v>
      </c>
      <c r="I94" s="135" t="s">
        <v>590</v>
      </c>
      <c r="J94" s="136" t="s">
        <v>591</v>
      </c>
      <c r="K94" s="135" t="s">
        <v>592</v>
      </c>
      <c r="L94" s="135" t="s">
        <v>593</v>
      </c>
      <c r="M94" s="136" t="s">
        <v>343</v>
      </c>
      <c r="N94" s="136" t="s">
        <v>254</v>
      </c>
      <c r="O94" s="137" t="s">
        <v>524</v>
      </c>
      <c r="P94" s="138" t="s">
        <v>97</v>
      </c>
    </row>
  </sheetData>
  <sheetProtection selectLockedCells="1" selectUnlockedCells="1"/>
  <hyperlinks>
    <hyperlink ref="A3" r:id="rId1" xr:uid="{00000000-0004-0000-0900-000000000000}"/>
    <hyperlink ref="P12" r:id="rId2" xr:uid="{00000000-0004-0000-0900-000001000000}"/>
    <hyperlink ref="P13" r:id="rId3" xr:uid="{00000000-0004-0000-0900-000002000000}"/>
    <hyperlink ref="P14" r:id="rId4" xr:uid="{00000000-0004-0000-0900-000003000000}"/>
    <hyperlink ref="P15" r:id="rId5" xr:uid="{00000000-0004-0000-0900-000004000000}"/>
    <hyperlink ref="P16" r:id="rId6" xr:uid="{00000000-0004-0000-0900-000005000000}"/>
    <hyperlink ref="P17" r:id="rId7" xr:uid="{00000000-0004-0000-0900-000006000000}"/>
    <hyperlink ref="P18" r:id="rId8" xr:uid="{00000000-0004-0000-0900-000007000000}"/>
    <hyperlink ref="P19" r:id="rId9" xr:uid="{00000000-0004-0000-0900-000008000000}"/>
    <hyperlink ref="P20" r:id="rId10" xr:uid="{00000000-0004-0000-0900-000009000000}"/>
    <hyperlink ref="P21" r:id="rId11" xr:uid="{00000000-0004-0000-0900-00000A000000}"/>
    <hyperlink ref="P22" r:id="rId12" xr:uid="{00000000-0004-0000-0900-00000B000000}"/>
    <hyperlink ref="P23" r:id="rId13" xr:uid="{00000000-0004-0000-0900-00000C000000}"/>
    <hyperlink ref="P24" r:id="rId14" xr:uid="{00000000-0004-0000-0900-00000D000000}"/>
    <hyperlink ref="P27" r:id="rId15" xr:uid="{00000000-0004-0000-0900-00000E000000}"/>
    <hyperlink ref="P28" r:id="rId16" xr:uid="{00000000-0004-0000-0900-00000F000000}"/>
    <hyperlink ref="P29" r:id="rId17" xr:uid="{00000000-0004-0000-0900-000010000000}"/>
    <hyperlink ref="P30" r:id="rId18" xr:uid="{00000000-0004-0000-0900-000011000000}"/>
    <hyperlink ref="P31" r:id="rId19" xr:uid="{00000000-0004-0000-0900-000012000000}"/>
    <hyperlink ref="P32" r:id="rId20" xr:uid="{00000000-0004-0000-0900-000013000000}"/>
    <hyperlink ref="P33" r:id="rId21" xr:uid="{00000000-0004-0000-0900-000014000000}"/>
    <hyperlink ref="P35" r:id="rId22" xr:uid="{00000000-0004-0000-0900-000015000000}"/>
    <hyperlink ref="P37" r:id="rId23" xr:uid="{00000000-0004-0000-0900-000016000000}"/>
    <hyperlink ref="P40" r:id="rId24" xr:uid="{00000000-0004-0000-0900-000017000000}"/>
    <hyperlink ref="P43" r:id="rId25" xr:uid="{00000000-0004-0000-0900-000018000000}"/>
    <hyperlink ref="P44" r:id="rId26" xr:uid="{00000000-0004-0000-0900-000019000000}"/>
    <hyperlink ref="P45" r:id="rId27" xr:uid="{00000000-0004-0000-0900-00001A000000}"/>
    <hyperlink ref="P46" r:id="rId28" xr:uid="{00000000-0004-0000-0900-00001B000000}"/>
    <hyperlink ref="P47" r:id="rId29" xr:uid="{00000000-0004-0000-0900-00001C000000}"/>
    <hyperlink ref="P48" r:id="rId30" xr:uid="{00000000-0004-0000-0900-00001D000000}"/>
    <hyperlink ref="P49" r:id="rId31" xr:uid="{00000000-0004-0000-0900-00001E000000}"/>
    <hyperlink ref="P50" r:id="rId32" xr:uid="{00000000-0004-0000-0900-00001F000000}"/>
    <hyperlink ref="P51" r:id="rId33" xr:uid="{00000000-0004-0000-0900-000020000000}"/>
    <hyperlink ref="P52" r:id="rId34" xr:uid="{00000000-0004-0000-0900-000021000000}"/>
    <hyperlink ref="P53" r:id="rId35" xr:uid="{00000000-0004-0000-0900-000022000000}"/>
    <hyperlink ref="P54" r:id="rId36" xr:uid="{00000000-0004-0000-0900-000023000000}"/>
    <hyperlink ref="P55" r:id="rId37" xr:uid="{00000000-0004-0000-0900-000024000000}"/>
    <hyperlink ref="P56" r:id="rId38" xr:uid="{00000000-0004-0000-0900-000025000000}"/>
    <hyperlink ref="P57" r:id="rId39" xr:uid="{00000000-0004-0000-0900-000026000000}"/>
    <hyperlink ref="P58" r:id="rId40" xr:uid="{00000000-0004-0000-0900-000027000000}"/>
    <hyperlink ref="P59" r:id="rId41" xr:uid="{00000000-0004-0000-0900-000028000000}"/>
    <hyperlink ref="P60" r:id="rId42" xr:uid="{00000000-0004-0000-0900-000029000000}"/>
    <hyperlink ref="P61" r:id="rId43" xr:uid="{00000000-0004-0000-0900-00002A000000}"/>
    <hyperlink ref="P62" r:id="rId44" xr:uid="{00000000-0004-0000-0900-00002B000000}"/>
    <hyperlink ref="P63" r:id="rId45" xr:uid="{00000000-0004-0000-0900-00002C000000}"/>
    <hyperlink ref="P64" r:id="rId46" xr:uid="{00000000-0004-0000-0900-00002D000000}"/>
    <hyperlink ref="P65" r:id="rId47" xr:uid="{00000000-0004-0000-0900-00002E000000}"/>
    <hyperlink ref="P66" r:id="rId48" xr:uid="{00000000-0004-0000-0900-00002F000000}"/>
    <hyperlink ref="P67" r:id="rId49" xr:uid="{00000000-0004-0000-0900-000030000000}"/>
    <hyperlink ref="P68" r:id="rId50" xr:uid="{00000000-0004-0000-0900-000031000000}"/>
    <hyperlink ref="P69" r:id="rId51" xr:uid="{00000000-0004-0000-0900-000032000000}"/>
    <hyperlink ref="P70" r:id="rId52" xr:uid="{00000000-0004-0000-0900-000033000000}"/>
    <hyperlink ref="P71" r:id="rId53" xr:uid="{00000000-0004-0000-0900-000034000000}"/>
    <hyperlink ref="P72" r:id="rId54" xr:uid="{00000000-0004-0000-0900-000035000000}"/>
    <hyperlink ref="P73" r:id="rId55" xr:uid="{00000000-0004-0000-0900-000036000000}"/>
    <hyperlink ref="P74" r:id="rId56" xr:uid="{00000000-0004-0000-0900-000037000000}"/>
    <hyperlink ref="P75" r:id="rId57" xr:uid="{00000000-0004-0000-0900-000038000000}"/>
    <hyperlink ref="P76" r:id="rId58" xr:uid="{00000000-0004-0000-0900-000039000000}"/>
    <hyperlink ref="P81" r:id="rId59" xr:uid="{00000000-0004-0000-0900-00003A000000}"/>
    <hyperlink ref="P82" r:id="rId60" xr:uid="{00000000-0004-0000-0900-00003B000000}"/>
    <hyperlink ref="P83" r:id="rId61" xr:uid="{00000000-0004-0000-0900-00003C000000}"/>
    <hyperlink ref="P84" r:id="rId62" xr:uid="{00000000-0004-0000-0900-00003D000000}"/>
    <hyperlink ref="P85" r:id="rId63" xr:uid="{00000000-0004-0000-0900-00003E000000}"/>
    <hyperlink ref="P86" r:id="rId64" xr:uid="{00000000-0004-0000-0900-00003F000000}"/>
    <hyperlink ref="P87" r:id="rId65" xr:uid="{00000000-0004-0000-0900-000040000000}"/>
    <hyperlink ref="P88" r:id="rId66" xr:uid="{00000000-0004-0000-0900-000041000000}"/>
    <hyperlink ref="P89" r:id="rId67" xr:uid="{00000000-0004-0000-0900-000042000000}"/>
    <hyperlink ref="P90" r:id="rId68" xr:uid="{00000000-0004-0000-0900-000043000000}"/>
    <hyperlink ref="P91" r:id="rId69" xr:uid="{00000000-0004-0000-0900-000044000000}"/>
    <hyperlink ref="P92" r:id="rId70" xr:uid="{00000000-0004-0000-0900-000045000000}"/>
    <hyperlink ref="P93" r:id="rId71" xr:uid="{00000000-0004-0000-0900-000046000000}"/>
    <hyperlink ref="P94" r:id="rId72" xr:uid="{00000000-0004-0000-0900-000047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2"/>
  </sheetPr>
  <dimension ref="A1:BF121"/>
  <sheetViews>
    <sheetView workbookViewId="0">
      <selection activeCell="E104" sqref="E104:X12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3" width="10.28515625" style="1"/>
    <col min="24" max="26" width="8.140625" style="1" customWidth="1"/>
    <col min="27" max="27" width="13.7109375" style="1" customWidth="1"/>
  </cols>
  <sheetData>
    <row r="1" spans="1:37" ht="20.25">
      <c r="A1" s="3" t="s">
        <v>0</v>
      </c>
      <c r="I1" s="4" t="s">
        <v>1</v>
      </c>
      <c r="J1" s="4" t="s">
        <v>2</v>
      </c>
      <c r="K1" s="4" t="s">
        <v>3</v>
      </c>
      <c r="AJ1" s="1">
        <v>21065.5</v>
      </c>
      <c r="AK1" s="1">
        <v>-3.2039000005170237E-2</v>
      </c>
    </row>
    <row r="2" spans="1:37">
      <c r="A2" s="1" t="s">
        <v>5</v>
      </c>
      <c r="B2" s="1" t="s">
        <v>6</v>
      </c>
      <c r="C2" s="6" t="s">
        <v>7</v>
      </c>
      <c r="I2" s="1">
        <v>27347</v>
      </c>
      <c r="J2" s="1">
        <f>+C$7+D$11+D$12*I2+D$13*I2^2</f>
        <v>40969.429779228034</v>
      </c>
      <c r="K2" s="1">
        <f>+C$8+D$12+2*D$13*I2</f>
        <v>0.41253210479986896</v>
      </c>
      <c r="AJ2" s="1">
        <v>21188.5</v>
      </c>
      <c r="AK2" s="1">
        <v>-1.2113000004319474E-2</v>
      </c>
    </row>
    <row r="3" spans="1:37">
      <c r="A3" s="7"/>
      <c r="I3" s="1">
        <v>29213.5</v>
      </c>
      <c r="J3" s="1">
        <f>+C$7+D$11+D$12*I3+D$13*I3^2</f>
        <v>40969.415143916704</v>
      </c>
      <c r="K3" s="1">
        <f>+C$8+D$12+2*D$13*I3</f>
        <v>0.41252821310923399</v>
      </c>
      <c r="AJ3" s="1">
        <v>21189</v>
      </c>
      <c r="AK3" s="1">
        <v>-1.3881999999284744E-2</v>
      </c>
    </row>
    <row r="4" spans="1:37">
      <c r="A4" s="8" t="s">
        <v>8</v>
      </c>
      <c r="C4" s="9">
        <v>40969.232799999998</v>
      </c>
      <c r="D4" s="10">
        <v>0.41221999999999998</v>
      </c>
      <c r="I4" s="1">
        <v>29211.5</v>
      </c>
      <c r="J4" s="1">
        <f>+C$7+D$11+D$12*I4+D$13*I4^2</f>
        <v>40969.415163486316</v>
      </c>
      <c r="K4" s="1">
        <f>+C$8+D$12+2*D$13*I4</f>
        <v>0.41252821727927486</v>
      </c>
      <c r="AJ4" s="1">
        <v>21215.5</v>
      </c>
      <c r="AK4" s="1">
        <v>-1.2938999992911704E-2</v>
      </c>
    </row>
    <row r="5" spans="1:37">
      <c r="A5" s="11" t="s">
        <v>9</v>
      </c>
      <c r="B5"/>
      <c r="C5" s="12">
        <v>8</v>
      </c>
      <c r="D5" t="s">
        <v>10</v>
      </c>
      <c r="I5" s="1">
        <v>29213.5</v>
      </c>
      <c r="J5" s="1">
        <f>+C$7+D$11+D$12*I5+D$13*I5^2</f>
        <v>40969.415143916704</v>
      </c>
      <c r="K5" s="1">
        <f>+C$8+D$12+2*D$13*I5</f>
        <v>0.41252821310923399</v>
      </c>
      <c r="AJ5" s="1">
        <v>21217.5</v>
      </c>
      <c r="AK5" s="1">
        <v>-1.4214999995601829E-2</v>
      </c>
    </row>
    <row r="6" spans="1:37">
      <c r="A6" s="8" t="s">
        <v>11</v>
      </c>
      <c r="C6" s="13" t="s">
        <v>12</v>
      </c>
      <c r="AJ6" s="1">
        <v>21218</v>
      </c>
      <c r="AK6" s="1">
        <v>-1.4283999997132923E-2</v>
      </c>
    </row>
    <row r="7" spans="1:37">
      <c r="A7" s="1" t="s">
        <v>13</v>
      </c>
      <c r="C7" s="1">
        <f>+C4+D4/2</f>
        <v>40969.438909999997</v>
      </c>
      <c r="AJ7" s="1">
        <v>21220</v>
      </c>
      <c r="AK7" s="1">
        <v>-1.4860000002954621E-2</v>
      </c>
    </row>
    <row r="8" spans="1:37">
      <c r="A8" s="1" t="s">
        <v>14</v>
      </c>
      <c r="C8" s="1">
        <v>0.41253800000000002</v>
      </c>
      <c r="D8" s="6" t="s">
        <v>15</v>
      </c>
      <c r="F8" s="1">
        <f ca="1">C7+C11</f>
        <v>40969.456254706092</v>
      </c>
      <c r="AJ8" s="1">
        <v>22168</v>
      </c>
      <c r="AK8" s="1">
        <v>-7.6839999965159222E-3</v>
      </c>
    </row>
    <row r="9" spans="1:37">
      <c r="A9" s="14" t="s">
        <v>16</v>
      </c>
      <c r="B9" s="14"/>
      <c r="C9" s="6">
        <v>85</v>
      </c>
      <c r="D9" s="14" t="str">
        <f>"F"&amp;C9</f>
        <v>F85</v>
      </c>
      <c r="E9" s="14" t="str">
        <f>"G"&amp;C9</f>
        <v>G85</v>
      </c>
      <c r="F9" s="1">
        <f ca="1">C8+C12</f>
        <v>0.41253494956483039</v>
      </c>
      <c r="AJ9" s="1">
        <v>22170.5</v>
      </c>
      <c r="AK9" s="1">
        <v>-8.6289999962900765E-3</v>
      </c>
    </row>
    <row r="10" spans="1:37">
      <c r="C10" s="4" t="s">
        <v>17</v>
      </c>
      <c r="D10" s="4" t="s">
        <v>18</v>
      </c>
      <c r="AJ10" s="1">
        <v>22914.5</v>
      </c>
      <c r="AK10" s="1">
        <v>-6.4009999987320043E-3</v>
      </c>
    </row>
    <row r="11" spans="1:37">
      <c r="A11" s="1" t="s">
        <v>19</v>
      </c>
      <c r="C11" s="16">
        <f ca="1">INTERCEPT(INDIRECT(E9):G999,INDIRECT(D9):$F999)</f>
        <v>1.7344706092693493E-2</v>
      </c>
      <c r="D11" s="2">
        <f>E11*F11</f>
        <v>-0.62756476521417304</v>
      </c>
      <c r="E11" s="17">
        <v>-0.62756476521417304</v>
      </c>
      <c r="F11" s="1">
        <v>1</v>
      </c>
      <c r="AJ11" s="1">
        <v>22915</v>
      </c>
      <c r="AK11" s="1">
        <v>-2.670000001671724E-3</v>
      </c>
    </row>
    <row r="12" spans="1:37">
      <c r="A12" s="1" t="s">
        <v>20</v>
      </c>
      <c r="C12" s="16">
        <f ca="1">SLOPE(INDIRECT(E9):G999,INDIRECT(D9):$F999)</f>
        <v>-3.0504351696506272E-6</v>
      </c>
      <c r="D12" s="2">
        <f>E12*F12</f>
        <v>5.1123853603135819E-5</v>
      </c>
      <c r="E12" s="18">
        <v>0.51123853603135816</v>
      </c>
      <c r="F12" s="19">
        <v>1E-4</v>
      </c>
      <c r="AJ12" s="1">
        <v>23521</v>
      </c>
      <c r="AK12" s="1">
        <v>-2.4979999943752773E-3</v>
      </c>
    </row>
    <row r="13" spans="1:37">
      <c r="A13" s="1" t="s">
        <v>21</v>
      </c>
      <c r="C13" s="2" t="s">
        <v>22</v>
      </c>
      <c r="D13" s="2">
        <f>E13*F13</f>
        <v>-1.0425102156393035E-9</v>
      </c>
      <c r="E13" s="20">
        <v>-0.10425102156393035</v>
      </c>
      <c r="F13" s="19">
        <v>1E-8</v>
      </c>
      <c r="AJ13" s="1">
        <v>23523.5</v>
      </c>
      <c r="AK13" s="1">
        <v>-2.6429999998072162E-3</v>
      </c>
    </row>
    <row r="14" spans="1:37">
      <c r="A14" s="1" t="s">
        <v>24</v>
      </c>
      <c r="E14" s="1">
        <f>SUM(U22:U174)</f>
        <v>3.448209134738736</v>
      </c>
      <c r="AJ14" s="1">
        <v>23857</v>
      </c>
      <c r="AK14" s="1">
        <v>-1.0659999970812351E-3</v>
      </c>
    </row>
    <row r="15" spans="1:37">
      <c r="A15" s="8" t="s">
        <v>26</v>
      </c>
      <c r="C15" s="23">
        <f ca="1">(C7+C11)+(C8+C12)*INT(MAX(F21:F3530))</f>
        <v>56690.338112722646</v>
      </c>
      <c r="D15" s="24">
        <f>+C7+INT(MAX(F21:F1585))*C8+D11+D12*INT(MAX(F21:F4020))+D13*INT(MAX(F21:F4047)^2)</f>
        <v>56690.243723212821</v>
      </c>
      <c r="E15" s="25" t="s">
        <v>27</v>
      </c>
      <c r="F15" s="12">
        <v>1</v>
      </c>
      <c r="AJ15" s="1">
        <v>24032</v>
      </c>
      <c r="AK15" s="1">
        <v>2.8400000155670568E-4</v>
      </c>
    </row>
    <row r="16" spans="1:37">
      <c r="A16" s="8" t="s">
        <v>29</v>
      </c>
      <c r="C16" s="23">
        <f ca="1">+C8+C12</f>
        <v>0.41253494956483039</v>
      </c>
      <c r="D16" s="24">
        <f>+C8+D12+2*D13*MAX(F21:F893)</f>
        <v>0.41250966789500798</v>
      </c>
      <c r="E16" s="25" t="s">
        <v>30</v>
      </c>
      <c r="F16" s="116">
        <f ca="1">NOW()+15018.5+$C$5/24</f>
        <v>60684.551841203705</v>
      </c>
      <c r="AJ16" s="1">
        <v>24761.5</v>
      </c>
      <c r="AK16" s="1">
        <v>-1.286999999138061E-3</v>
      </c>
    </row>
    <row r="17" spans="1:58">
      <c r="A17" s="16" t="s">
        <v>32</v>
      </c>
      <c r="C17" s="1">
        <f>COUNT(C21:C2172)</f>
        <v>101</v>
      </c>
      <c r="E17" s="25" t="s">
        <v>33</v>
      </c>
      <c r="F17" s="26">
        <f ca="1">ROUND(2*(F16-$C$7)/$C$8,0)/2+F15</f>
        <v>47791</v>
      </c>
      <c r="AJ17" s="1">
        <v>24764</v>
      </c>
      <c r="AK17" s="1">
        <v>-1.1319999975967221E-3</v>
      </c>
    </row>
    <row r="18" spans="1:58">
      <c r="A18" s="8" t="s">
        <v>34</v>
      </c>
      <c r="C18" s="28">
        <f ca="1">+C15</f>
        <v>56690.338112722646</v>
      </c>
      <c r="D18" s="29">
        <f ca="1">C16</f>
        <v>0.41253494956483039</v>
      </c>
      <c r="E18" s="25" t="s">
        <v>35</v>
      </c>
      <c r="F18" s="24">
        <f ca="1">ROUND(2*(F16-$C$15)/$C$16,0)/2+F15</f>
        <v>9683</v>
      </c>
      <c r="T18" s="1">
        <f>COUNT(T21:T129)</f>
        <v>93</v>
      </c>
      <c r="AJ18" s="1">
        <v>25770</v>
      </c>
      <c r="AK18" s="1">
        <v>-7.0599999962723814E-3</v>
      </c>
    </row>
    <row r="19" spans="1:58">
      <c r="A19" s="8" t="s">
        <v>36</v>
      </c>
      <c r="C19" s="108">
        <f>+D15</f>
        <v>56690.243723212821</v>
      </c>
      <c r="D19" s="109">
        <f>+D16</f>
        <v>0.41250966789500798</v>
      </c>
      <c r="E19" s="25" t="s">
        <v>37</v>
      </c>
      <c r="F19" s="32">
        <f ca="1">+$C$15+$C$16*F18-15018.5-$C$5/24</f>
        <v>45666.080696025565</v>
      </c>
      <c r="AJ19" s="1">
        <v>26207</v>
      </c>
      <c r="AK19" s="1">
        <v>-9.6599999960744753E-4</v>
      </c>
    </row>
    <row r="20" spans="1:58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4" t="s">
        <v>49</v>
      </c>
      <c r="S20" s="5" t="s">
        <v>50</v>
      </c>
      <c r="T20" s="5" t="s">
        <v>51</v>
      </c>
      <c r="U20" s="5" t="s">
        <v>52</v>
      </c>
      <c r="V20" s="5" t="s">
        <v>53</v>
      </c>
      <c r="W20" s="27" t="s">
        <v>54</v>
      </c>
      <c r="X20" s="27" t="s">
        <v>55</v>
      </c>
      <c r="Y20" s="5" t="s">
        <v>594</v>
      </c>
      <c r="Z20" s="5" t="s">
        <v>595</v>
      </c>
      <c r="AA20" s="27"/>
      <c r="AJ20" s="1">
        <v>26630.5</v>
      </c>
      <c r="AK20" s="1">
        <v>-3.0090000000200234E-3</v>
      </c>
    </row>
    <row r="21" spans="1:58">
      <c r="A21" s="110" t="s">
        <v>60</v>
      </c>
      <c r="B21" s="2"/>
      <c r="C21" s="110">
        <v>40969.232799999998</v>
      </c>
      <c r="D21" s="110"/>
      <c r="E21" s="1">
        <f t="shared" ref="E21:E52" si="0">+(C21-C$7)/C$8</f>
        <v>-0.49961458095780537</v>
      </c>
      <c r="F21" s="1">
        <f t="shared" ref="F21:F52" si="1">ROUND(2*E21,0)/2</f>
        <v>-0.5</v>
      </c>
      <c r="H21" s="1">
        <f>+G21</f>
        <v>0</v>
      </c>
      <c r="Q21" s="37">
        <f t="shared" ref="Q21:Q52" si="2">+C21-15018.5</f>
        <v>25950.732799999998</v>
      </c>
      <c r="R21" s="1">
        <v>0</v>
      </c>
      <c r="AJ21" s="1">
        <v>27093.5</v>
      </c>
      <c r="AK21" s="1">
        <v>4.8567000005277805E-2</v>
      </c>
    </row>
    <row r="22" spans="1:58">
      <c r="A22" s="1" t="s">
        <v>62</v>
      </c>
      <c r="B22" s="125" t="s">
        <v>59</v>
      </c>
      <c r="C22" s="110">
        <v>49659.519999999997</v>
      </c>
      <c r="D22" s="110">
        <v>6.9999999999999999E-4</v>
      </c>
      <c r="E22" s="1">
        <f t="shared" si="0"/>
        <v>21064.922722270432</v>
      </c>
      <c r="F22" s="117">
        <f t="shared" si="1"/>
        <v>21065</v>
      </c>
      <c r="G22" s="117">
        <f t="shared" ref="G22:G35" si="3">+C22-(C$7+F22*C$8)</f>
        <v>-3.1880000002274755E-2</v>
      </c>
      <c r="P22" s="1">
        <f t="shared" ref="P22:P53" si="4">+D$11+D$12*F22+D$13*F22^2</f>
        <v>-1.3238251655406263E-2</v>
      </c>
      <c r="Q22" s="37">
        <f t="shared" si="2"/>
        <v>34641.019999999997</v>
      </c>
      <c r="R22" s="41">
        <v>-3.2039000005170237E-2</v>
      </c>
      <c r="V22" s="1">
        <f t="shared" ref="V22:V35" si="5">G22-P22</f>
        <v>-1.8641748346868492E-2</v>
      </c>
      <c r="W22" s="1">
        <f t="shared" ref="W22:W53" si="6">ABS(P22-G22)</f>
        <v>1.8641748346868492E-2</v>
      </c>
      <c r="Y22" s="1">
        <f>IF(F22=INT(F22),G22,"")</f>
        <v>-3.1880000002274755E-2</v>
      </c>
      <c r="AJ22" s="1">
        <v>27295</v>
      </c>
      <c r="AK22" s="1">
        <v>-7.5100000030943193E-3</v>
      </c>
    </row>
    <row r="23" spans="1:58">
      <c r="A23" s="1" t="s">
        <v>63</v>
      </c>
      <c r="B23" s="39"/>
      <c r="C23" s="110">
        <v>49710.282099999997</v>
      </c>
      <c r="D23" s="110" t="s">
        <v>22</v>
      </c>
      <c r="E23" s="1">
        <f t="shared" si="0"/>
        <v>21187.97102327543</v>
      </c>
      <c r="F23" s="1">
        <f t="shared" si="1"/>
        <v>21188</v>
      </c>
      <c r="G23" s="1">
        <f t="shared" si="3"/>
        <v>-1.1954000001423992E-2</v>
      </c>
      <c r="I23" s="1">
        <f t="shared" ref="I23:I34" si="7">+G23</f>
        <v>-1.1954000001423992E-2</v>
      </c>
      <c r="P23" s="1">
        <f t="shared" si="4"/>
        <v>-1.2368067311613606E-2</v>
      </c>
      <c r="Q23" s="37">
        <f t="shared" si="2"/>
        <v>34691.782099999997</v>
      </c>
      <c r="S23" s="1">
        <f t="shared" ref="S23:S35" si="8">(P23-G23)^2</f>
        <v>1.7145173736766216E-7</v>
      </c>
      <c r="T23" s="1">
        <v>1</v>
      </c>
      <c r="U23" s="1">
        <f t="shared" ref="U23:U35" si="9">T23*S23</f>
        <v>1.7145173736766216E-7</v>
      </c>
      <c r="V23" s="1">
        <f t="shared" si="5"/>
        <v>4.1406731018961418E-4</v>
      </c>
      <c r="W23" s="1">
        <f t="shared" si="6"/>
        <v>4.1406731018961418E-4</v>
      </c>
      <c r="X23" s="1">
        <f t="shared" ref="X23:X35" si="10">W23^2</f>
        <v>1.7145173736766216E-7</v>
      </c>
      <c r="Y23" s="1">
        <f>IF(F23=INT(F23),G23,"")</f>
        <v>-1.1954000001423992E-2</v>
      </c>
      <c r="AJ23" s="1">
        <v>27295.5</v>
      </c>
      <c r="AK23" s="1">
        <v>-6.6789999982574955E-3</v>
      </c>
      <c r="BD23" s="1">
        <v>21188.5</v>
      </c>
      <c r="BE23" s="1">
        <v>-1.2113000004319474E-2</v>
      </c>
      <c r="BF23" s="1">
        <v>1</v>
      </c>
    </row>
    <row r="24" spans="1:58">
      <c r="A24" s="1" t="s">
        <v>63</v>
      </c>
      <c r="B24" s="39" t="s">
        <v>59</v>
      </c>
      <c r="C24" s="110">
        <v>49710.486599999997</v>
      </c>
      <c r="D24" s="110" t="s">
        <v>22</v>
      </c>
      <c r="E24" s="1">
        <f t="shared" si="0"/>
        <v>21188.466735185604</v>
      </c>
      <c r="F24" s="1">
        <f t="shared" si="1"/>
        <v>21188.5</v>
      </c>
      <c r="G24" s="1">
        <f t="shared" si="3"/>
        <v>-1.372300000366522E-2</v>
      </c>
      <c r="I24" s="1">
        <f t="shared" si="7"/>
        <v>-1.372300000366522E-2</v>
      </c>
      <c r="P24" s="1">
        <f t="shared" si="4"/>
        <v>-1.2364594351888636E-2</v>
      </c>
      <c r="Q24" s="37">
        <f t="shared" si="2"/>
        <v>34691.986599999997</v>
      </c>
      <c r="S24" s="1">
        <f t="shared" si="8"/>
        <v>1.8452659147785664E-6</v>
      </c>
      <c r="T24" s="1">
        <v>1</v>
      </c>
      <c r="U24" s="1">
        <f t="shared" si="9"/>
        <v>1.8452659147785664E-6</v>
      </c>
      <c r="V24" s="1">
        <f t="shared" si="5"/>
        <v>-1.3584056517765841E-3</v>
      </c>
      <c r="W24" s="1">
        <f t="shared" si="6"/>
        <v>1.3584056517765841E-3</v>
      </c>
      <c r="X24" s="1">
        <f t="shared" si="10"/>
        <v>1.8452659147785664E-6</v>
      </c>
      <c r="Z24" s="1">
        <f>IF(F24&lt;&gt;INT(F24),G24,"")</f>
        <v>-1.372300000366522E-2</v>
      </c>
      <c r="AJ24" s="1">
        <v>27347.5</v>
      </c>
      <c r="AK24" s="1">
        <v>-6.0549999980139546E-3</v>
      </c>
      <c r="BD24" s="1">
        <v>21189</v>
      </c>
      <c r="BE24" s="1">
        <v>-1.3881999999284744E-2</v>
      </c>
      <c r="BF24" s="1">
        <v>1</v>
      </c>
    </row>
    <row r="25" spans="1:58">
      <c r="A25" s="1" t="s">
        <v>63</v>
      </c>
      <c r="B25" s="39"/>
      <c r="C25" s="110">
        <v>49721.419800000003</v>
      </c>
      <c r="D25" s="110" t="s">
        <v>22</v>
      </c>
      <c r="E25" s="1">
        <f t="shared" si="0"/>
        <v>21214.969021035653</v>
      </c>
      <c r="F25" s="1">
        <f t="shared" si="1"/>
        <v>21215</v>
      </c>
      <c r="G25" s="1">
        <f t="shared" si="3"/>
        <v>-1.2779999990016222E-2</v>
      </c>
      <c r="I25" s="1">
        <f t="shared" si="7"/>
        <v>-1.2779999990016222E-2</v>
      </c>
      <c r="P25" s="1">
        <f t="shared" si="4"/>
        <v>-1.2181273402520343E-2</v>
      </c>
      <c r="Q25" s="37">
        <f t="shared" si="2"/>
        <v>34702.919800000003</v>
      </c>
      <c r="S25" s="1">
        <f t="shared" si="8"/>
        <v>3.5847352657446064E-7</v>
      </c>
      <c r="T25" s="1">
        <v>1</v>
      </c>
      <c r="U25" s="1">
        <f t="shared" si="9"/>
        <v>3.5847352657446064E-7</v>
      </c>
      <c r="V25" s="1">
        <f t="shared" si="5"/>
        <v>-5.9872658749587915E-4</v>
      </c>
      <c r="W25" s="1">
        <f t="shared" si="6"/>
        <v>5.9872658749587915E-4</v>
      </c>
      <c r="X25" s="1">
        <f t="shared" si="10"/>
        <v>3.5847352657446064E-7</v>
      </c>
      <c r="Y25" s="1">
        <f>IF(F25=INT(F25),G25,"")</f>
        <v>-1.2779999990016222E-2</v>
      </c>
      <c r="AJ25" s="1">
        <v>27348</v>
      </c>
      <c r="AK25" s="1">
        <v>-5.4240000026766211E-3</v>
      </c>
      <c r="BD25" s="1">
        <v>21215.5</v>
      </c>
      <c r="BE25" s="1">
        <v>-1.2938999992911704E-2</v>
      </c>
      <c r="BF25" s="1">
        <v>1</v>
      </c>
    </row>
    <row r="26" spans="1:58">
      <c r="A26" s="1" t="s">
        <v>63</v>
      </c>
      <c r="B26" s="39"/>
      <c r="C26" s="110">
        <v>49722.243600000002</v>
      </c>
      <c r="D26" s="110" t="s">
        <v>22</v>
      </c>
      <c r="E26" s="1">
        <f t="shared" si="0"/>
        <v>21216.96592798725</v>
      </c>
      <c r="F26" s="1">
        <f t="shared" si="1"/>
        <v>21217</v>
      </c>
      <c r="G26" s="1">
        <f t="shared" si="3"/>
        <v>-1.4055999999982305E-2</v>
      </c>
      <c r="I26" s="1">
        <f t="shared" si="7"/>
        <v>-1.4055999999982305E-2</v>
      </c>
      <c r="P26" s="1">
        <f t="shared" si="4"/>
        <v>-1.2167497282254025E-2</v>
      </c>
      <c r="Q26" s="37">
        <f t="shared" si="2"/>
        <v>34703.743600000002</v>
      </c>
      <c r="S26" s="1">
        <f t="shared" si="8"/>
        <v>3.5664425148670989E-6</v>
      </c>
      <c r="T26" s="1">
        <v>1</v>
      </c>
      <c r="U26" s="1">
        <f t="shared" si="9"/>
        <v>3.5664425148670989E-6</v>
      </c>
      <c r="V26" s="1">
        <f t="shared" si="5"/>
        <v>-1.8885027177282798E-3</v>
      </c>
      <c r="W26" s="1">
        <f t="shared" si="6"/>
        <v>1.8885027177282798E-3</v>
      </c>
      <c r="X26" s="1">
        <f t="shared" si="10"/>
        <v>3.5664425148670989E-6</v>
      </c>
      <c r="Y26" s="1">
        <f>IF(F26=INT(F26),G26,"")</f>
        <v>-1.4055999999982305E-2</v>
      </c>
      <c r="AJ26" s="1">
        <v>27476.5</v>
      </c>
      <c r="AK26" s="1">
        <v>-7.4569999997038394E-3</v>
      </c>
      <c r="BD26" s="1">
        <v>21217.5</v>
      </c>
      <c r="BE26" s="1">
        <v>-1.4214999995601829E-2</v>
      </c>
      <c r="BF26" s="1">
        <v>1</v>
      </c>
    </row>
    <row r="27" spans="1:58">
      <c r="A27" s="1" t="s">
        <v>63</v>
      </c>
      <c r="B27" s="39" t="s">
        <v>59</v>
      </c>
      <c r="C27" s="110">
        <v>49722.449800000002</v>
      </c>
      <c r="D27" s="110" t="s">
        <v>22</v>
      </c>
      <c r="E27" s="1">
        <f t="shared" si="0"/>
        <v>21217.46576072993</v>
      </c>
      <c r="F27" s="1">
        <f t="shared" si="1"/>
        <v>21217.5</v>
      </c>
      <c r="G27" s="1">
        <f t="shared" si="3"/>
        <v>-1.4124999994237442E-2</v>
      </c>
      <c r="I27" s="1">
        <f t="shared" si="7"/>
        <v>-1.4124999994237442E-2</v>
      </c>
      <c r="P27" s="1">
        <f t="shared" si="4"/>
        <v>-1.2164054555325321E-2</v>
      </c>
      <c r="Q27" s="37">
        <f t="shared" si="2"/>
        <v>34703.949800000002</v>
      </c>
      <c r="S27" s="1">
        <f t="shared" si="8"/>
        <v>3.8453070143902489E-6</v>
      </c>
      <c r="T27" s="1">
        <v>1</v>
      </c>
      <c r="U27" s="1">
        <f t="shared" si="9"/>
        <v>3.8453070143902489E-6</v>
      </c>
      <c r="V27" s="1">
        <f t="shared" si="5"/>
        <v>-1.9609454389121206E-3</v>
      </c>
      <c r="W27" s="1">
        <f t="shared" si="6"/>
        <v>1.9609454389121206E-3</v>
      </c>
      <c r="X27" s="1">
        <f t="shared" si="10"/>
        <v>3.8453070143902489E-6</v>
      </c>
      <c r="Z27" s="1">
        <f>IF(F27&lt;&gt;INT(F27),G27,"")</f>
        <v>-1.4124999994237442E-2</v>
      </c>
      <c r="AJ27" s="1">
        <v>27513</v>
      </c>
      <c r="AK27" s="1">
        <v>-7.3940000002039596E-3</v>
      </c>
      <c r="BD27" s="1">
        <v>21218</v>
      </c>
      <c r="BE27" s="1">
        <v>-1.4283999997132923E-2</v>
      </c>
      <c r="BF27" s="1">
        <v>1</v>
      </c>
    </row>
    <row r="28" spans="1:58">
      <c r="A28" s="1" t="s">
        <v>63</v>
      </c>
      <c r="B28" s="39" t="s">
        <v>59</v>
      </c>
      <c r="C28" s="110">
        <v>49723.274299999997</v>
      </c>
      <c r="D28" s="110">
        <v>2.9999999999999997E-4</v>
      </c>
      <c r="E28" s="1">
        <f t="shared" si="0"/>
        <v>21219.464364494906</v>
      </c>
      <c r="F28" s="1">
        <f t="shared" si="1"/>
        <v>21219.5</v>
      </c>
      <c r="G28" s="1">
        <f t="shared" si="3"/>
        <v>-1.4701000000059139E-2</v>
      </c>
      <c r="I28" s="1">
        <f t="shared" si="7"/>
        <v>-1.4701000000059139E-2</v>
      </c>
      <c r="P28" s="1">
        <f t="shared" si="4"/>
        <v>-1.2150288860161118E-2</v>
      </c>
      <c r="Q28" s="37">
        <f t="shared" si="2"/>
        <v>34704.774299999997</v>
      </c>
      <c r="S28" s="1">
        <f t="shared" si="8"/>
        <v>6.5061273191998608E-6</v>
      </c>
      <c r="T28" s="1">
        <v>1</v>
      </c>
      <c r="U28" s="1">
        <f t="shared" si="9"/>
        <v>6.5061273191998608E-6</v>
      </c>
      <c r="V28" s="1">
        <f t="shared" si="5"/>
        <v>-2.5507111398980209E-3</v>
      </c>
      <c r="W28" s="1">
        <f t="shared" si="6"/>
        <v>2.5507111398980209E-3</v>
      </c>
      <c r="X28" s="1">
        <f t="shared" si="10"/>
        <v>6.5061273191998608E-6</v>
      </c>
      <c r="Z28" s="1">
        <f>IF(F28&lt;&gt;INT(F28),G28,"")</f>
        <v>-1.4701000000059139E-2</v>
      </c>
      <c r="AJ28" s="1">
        <v>28076.5</v>
      </c>
      <c r="AK28" s="1">
        <v>-1.023083950713044E-2</v>
      </c>
      <c r="BD28" s="1">
        <v>21220</v>
      </c>
      <c r="BE28" s="1">
        <v>-1.4860000002954621E-2</v>
      </c>
      <c r="BF28" s="1">
        <v>1</v>
      </c>
    </row>
    <row r="29" spans="1:58">
      <c r="A29" s="1" t="s">
        <v>63</v>
      </c>
      <c r="B29" s="39"/>
      <c r="C29" s="110">
        <v>50114.3675</v>
      </c>
      <c r="D29" s="110">
        <v>2.9999999999999997E-4</v>
      </c>
      <c r="E29" s="1">
        <f t="shared" si="0"/>
        <v>22167.481759256123</v>
      </c>
      <c r="F29" s="1">
        <f t="shared" si="1"/>
        <v>22167.5</v>
      </c>
      <c r="G29" s="1">
        <f t="shared" si="3"/>
        <v>-7.525000000896398E-3</v>
      </c>
      <c r="I29" s="1">
        <f t="shared" si="7"/>
        <v>-7.525000000896398E-3</v>
      </c>
      <c r="P29" s="1">
        <f t="shared" si="4"/>
        <v>-6.5642340525818854E-3</v>
      </c>
      <c r="Q29" s="37">
        <f t="shared" si="2"/>
        <v>35095.8675</v>
      </c>
      <c r="S29" s="1">
        <f t="shared" si="8"/>
        <v>9.2307120744068462E-7</v>
      </c>
      <c r="T29" s="1">
        <v>1</v>
      </c>
      <c r="U29" s="1">
        <f t="shared" si="9"/>
        <v>9.2307120744068462E-7</v>
      </c>
      <c r="V29" s="1">
        <f t="shared" si="5"/>
        <v>-9.6076594831451256E-4</v>
      </c>
      <c r="W29" s="1">
        <f t="shared" si="6"/>
        <v>9.6076594831451256E-4</v>
      </c>
      <c r="X29" s="1">
        <f t="shared" si="10"/>
        <v>9.2307120744068462E-7</v>
      </c>
      <c r="Z29" s="1">
        <f>IF(F29&lt;&gt;INT(F29),G29,"")</f>
        <v>-7.525000000896398E-3</v>
      </c>
      <c r="AJ29" s="1">
        <v>29024.5</v>
      </c>
      <c r="AK29" s="1">
        <v>-1.628099999652477E-2</v>
      </c>
      <c r="BD29" s="1">
        <v>22168</v>
      </c>
      <c r="BE29" s="1">
        <v>-7.6839999965159222E-3</v>
      </c>
      <c r="BF29" s="1">
        <v>1</v>
      </c>
    </row>
    <row r="30" spans="1:58">
      <c r="A30" s="1" t="s">
        <v>63</v>
      </c>
      <c r="B30" s="39"/>
      <c r="C30" s="110">
        <v>50115.397900000004</v>
      </c>
      <c r="D30" s="110">
        <v>2.9999999999999997E-4</v>
      </c>
      <c r="E30" s="1">
        <f t="shared" si="0"/>
        <v>22169.979468558064</v>
      </c>
      <c r="F30" s="1">
        <f t="shared" si="1"/>
        <v>22170</v>
      </c>
      <c r="G30" s="1">
        <f t="shared" si="3"/>
        <v>-8.4699999933945946E-3</v>
      </c>
      <c r="I30" s="1">
        <f t="shared" si="7"/>
        <v>-8.4699999933945946E-3</v>
      </c>
      <c r="P30" s="1">
        <f t="shared" si="4"/>
        <v>-6.551980160288795E-3</v>
      </c>
      <c r="Q30" s="37">
        <f t="shared" si="2"/>
        <v>35096.897900000004</v>
      </c>
      <c r="S30" s="1">
        <f t="shared" si="8"/>
        <v>3.6788000801871995E-6</v>
      </c>
      <c r="T30" s="1">
        <v>1</v>
      </c>
      <c r="U30" s="1">
        <f t="shared" si="9"/>
        <v>3.6788000801871995E-6</v>
      </c>
      <c r="V30" s="1">
        <f t="shared" si="5"/>
        <v>-1.9180198331057996E-3</v>
      </c>
      <c r="W30" s="1">
        <f t="shared" si="6"/>
        <v>1.9180198331057996E-3</v>
      </c>
      <c r="X30" s="1">
        <f t="shared" si="10"/>
        <v>3.6788000801871995E-6</v>
      </c>
      <c r="Y30" s="1">
        <f>IF(F30=INT(F30),G30,"")</f>
        <v>-8.4699999933945946E-3</v>
      </c>
      <c r="AJ30" s="1">
        <v>29211.5</v>
      </c>
      <c r="AK30" s="1">
        <v>-1.9186999998055398E-2</v>
      </c>
      <c r="BD30" s="1">
        <v>22170.5</v>
      </c>
      <c r="BE30" s="1">
        <v>-8.6289999962900765E-3</v>
      </c>
      <c r="BF30" s="1">
        <v>1</v>
      </c>
    </row>
    <row r="31" spans="1:58">
      <c r="A31" s="1" t="s">
        <v>62</v>
      </c>
      <c r="B31" s="39"/>
      <c r="C31" s="110">
        <v>50422.328399999999</v>
      </c>
      <c r="D31" s="110">
        <v>2.0000000000000001E-4</v>
      </c>
      <c r="E31" s="1">
        <f t="shared" si="0"/>
        <v>22913.984869272652</v>
      </c>
      <c r="F31" s="1">
        <f t="shared" si="1"/>
        <v>22914</v>
      </c>
      <c r="G31" s="1">
        <f t="shared" si="3"/>
        <v>-6.24200000311248E-3</v>
      </c>
      <c r="I31" s="1">
        <f t="shared" si="7"/>
        <v>-6.24200000311248E-3</v>
      </c>
      <c r="P31" s="1">
        <f t="shared" si="4"/>
        <v>-3.4842278175961638E-3</v>
      </c>
      <c r="Q31" s="37">
        <f t="shared" si="2"/>
        <v>35403.828399999999</v>
      </c>
      <c r="S31" s="1">
        <f t="shared" si="8"/>
        <v>7.605307427207439E-6</v>
      </c>
      <c r="T31" s="1">
        <v>1</v>
      </c>
      <c r="U31" s="1">
        <f t="shared" si="9"/>
        <v>7.605307427207439E-6</v>
      </c>
      <c r="V31" s="1">
        <f t="shared" si="5"/>
        <v>-2.7577721855163162E-3</v>
      </c>
      <c r="W31" s="1">
        <f t="shared" si="6"/>
        <v>2.7577721855163162E-3</v>
      </c>
      <c r="X31" s="1">
        <f t="shared" si="10"/>
        <v>7.605307427207439E-6</v>
      </c>
      <c r="Y31" s="1">
        <f>IF(F31=INT(F31),G31,"")</f>
        <v>-6.24200000311248E-3</v>
      </c>
      <c r="AJ31" s="1">
        <v>29214</v>
      </c>
      <c r="AK31" s="1">
        <v>-2.1432000001368579E-2</v>
      </c>
      <c r="BD31" s="1">
        <v>22914.5</v>
      </c>
      <c r="BE31" s="1">
        <v>-6.4009999987320043E-3</v>
      </c>
      <c r="BF31" s="1">
        <v>1</v>
      </c>
    </row>
    <row r="32" spans="1:58">
      <c r="A32" s="1" t="s">
        <v>62</v>
      </c>
      <c r="B32" s="39" t="s">
        <v>59</v>
      </c>
      <c r="C32" s="110">
        <v>50422.538399999998</v>
      </c>
      <c r="D32" s="110">
        <v>4.0000000000000002E-4</v>
      </c>
      <c r="E32" s="1">
        <f t="shared" si="0"/>
        <v>22914.493913287988</v>
      </c>
      <c r="F32" s="1">
        <f t="shared" si="1"/>
        <v>22914.5</v>
      </c>
      <c r="G32" s="1">
        <f t="shared" si="3"/>
        <v>-2.5109999987762421E-3</v>
      </c>
      <c r="I32" s="1">
        <f t="shared" si="7"/>
        <v>-2.5109999987762421E-3</v>
      </c>
      <c r="P32" s="1">
        <f t="shared" si="4"/>
        <v>-3.4825542305034762E-3</v>
      </c>
      <c r="Q32" s="37">
        <f t="shared" si="2"/>
        <v>35404.038399999998</v>
      </c>
      <c r="S32" s="1">
        <f t="shared" si="8"/>
        <v>9.4391762518709609E-7</v>
      </c>
      <c r="T32" s="1">
        <v>1</v>
      </c>
      <c r="U32" s="1">
        <f t="shared" si="9"/>
        <v>9.4391762518709609E-7</v>
      </c>
      <c r="V32" s="1">
        <f t="shared" si="5"/>
        <v>9.715542317272341E-4</v>
      </c>
      <c r="W32" s="1">
        <f t="shared" si="6"/>
        <v>9.715542317272341E-4</v>
      </c>
      <c r="X32" s="1">
        <f t="shared" si="10"/>
        <v>9.4391762518709609E-7</v>
      </c>
      <c r="Z32" s="1">
        <f>IF(F32&lt;&gt;INT(F32),G32,"")</f>
        <v>-2.5109999987762421E-3</v>
      </c>
      <c r="AJ32" s="1">
        <v>29716.5</v>
      </c>
      <c r="AK32" s="1">
        <v>-2.0126999996136874E-2</v>
      </c>
      <c r="BD32" s="1">
        <v>22915</v>
      </c>
      <c r="BE32" s="1">
        <v>-2.670000001671724E-3</v>
      </c>
      <c r="BF32" s="1">
        <v>1</v>
      </c>
    </row>
    <row r="33" spans="1:58">
      <c r="A33" s="35" t="s">
        <v>65</v>
      </c>
      <c r="B33" s="39"/>
      <c r="C33" s="110">
        <v>50672.536599999999</v>
      </c>
      <c r="D33" s="110">
        <v>1.1000000000000001E-3</v>
      </c>
      <c r="E33" s="1">
        <f t="shared" si="0"/>
        <v>23520.494330219281</v>
      </c>
      <c r="F33" s="1">
        <f t="shared" si="1"/>
        <v>23520.5</v>
      </c>
      <c r="G33" s="1">
        <f t="shared" si="3"/>
        <v>-2.338999998755753E-3</v>
      </c>
      <c r="I33" s="1">
        <f t="shared" si="7"/>
        <v>-2.338999998755753E-3</v>
      </c>
      <c r="P33" s="1">
        <f t="shared" si="4"/>
        <v>-1.8373298361089585E-3</v>
      </c>
      <c r="Q33" s="37">
        <f t="shared" si="2"/>
        <v>35654.036599999999</v>
      </c>
      <c r="S33" s="1">
        <f t="shared" si="8"/>
        <v>2.516729520900613E-7</v>
      </c>
      <c r="T33" s="1">
        <v>0.5</v>
      </c>
      <c r="U33" s="1">
        <f t="shared" si="9"/>
        <v>1.2583647604503065E-7</v>
      </c>
      <c r="V33" s="1">
        <f t="shared" si="5"/>
        <v>-5.0167016264679454E-4</v>
      </c>
      <c r="W33" s="1">
        <f t="shared" si="6"/>
        <v>5.0167016264679454E-4</v>
      </c>
      <c r="X33" s="1">
        <f t="shared" si="10"/>
        <v>2.516729520900613E-7</v>
      </c>
      <c r="Z33" s="1">
        <f>IF(F33&lt;&gt;INT(F33),G33,"")</f>
        <v>-2.338999998755753E-3</v>
      </c>
      <c r="AJ33" s="1">
        <v>29860</v>
      </c>
      <c r="AK33" s="1">
        <v>-2.8780000000551809E-2</v>
      </c>
      <c r="BD33" s="1">
        <v>23521</v>
      </c>
      <c r="BE33" s="1">
        <v>-2.4979999943752773E-3</v>
      </c>
      <c r="BF33" s="1">
        <v>0.5</v>
      </c>
    </row>
    <row r="34" spans="1:58">
      <c r="A34" s="35" t="s">
        <v>65</v>
      </c>
      <c r="B34" s="125" t="s">
        <v>59</v>
      </c>
      <c r="C34" s="110">
        <v>50673.567799999997</v>
      </c>
      <c r="D34" s="110">
        <v>1.1000000000000001E-3</v>
      </c>
      <c r="E34" s="1">
        <f t="shared" si="0"/>
        <v>23522.993978736504</v>
      </c>
      <c r="F34" s="1">
        <f t="shared" si="1"/>
        <v>23523</v>
      </c>
      <c r="G34" s="1">
        <f t="shared" si="3"/>
        <v>-2.484000004187692E-3</v>
      </c>
      <c r="I34" s="1">
        <f t="shared" si="7"/>
        <v>-2.484000004187692E-3</v>
      </c>
      <c r="P34" s="1">
        <f t="shared" si="4"/>
        <v>-1.8321285254246922E-3</v>
      </c>
      <c r="Q34" s="37">
        <f t="shared" si="2"/>
        <v>35655.067799999997</v>
      </c>
      <c r="S34" s="1">
        <f t="shared" si="8"/>
        <v>4.249364248246601E-7</v>
      </c>
      <c r="T34" s="1">
        <v>0.5</v>
      </c>
      <c r="U34" s="1">
        <f t="shared" si="9"/>
        <v>2.1246821241233005E-7</v>
      </c>
      <c r="V34" s="1">
        <f t="shared" si="5"/>
        <v>-6.5187147876299978E-4</v>
      </c>
      <c r="W34" s="1">
        <f t="shared" si="6"/>
        <v>6.5187147876299978E-4</v>
      </c>
      <c r="X34" s="1">
        <f t="shared" si="10"/>
        <v>4.249364248246601E-7</v>
      </c>
      <c r="Y34" s="1">
        <f>IF(F34=INT(F34),G34,"")</f>
        <v>-2.484000004187692E-3</v>
      </c>
      <c r="AJ34" s="1">
        <v>30009.5</v>
      </c>
      <c r="AK34" s="1">
        <v>-3.1111000003875233E-2</v>
      </c>
      <c r="BD34" s="1">
        <v>23523.5</v>
      </c>
      <c r="BE34" s="1">
        <v>-2.6429999998072162E-3</v>
      </c>
      <c r="BF34" s="1">
        <v>0.5</v>
      </c>
    </row>
    <row r="35" spans="1:58">
      <c r="A35" s="35" t="s">
        <v>66</v>
      </c>
      <c r="B35" s="39" t="s">
        <v>59</v>
      </c>
      <c r="C35" s="110">
        <v>50811.150800000003</v>
      </c>
      <c r="D35" s="110"/>
      <c r="E35" s="1">
        <f t="shared" si="0"/>
        <v>23856.497801414673</v>
      </c>
      <c r="F35" s="1">
        <f t="shared" si="1"/>
        <v>23856.5</v>
      </c>
      <c r="G35" s="1">
        <f t="shared" si="3"/>
        <v>-9.0699999418575317E-4</v>
      </c>
      <c r="L35" s="1">
        <f>+G35</f>
        <v>-9.0699999418575317E-4</v>
      </c>
      <c r="P35" s="1">
        <f t="shared" si="4"/>
        <v>-1.2550932048666086E-3</v>
      </c>
      <c r="Q35" s="37">
        <f t="shared" si="2"/>
        <v>35792.650800000003</v>
      </c>
      <c r="S35" s="1">
        <f t="shared" si="8"/>
        <v>1.211688833221064E-7</v>
      </c>
      <c r="T35" s="1">
        <v>1</v>
      </c>
      <c r="U35" s="1">
        <f t="shared" si="9"/>
        <v>1.211688833221064E-7</v>
      </c>
      <c r="V35" s="1">
        <f t="shared" si="5"/>
        <v>3.4809321068085541E-4</v>
      </c>
      <c r="W35" s="1">
        <f t="shared" si="6"/>
        <v>3.4809321068085541E-4</v>
      </c>
      <c r="X35" s="1">
        <f t="shared" si="10"/>
        <v>1.211688833221064E-7</v>
      </c>
      <c r="Z35" s="1">
        <f>IF(F35&lt;&gt;INT(F35),G35,"")</f>
        <v>-9.0699999418575317E-4</v>
      </c>
      <c r="AB35" s="1" t="s">
        <v>71</v>
      </c>
      <c r="AJ35" s="1">
        <v>30010</v>
      </c>
      <c r="AK35" s="1">
        <v>-2.9379999992670491E-2</v>
      </c>
      <c r="BD35" s="1">
        <v>23857</v>
      </c>
      <c r="BE35" s="1">
        <v>-1.0659999970812351E-3</v>
      </c>
      <c r="BF35" s="1">
        <v>1</v>
      </c>
    </row>
    <row r="36" spans="1:58">
      <c r="A36" s="35" t="s">
        <v>66</v>
      </c>
      <c r="B36" s="39" t="s">
        <v>59</v>
      </c>
      <c r="C36" s="110">
        <v>50818.179100000001</v>
      </c>
      <c r="D36" s="110"/>
      <c r="E36" s="1">
        <f t="shared" si="0"/>
        <v>23873.534535000421</v>
      </c>
      <c r="F36" s="1">
        <f t="shared" si="1"/>
        <v>23873.5</v>
      </c>
      <c r="P36" s="1">
        <f t="shared" si="4"/>
        <v>-1.2318909076851625E-3</v>
      </c>
      <c r="Q36" s="37">
        <f t="shared" si="2"/>
        <v>35799.679100000001</v>
      </c>
      <c r="R36" s="41">
        <v>1.4088000003539491E-2</v>
      </c>
      <c r="W36" s="1">
        <f t="shared" si="6"/>
        <v>1.2318909076851625E-3</v>
      </c>
      <c r="AB36" s="1" t="s">
        <v>71</v>
      </c>
      <c r="AJ36" s="1">
        <v>30036.5</v>
      </c>
      <c r="AK36" s="1">
        <v>-2.9437000004691072E-2</v>
      </c>
      <c r="BD36" s="1">
        <v>24032</v>
      </c>
      <c r="BE36" s="1">
        <v>2.8400000155670568E-4</v>
      </c>
      <c r="BF36" s="1">
        <v>0.5</v>
      </c>
    </row>
    <row r="37" spans="1:58">
      <c r="A37" s="35" t="s">
        <v>67</v>
      </c>
      <c r="B37" s="39" t="s">
        <v>59</v>
      </c>
      <c r="C37" s="36">
        <v>50883.346299999997</v>
      </c>
      <c r="D37" s="110">
        <v>1.8E-3</v>
      </c>
      <c r="E37" s="1">
        <f t="shared" si="0"/>
        <v>24031.501073840471</v>
      </c>
      <c r="F37" s="1">
        <f t="shared" si="1"/>
        <v>24031.5</v>
      </c>
      <c r="G37" s="1">
        <f>+C37-(C$7+F37*C$8)</f>
        <v>4.4300000445218757E-4</v>
      </c>
      <c r="J37" s="1">
        <f>+G37</f>
        <v>4.4300000445218757E-4</v>
      </c>
      <c r="P37" s="1">
        <f t="shared" si="4"/>
        <v>-1.0450714354616197E-3</v>
      </c>
      <c r="Q37" s="37">
        <f t="shared" si="2"/>
        <v>35864.846299999997</v>
      </c>
      <c r="R37" s="41"/>
      <c r="S37" s="1">
        <f>(P37-G37)^2</f>
        <v>2.2143566102871517E-6</v>
      </c>
      <c r="T37" s="1">
        <v>0.5</v>
      </c>
      <c r="U37" s="1">
        <f>T37*S37</f>
        <v>1.1071783051435758E-6</v>
      </c>
      <c r="V37" s="1">
        <f>G37-P37</f>
        <v>1.4880714399138073E-3</v>
      </c>
      <c r="W37" s="1">
        <f t="shared" si="6"/>
        <v>1.4880714399138073E-3</v>
      </c>
      <c r="X37" s="1">
        <f>W37^2</f>
        <v>2.2143566102871517E-6</v>
      </c>
      <c r="Z37" s="1">
        <f>IF(F37&lt;&gt;INT(F37),G37,"")</f>
        <v>4.4300000445218757E-4</v>
      </c>
      <c r="AJ37" s="1">
        <v>30037</v>
      </c>
      <c r="AK37" s="1">
        <v>-2.9105999994499143E-2</v>
      </c>
      <c r="BD37" s="1">
        <v>24761.5</v>
      </c>
      <c r="BE37" s="1">
        <v>-1.286999999138061E-3</v>
      </c>
      <c r="BF37" s="1">
        <v>1</v>
      </c>
    </row>
    <row r="38" spans="1:58">
      <c r="A38" s="35" t="s">
        <v>65</v>
      </c>
      <c r="B38" s="125" t="s">
        <v>59</v>
      </c>
      <c r="C38" s="110">
        <v>51184.2912</v>
      </c>
      <c r="D38" s="110">
        <v>4.0000000000000002E-4</v>
      </c>
      <c r="E38" s="1">
        <f t="shared" si="0"/>
        <v>24760.997265706435</v>
      </c>
      <c r="F38" s="1">
        <f t="shared" si="1"/>
        <v>24761</v>
      </c>
      <c r="G38" s="1">
        <f>+C38-(C$7+F38*C$8)</f>
        <v>-1.1279999962425791E-3</v>
      </c>
      <c r="I38" s="1">
        <f>+G38</f>
        <v>-1.1279999962425791E-3</v>
      </c>
      <c r="P38" s="1">
        <f t="shared" si="4"/>
        <v>-8.5746307062961602E-4</v>
      </c>
      <c r="Q38" s="37">
        <f t="shared" si="2"/>
        <v>36165.7912</v>
      </c>
      <c r="R38" s="41"/>
      <c r="S38" s="1">
        <f>(P38-G38)^2</f>
        <v>7.3190228120113906E-8</v>
      </c>
      <c r="T38" s="1">
        <v>1</v>
      </c>
      <c r="U38" s="1">
        <f>T38*S38</f>
        <v>7.3190228120113906E-8</v>
      </c>
      <c r="V38" s="1">
        <f>G38-P38</f>
        <v>-2.7053692561296305E-4</v>
      </c>
      <c r="W38" s="1">
        <f t="shared" si="6"/>
        <v>2.7053692561296305E-4</v>
      </c>
      <c r="X38" s="1">
        <f>W38^2</f>
        <v>7.3190228120113906E-8</v>
      </c>
      <c r="Y38" s="1">
        <f>IF(F38=INT(F38),G38,"")</f>
        <v>-1.1279999962425791E-3</v>
      </c>
      <c r="AJ38" s="1">
        <v>30864</v>
      </c>
      <c r="AK38" s="1">
        <v>-4.2331999997259118E-2</v>
      </c>
      <c r="BD38" s="1">
        <v>24764</v>
      </c>
      <c r="BE38" s="1">
        <v>-1.1319999975967221E-3</v>
      </c>
      <c r="BF38" s="1">
        <v>1</v>
      </c>
    </row>
    <row r="39" spans="1:58">
      <c r="A39" s="35" t="s">
        <v>68</v>
      </c>
      <c r="B39" s="39"/>
      <c r="C39" s="36">
        <v>51185.322699999997</v>
      </c>
      <c r="D39" s="36">
        <v>2.9999999999999997E-4</v>
      </c>
      <c r="E39" s="1">
        <f t="shared" si="0"/>
        <v>24763.497641429396</v>
      </c>
      <c r="F39" s="1">
        <f t="shared" si="1"/>
        <v>24763.5</v>
      </c>
      <c r="G39" s="1">
        <f>+C39-(C$7+F39*C$8)</f>
        <v>-9.7300000197719783E-4</v>
      </c>
      <c r="I39" s="1">
        <f>+G39</f>
        <v>-9.7300000197719783E-4</v>
      </c>
      <c r="P39" s="1">
        <f t="shared" si="4"/>
        <v>-8.5872792955776767E-4</v>
      </c>
      <c r="Q39" s="37">
        <f t="shared" si="2"/>
        <v>36166.822699999997</v>
      </c>
      <c r="R39" s="41"/>
      <c r="S39" s="1">
        <f>(P39-G39)^2</f>
        <v>1.305810653503149E-8</v>
      </c>
      <c r="T39" s="1">
        <v>1</v>
      </c>
      <c r="U39" s="1">
        <f>T39*S39</f>
        <v>1.305810653503149E-8</v>
      </c>
      <c r="V39" s="1">
        <f>G39-P39</f>
        <v>-1.1427207241943016E-4</v>
      </c>
      <c r="W39" s="1">
        <f t="shared" si="6"/>
        <v>1.1427207241943016E-4</v>
      </c>
      <c r="X39" s="1">
        <f>W39^2</f>
        <v>1.305810653503149E-8</v>
      </c>
      <c r="Z39" s="1">
        <f>IF(F39&lt;&gt;INT(F39),G39,"")</f>
        <v>-9.7300000197719783E-4</v>
      </c>
      <c r="AJ39" s="1">
        <v>30986.5</v>
      </c>
      <c r="AK39" s="1">
        <v>-3.893699999753153E-2</v>
      </c>
      <c r="BD39" s="1">
        <v>26207</v>
      </c>
      <c r="BE39" s="1">
        <v>-9.6599999960744753E-4</v>
      </c>
      <c r="BF39" s="1">
        <v>0.5</v>
      </c>
    </row>
    <row r="40" spans="1:58">
      <c r="A40" s="42" t="s">
        <v>69</v>
      </c>
      <c r="B40" s="43"/>
      <c r="C40" s="42">
        <v>51600.33</v>
      </c>
      <c r="D40" s="42">
        <v>4.0000000000000001E-3</v>
      </c>
      <c r="E40" s="1">
        <f t="shared" si="0"/>
        <v>25769.483271844059</v>
      </c>
      <c r="F40" s="1">
        <f t="shared" si="1"/>
        <v>25769.5</v>
      </c>
      <c r="P40" s="1">
        <f t="shared" si="4"/>
        <v>-2.4253869440655773E-3</v>
      </c>
      <c r="Q40" s="37">
        <f t="shared" si="2"/>
        <v>36581.83</v>
      </c>
      <c r="R40" s="41">
        <v>-7.0599999962723814E-3</v>
      </c>
      <c r="W40" s="1">
        <f t="shared" si="6"/>
        <v>2.4253869440655773E-3</v>
      </c>
      <c r="AJ40" s="1">
        <v>31768.5</v>
      </c>
      <c r="AK40" s="1">
        <v>-5.9252999999444E-2</v>
      </c>
      <c r="BD40" s="1">
        <v>26630.5</v>
      </c>
      <c r="BE40" s="1">
        <v>-3.0090000000200234E-3</v>
      </c>
      <c r="BF40" s="1">
        <v>1</v>
      </c>
    </row>
    <row r="41" spans="1:58">
      <c r="A41" s="42" t="s">
        <v>69</v>
      </c>
      <c r="B41" s="43"/>
      <c r="C41" s="42">
        <v>51780.6152</v>
      </c>
      <c r="D41" s="42">
        <v>2E-3</v>
      </c>
      <c r="E41" s="1">
        <f t="shared" si="0"/>
        <v>26206.498043816577</v>
      </c>
      <c r="F41" s="1">
        <f t="shared" si="1"/>
        <v>26206.5</v>
      </c>
      <c r="G41" s="1">
        <f>+C41-(C$7+F41*C$8)</f>
        <v>-8.0699999671196565E-4</v>
      </c>
      <c r="I41" s="1">
        <f>+G41</f>
        <v>-8.0699999671196565E-4</v>
      </c>
      <c r="P41" s="1">
        <f t="shared" si="4"/>
        <v>-3.7633312125411322E-3</v>
      </c>
      <c r="Q41" s="37">
        <f t="shared" si="2"/>
        <v>36762.1152</v>
      </c>
      <c r="R41" s="41"/>
      <c r="S41" s="1">
        <f>(P41-G41)^2</f>
        <v>8.7398942576859584E-6</v>
      </c>
      <c r="T41" s="1">
        <v>0.5</v>
      </c>
      <c r="U41" s="1">
        <f>T41*S41</f>
        <v>4.3699471288429792E-6</v>
      </c>
      <c r="V41" s="1">
        <f>G41-P41</f>
        <v>2.9563312158291666E-3</v>
      </c>
      <c r="W41" s="1">
        <f t="shared" si="6"/>
        <v>2.9563312158291666E-3</v>
      </c>
      <c r="X41" s="1">
        <f>W41^2</f>
        <v>8.7398942576859584E-6</v>
      </c>
      <c r="Z41" s="1">
        <f>IF(F41&lt;&gt;INT(F41),G41,"")</f>
        <v>-8.0699999671196565E-4</v>
      </c>
      <c r="AJ41" s="1">
        <v>32529</v>
      </c>
      <c r="AK41" s="1">
        <v>-7.0652000002155546E-2</v>
      </c>
      <c r="BD41" s="1">
        <v>27295</v>
      </c>
      <c r="BE41" s="1">
        <v>-7.5100000030943193E-3</v>
      </c>
      <c r="BF41" s="1">
        <v>0.5</v>
      </c>
    </row>
    <row r="42" spans="1:58">
      <c r="A42" s="42" t="s">
        <v>69</v>
      </c>
      <c r="B42" s="43"/>
      <c r="C42" s="42">
        <v>51955.322999999997</v>
      </c>
      <c r="D42" s="42">
        <v>4.0000000000000002E-4</v>
      </c>
      <c r="E42" s="1">
        <f t="shared" si="0"/>
        <v>26629.993091545504</v>
      </c>
      <c r="F42" s="1">
        <f t="shared" si="1"/>
        <v>26630</v>
      </c>
      <c r="G42" s="1">
        <f>+C42-(C$7+F42*C$8)</f>
        <v>-2.8499999971245416E-3</v>
      </c>
      <c r="I42" s="1">
        <f>+G42</f>
        <v>-2.8499999971245416E-3</v>
      </c>
      <c r="P42" s="1">
        <f t="shared" si="4"/>
        <v>-5.4398565037662161E-3</v>
      </c>
      <c r="Q42" s="37">
        <f t="shared" si="2"/>
        <v>36936.822999999997</v>
      </c>
      <c r="R42" s="41"/>
      <c r="S42" s="1">
        <f>(P42-G42)^2</f>
        <v>6.7073567249942181E-6</v>
      </c>
      <c r="T42" s="1">
        <v>1</v>
      </c>
      <c r="U42" s="1">
        <f>T42*S42</f>
        <v>6.7073567249942181E-6</v>
      </c>
      <c r="V42" s="1">
        <f>G42-P42</f>
        <v>2.5898565066416745E-3</v>
      </c>
      <c r="W42" s="1">
        <f t="shared" si="6"/>
        <v>2.5898565066416745E-3</v>
      </c>
      <c r="X42" s="1">
        <f>W42^2</f>
        <v>6.7073567249942181E-6</v>
      </c>
      <c r="Y42" s="1">
        <f>IF(F42=INT(F42),G42,"")</f>
        <v>-2.8499999971245416E-3</v>
      </c>
      <c r="AJ42" s="1">
        <v>32529</v>
      </c>
      <c r="AK42" s="1">
        <v>-6.9652000005589798E-2</v>
      </c>
      <c r="BD42" s="1">
        <v>27295.5</v>
      </c>
      <c r="BE42" s="1">
        <v>-6.6789999982574955E-3</v>
      </c>
      <c r="BF42" s="1">
        <v>1</v>
      </c>
    </row>
    <row r="43" spans="1:58">
      <c r="A43" s="36" t="s">
        <v>70</v>
      </c>
      <c r="B43" s="125" t="s">
        <v>57</v>
      </c>
      <c r="C43" s="36">
        <v>52137.407010000003</v>
      </c>
      <c r="D43" s="36">
        <v>3.3E-3</v>
      </c>
      <c r="E43" s="1">
        <f t="shared" si="0"/>
        <v>27071.368213352478</v>
      </c>
      <c r="F43" s="1">
        <f t="shared" si="1"/>
        <v>27071.5</v>
      </c>
      <c r="P43" s="1">
        <f t="shared" si="4"/>
        <v>-7.5857711133672234E-3</v>
      </c>
      <c r="Q43" s="37">
        <f t="shared" si="2"/>
        <v>37118.907010000003</v>
      </c>
      <c r="R43" s="41">
        <v>-5.4525999999896158E-2</v>
      </c>
      <c r="W43" s="1">
        <f t="shared" si="6"/>
        <v>7.5857711133672234E-3</v>
      </c>
      <c r="AJ43" s="1">
        <v>33603</v>
      </c>
      <c r="AK43" s="1">
        <v>-8.9513999999326188E-2</v>
      </c>
      <c r="BD43" s="1">
        <v>27347.5</v>
      </c>
      <c r="BE43" s="1">
        <v>-6.0549999980139546E-3</v>
      </c>
      <c r="BF43" s="1">
        <v>1</v>
      </c>
    </row>
    <row r="44" spans="1:58">
      <c r="A44" s="36" t="s">
        <v>70</v>
      </c>
      <c r="B44" s="39" t="s">
        <v>57</v>
      </c>
      <c r="C44" s="36">
        <v>52146.379670000002</v>
      </c>
      <c r="D44" s="36">
        <v>2.3E-3</v>
      </c>
      <c r="E44" s="1">
        <f t="shared" si="0"/>
        <v>27093.118112755685</v>
      </c>
      <c r="F44" s="1">
        <f t="shared" si="1"/>
        <v>27093</v>
      </c>
      <c r="P44" s="1">
        <f t="shared" si="4"/>
        <v>-7.7006497192622092E-3</v>
      </c>
      <c r="Q44" s="37">
        <f t="shared" si="2"/>
        <v>37127.879670000002</v>
      </c>
      <c r="R44" s="41">
        <v>4.8567000005277805E-2</v>
      </c>
      <c r="W44" s="1">
        <f t="shared" si="6"/>
        <v>7.7006497192622092E-3</v>
      </c>
      <c r="Z44" s="1" t="str">
        <f>IF(F44&lt;&gt;INT(F44),G44,"")</f>
        <v/>
      </c>
      <c r="AJ44" s="1">
        <v>33605.5</v>
      </c>
      <c r="AK44" s="1">
        <v>-8.7958999996772036E-2</v>
      </c>
      <c r="BD44" s="1">
        <v>27348</v>
      </c>
      <c r="BE44" s="1">
        <v>-5.4240000026766211E-3</v>
      </c>
      <c r="BF44" s="1">
        <v>1</v>
      </c>
    </row>
    <row r="45" spans="1:58">
      <c r="A45" s="42" t="s">
        <v>69</v>
      </c>
      <c r="B45" s="43"/>
      <c r="C45" s="42">
        <v>52229.45</v>
      </c>
      <c r="D45" s="42">
        <v>1.4E-3</v>
      </c>
      <c r="E45" s="1">
        <f t="shared" si="0"/>
        <v>27294.482181035444</v>
      </c>
      <c r="F45" s="1">
        <f t="shared" si="1"/>
        <v>27294.5</v>
      </c>
      <c r="G45" s="1">
        <f t="shared" ref="G45:G77" si="11">+C45-(C$7+F45*C$8)</f>
        <v>-7.3510000001988374E-3</v>
      </c>
      <c r="I45" s="1">
        <f>+G45</f>
        <v>-7.3510000001988374E-3</v>
      </c>
      <c r="P45" s="1">
        <f t="shared" si="4"/>
        <v>-8.8241473753765121E-3</v>
      </c>
      <c r="Q45" s="37">
        <f t="shared" si="2"/>
        <v>37210.949999999997</v>
      </c>
      <c r="S45" s="1">
        <f t="shared" ref="S45:S77" si="12">(P45-G45)^2</f>
        <v>2.1701631889928728E-6</v>
      </c>
      <c r="T45" s="1">
        <v>0.5</v>
      </c>
      <c r="U45" s="1">
        <f t="shared" ref="U45:U77" si="13">T45*S45</f>
        <v>1.0850815944964364E-6</v>
      </c>
      <c r="V45" s="1">
        <f t="shared" ref="V45:V77" si="14">G45-P45</f>
        <v>1.4731473751776747E-3</v>
      </c>
      <c r="W45" s="1">
        <f t="shared" si="6"/>
        <v>1.4731473751776747E-3</v>
      </c>
      <c r="X45" s="1">
        <f t="shared" ref="X45:X77" si="15">W45^2</f>
        <v>2.1701631889928728E-6</v>
      </c>
      <c r="Z45" s="1">
        <f>IF(F45&lt;&gt;INT(F45),G45,"")</f>
        <v>-7.3510000001988374E-3</v>
      </c>
      <c r="AJ45" s="1">
        <v>32531</v>
      </c>
      <c r="AK45" s="1">
        <v>-7.2127999992517289E-2</v>
      </c>
      <c r="BD45" s="1">
        <v>27476.5</v>
      </c>
      <c r="BE45" s="1">
        <v>-7.4569999997038394E-3</v>
      </c>
      <c r="BF45" s="1">
        <v>1</v>
      </c>
    </row>
    <row r="46" spans="1:58">
      <c r="A46" s="42" t="s">
        <v>69</v>
      </c>
      <c r="B46" s="139" t="s">
        <v>59</v>
      </c>
      <c r="C46" s="42">
        <v>52229.657099999997</v>
      </c>
      <c r="D46" s="42">
        <v>5.9999999999999995E-4</v>
      </c>
      <c r="E46" s="1">
        <f t="shared" si="0"/>
        <v>27294.984195395333</v>
      </c>
      <c r="F46" s="1">
        <f t="shared" si="1"/>
        <v>27295</v>
      </c>
      <c r="G46" s="1">
        <f t="shared" si="11"/>
        <v>-6.5200000026379712E-3</v>
      </c>
      <c r="I46" s="1">
        <f>+G46</f>
        <v>-6.5200000026379712E-3</v>
      </c>
      <c r="P46" s="1">
        <f t="shared" si="4"/>
        <v>-8.827040504283179E-3</v>
      </c>
      <c r="Q46" s="37">
        <f t="shared" si="2"/>
        <v>37211.157099999997</v>
      </c>
      <c r="S46" s="1">
        <f t="shared" si="12"/>
        <v>5.3224358762313723E-6</v>
      </c>
      <c r="T46" s="1">
        <v>1</v>
      </c>
      <c r="U46" s="1">
        <f t="shared" si="13"/>
        <v>5.3224358762313723E-6</v>
      </c>
      <c r="V46" s="1">
        <f t="shared" si="14"/>
        <v>2.3070405016452078E-3</v>
      </c>
      <c r="W46" s="1">
        <f t="shared" si="6"/>
        <v>2.3070405016452078E-3</v>
      </c>
      <c r="X46" s="1">
        <f t="shared" si="15"/>
        <v>5.3224358762313723E-6</v>
      </c>
      <c r="Y46" s="1">
        <f>IF(F46=INT(F46),G46,"")</f>
        <v>-6.5200000026379712E-3</v>
      </c>
      <c r="AJ46" s="1">
        <v>32531</v>
      </c>
      <c r="AK46" s="1">
        <v>-7.1527999993122648E-2</v>
      </c>
      <c r="BD46" s="1">
        <v>27513</v>
      </c>
      <c r="BE46" s="1">
        <v>-7.3940000002039596E-3</v>
      </c>
      <c r="BF46" s="1">
        <v>0.2</v>
      </c>
    </row>
    <row r="47" spans="1:58">
      <c r="A47" s="35" t="s">
        <v>66</v>
      </c>
      <c r="B47" s="39" t="s">
        <v>57</v>
      </c>
      <c r="C47" s="36">
        <v>52251.109700000001</v>
      </c>
      <c r="D47" s="36"/>
      <c r="E47" s="1">
        <f t="shared" si="0"/>
        <v>27346.985707983273</v>
      </c>
      <c r="F47" s="1">
        <f t="shared" si="1"/>
        <v>27347</v>
      </c>
      <c r="G47" s="1">
        <f t="shared" si="11"/>
        <v>-5.8959999951184727E-3</v>
      </c>
      <c r="L47" s="1">
        <f>+G47</f>
        <v>-5.8959999951184727E-3</v>
      </c>
      <c r="P47" s="1">
        <f t="shared" si="4"/>
        <v>-9.1307719634741158E-3</v>
      </c>
      <c r="Q47" s="37">
        <f t="shared" si="2"/>
        <v>37232.609700000001</v>
      </c>
      <c r="S47" s="1">
        <f t="shared" si="12"/>
        <v>1.0463749687259442E-5</v>
      </c>
      <c r="T47" s="1">
        <v>1</v>
      </c>
      <c r="U47" s="1">
        <f t="shared" si="13"/>
        <v>1.0463749687259442E-5</v>
      </c>
      <c r="V47" s="1">
        <f t="shared" si="14"/>
        <v>3.2347719683556431E-3</v>
      </c>
      <c r="W47" s="1">
        <f t="shared" si="6"/>
        <v>3.2347719683556431E-3</v>
      </c>
      <c r="X47" s="1">
        <f t="shared" si="15"/>
        <v>1.0463749687259442E-5</v>
      </c>
      <c r="Y47" s="1">
        <f>IF(F47=INT(F47),G47,"")</f>
        <v>-5.8959999951184727E-3</v>
      </c>
      <c r="AB47" s="1" t="s">
        <v>71</v>
      </c>
      <c r="AJ47" s="1">
        <v>32531</v>
      </c>
      <c r="AK47" s="1">
        <v>-7.1527999993122648E-2</v>
      </c>
      <c r="BD47" s="1">
        <v>28076.5</v>
      </c>
      <c r="BE47" s="1">
        <v>-1.023083950713044E-2</v>
      </c>
      <c r="BF47" s="1">
        <v>1</v>
      </c>
    </row>
    <row r="48" spans="1:58">
      <c r="A48" s="35" t="s">
        <v>66</v>
      </c>
      <c r="B48" s="39" t="s">
        <v>59</v>
      </c>
      <c r="C48" s="36">
        <v>52251.316599999998</v>
      </c>
      <c r="D48" s="36"/>
      <c r="E48" s="1">
        <f t="shared" si="0"/>
        <v>27347.487237539332</v>
      </c>
      <c r="F48" s="1">
        <f t="shared" si="1"/>
        <v>27347.5</v>
      </c>
      <c r="G48" s="1">
        <f t="shared" si="11"/>
        <v>-5.2649999997811392E-3</v>
      </c>
      <c r="L48" s="1">
        <f>+G48</f>
        <v>-5.2649999997811392E-3</v>
      </c>
      <c r="P48" s="1">
        <f t="shared" si="4"/>
        <v>-9.1337198241673301E-3</v>
      </c>
      <c r="Q48" s="37">
        <f t="shared" si="2"/>
        <v>37232.816599999998</v>
      </c>
      <c r="S48" s="1">
        <f t="shared" si="12"/>
        <v>1.496699307959872E-5</v>
      </c>
      <c r="T48" s="1">
        <v>1</v>
      </c>
      <c r="U48" s="1">
        <f t="shared" si="13"/>
        <v>1.496699307959872E-5</v>
      </c>
      <c r="V48" s="1">
        <f t="shared" si="14"/>
        <v>3.8687198243861909E-3</v>
      </c>
      <c r="W48" s="1">
        <f t="shared" si="6"/>
        <v>3.8687198243861909E-3</v>
      </c>
      <c r="X48" s="1">
        <f t="shared" si="15"/>
        <v>1.496699307959872E-5</v>
      </c>
      <c r="Z48" s="1">
        <f>IF(F48&lt;&gt;INT(F48),G48,"")</f>
        <v>-5.2649999997811392E-3</v>
      </c>
      <c r="AB48" s="1" t="s">
        <v>71</v>
      </c>
      <c r="AJ48" s="1">
        <v>32573</v>
      </c>
      <c r="AK48" s="1">
        <v>-7.3073999992629979E-2</v>
      </c>
      <c r="BD48" s="1">
        <v>29024.5</v>
      </c>
      <c r="BE48" s="1">
        <v>-1.628099999652477E-2</v>
      </c>
      <c r="BF48" s="1">
        <v>1</v>
      </c>
    </row>
    <row r="49" spans="1:58">
      <c r="A49" s="42" t="s">
        <v>69</v>
      </c>
      <c r="B49" s="139" t="s">
        <v>59</v>
      </c>
      <c r="C49" s="42">
        <v>52304.325700000001</v>
      </c>
      <c r="D49" s="42">
        <v>5.0000000000000001E-4</v>
      </c>
      <c r="E49" s="1">
        <f t="shared" si="0"/>
        <v>27475.982309508465</v>
      </c>
      <c r="F49" s="1">
        <f t="shared" si="1"/>
        <v>27476</v>
      </c>
      <c r="G49" s="1">
        <f t="shared" si="11"/>
        <v>-7.2979999968083575E-3</v>
      </c>
      <c r="I49" s="1">
        <f>+G49</f>
        <v>-7.2979999968083575E-3</v>
      </c>
      <c r="P49" s="1">
        <f t="shared" si="4"/>
        <v>-9.9086011928769535E-3</v>
      </c>
      <c r="Q49" s="37">
        <f t="shared" si="2"/>
        <v>37285.825700000001</v>
      </c>
      <c r="S49" s="1">
        <f t="shared" si="12"/>
        <v>6.815238604914784E-6</v>
      </c>
      <c r="T49" s="1">
        <v>1</v>
      </c>
      <c r="U49" s="1">
        <f t="shared" si="13"/>
        <v>6.815238604914784E-6</v>
      </c>
      <c r="V49" s="1">
        <f t="shared" si="14"/>
        <v>2.610601196068596E-3</v>
      </c>
      <c r="W49" s="1">
        <f t="shared" si="6"/>
        <v>2.610601196068596E-3</v>
      </c>
      <c r="X49" s="1">
        <f t="shared" si="15"/>
        <v>6.815238604914784E-6</v>
      </c>
      <c r="Y49" s="1">
        <f>IF(F49=INT(F49),G49,"")</f>
        <v>-7.2979999968083575E-3</v>
      </c>
      <c r="AJ49" s="1">
        <v>32691</v>
      </c>
      <c r="AK49" s="1">
        <v>-7.3658000001159962E-2</v>
      </c>
      <c r="BD49" s="1">
        <v>29211.5</v>
      </c>
      <c r="BE49" s="1">
        <v>-1.9186999998055398E-2</v>
      </c>
      <c r="BF49" s="1">
        <v>1</v>
      </c>
    </row>
    <row r="50" spans="1:58">
      <c r="A50" s="100" t="s">
        <v>72</v>
      </c>
      <c r="B50" s="120" t="s">
        <v>59</v>
      </c>
      <c r="C50" s="101">
        <v>52306.5962</v>
      </c>
      <c r="D50" s="101">
        <v>2.9999999999999997E-4</v>
      </c>
      <c r="E50" s="35">
        <f t="shared" si="0"/>
        <v>27481.486044921927</v>
      </c>
      <c r="F50" s="1">
        <f t="shared" si="1"/>
        <v>27481.5</v>
      </c>
      <c r="G50" s="1">
        <f t="shared" si="11"/>
        <v>-5.756999998993706E-3</v>
      </c>
      <c r="N50" s="1">
        <f>+G50</f>
        <v>-5.756999998993706E-3</v>
      </c>
      <c r="O50" s="1">
        <f ca="1">+C$11+C$12*$F50</f>
        <v>-6.6485828022060225E-2</v>
      </c>
      <c r="P50" s="1">
        <f t="shared" si="4"/>
        <v>-9.9425356515275842E-3</v>
      </c>
      <c r="Q50" s="37">
        <f t="shared" si="2"/>
        <v>37288.0962</v>
      </c>
      <c r="S50" s="1">
        <f t="shared" si="12"/>
        <v>1.75187086986322E-5</v>
      </c>
      <c r="T50" s="1">
        <v>1</v>
      </c>
      <c r="U50" s="1">
        <f t="shared" si="13"/>
        <v>1.75187086986322E-5</v>
      </c>
      <c r="V50" s="1">
        <f t="shared" si="14"/>
        <v>4.1855356525338783E-3</v>
      </c>
      <c r="W50" s="1">
        <f t="shared" si="6"/>
        <v>4.1855356525338783E-3</v>
      </c>
      <c r="X50" s="1">
        <f t="shared" si="15"/>
        <v>1.75187086986322E-5</v>
      </c>
      <c r="Z50" s="1">
        <f>IF(F50&lt;&gt;INT(F50),G50,"")</f>
        <v>-5.756999998993706E-3</v>
      </c>
    </row>
    <row r="51" spans="1:58">
      <c r="A51" s="35" t="s">
        <v>73</v>
      </c>
      <c r="B51" s="35"/>
      <c r="C51" s="36">
        <v>52319.383399999999</v>
      </c>
      <c r="D51" s="36">
        <v>3.5000000000000001E-3</v>
      </c>
      <c r="E51" s="1">
        <f t="shared" si="0"/>
        <v>27512.482462221666</v>
      </c>
      <c r="F51" s="1">
        <f t="shared" si="1"/>
        <v>27512.5</v>
      </c>
      <c r="G51" s="1">
        <f t="shared" si="11"/>
        <v>-7.2349999973084778E-3</v>
      </c>
      <c r="I51" s="1">
        <f>+G51</f>
        <v>-7.2349999973084778E-3</v>
      </c>
      <c r="P51" s="1">
        <f t="shared" si="4"/>
        <v>-1.0134982200595166E-2</v>
      </c>
      <c r="Q51" s="37">
        <f t="shared" si="2"/>
        <v>37300.883399999999</v>
      </c>
      <c r="S51" s="1">
        <f t="shared" si="12"/>
        <v>8.4098967793795157E-6</v>
      </c>
      <c r="T51" s="1">
        <v>0.2</v>
      </c>
      <c r="U51" s="1">
        <f t="shared" si="13"/>
        <v>1.6819793558759031E-6</v>
      </c>
      <c r="V51" s="1">
        <f t="shared" si="14"/>
        <v>2.8999822032866884E-3</v>
      </c>
      <c r="W51" s="1">
        <f t="shared" si="6"/>
        <v>2.8999822032866884E-3</v>
      </c>
      <c r="X51" s="1">
        <f t="shared" si="15"/>
        <v>8.4098967793795157E-6</v>
      </c>
      <c r="Z51" s="1">
        <f>IF(F51&lt;&gt;INT(F51),G51,"")</f>
        <v>-7.2349999973084778E-3</v>
      </c>
      <c r="AJ51" s="1">
        <v>32740</v>
      </c>
      <c r="AK51" s="1">
        <v>-7.7320000003965106E-2</v>
      </c>
      <c r="BD51" s="1">
        <v>29214</v>
      </c>
      <c r="BE51" s="1">
        <v>-2.1432000001368579E-2</v>
      </c>
      <c r="BF51" s="1">
        <v>1</v>
      </c>
    </row>
    <row r="52" spans="1:58">
      <c r="A52" s="100" t="s">
        <v>72</v>
      </c>
      <c r="B52" s="120" t="s">
        <v>59</v>
      </c>
      <c r="C52" s="101">
        <v>52332.585899999998</v>
      </c>
      <c r="D52" s="101">
        <v>2.9999999999999997E-4</v>
      </c>
      <c r="E52" s="35">
        <f t="shared" si="0"/>
        <v>27544.485574662216</v>
      </c>
      <c r="F52" s="1">
        <f t="shared" si="1"/>
        <v>27544.5</v>
      </c>
      <c r="G52" s="1">
        <f t="shared" si="11"/>
        <v>-5.9509999991860241E-3</v>
      </c>
      <c r="N52" s="1">
        <f>+G52</f>
        <v>-5.9509999991860241E-3</v>
      </c>
      <c r="O52" s="1">
        <f ca="1">+C$11+C$12*$F52</f>
        <v>-6.6678005437748211E-2</v>
      </c>
      <c r="P52" s="1">
        <f t="shared" si="4"/>
        <v>-1.0335738403453476E-2</v>
      </c>
      <c r="Q52" s="37">
        <f t="shared" si="2"/>
        <v>37314.085899999998</v>
      </c>
      <c r="S52" s="1">
        <f t="shared" si="12"/>
        <v>1.9225930873857881E-5</v>
      </c>
      <c r="T52" s="1">
        <v>1</v>
      </c>
      <c r="U52" s="1">
        <f t="shared" si="13"/>
        <v>1.9225930873857881E-5</v>
      </c>
      <c r="V52" s="1">
        <f t="shared" si="14"/>
        <v>4.384738404267452E-3</v>
      </c>
      <c r="W52" s="1">
        <f t="shared" si="6"/>
        <v>4.384738404267452E-3</v>
      </c>
      <c r="X52" s="1">
        <f t="shared" si="15"/>
        <v>1.9225930873857881E-5</v>
      </c>
      <c r="Z52" s="1">
        <f>IF(F52&lt;&gt;INT(F52),G52,"")</f>
        <v>-5.9509999991860241E-3</v>
      </c>
    </row>
    <row r="53" spans="1:58">
      <c r="A53" s="47" t="s">
        <v>74</v>
      </c>
      <c r="B53" s="39"/>
      <c r="C53" s="36">
        <v>52551.845726160493</v>
      </c>
      <c r="D53" s="36">
        <v>3.0000000000000001E-5</v>
      </c>
      <c r="E53" s="1">
        <f t="shared" ref="E53:E82" si="16">+(C53-C$7)/C$8</f>
        <v>28075.975585668461</v>
      </c>
      <c r="F53" s="1">
        <f t="shared" ref="F53:F82" si="17">ROUND(2*E53,0)/2</f>
        <v>28076</v>
      </c>
      <c r="G53" s="1">
        <f t="shared" si="11"/>
        <v>-1.0071839504234958E-2</v>
      </c>
      <c r="K53" s="1">
        <f>+G53</f>
        <v>-1.0071839504234958E-2</v>
      </c>
      <c r="P53" s="1">
        <f t="shared" si="4"/>
        <v>-1.398240553051211E-2</v>
      </c>
      <c r="Q53" s="37">
        <f t="shared" ref="Q53:Q84" si="18">+C53-15018.5</f>
        <v>37533.345726160493</v>
      </c>
      <c r="S53" s="1">
        <f t="shared" si="12"/>
        <v>1.5292526645873069E-5</v>
      </c>
      <c r="T53" s="1">
        <v>1</v>
      </c>
      <c r="U53" s="1">
        <f t="shared" si="13"/>
        <v>1.5292526645873069E-5</v>
      </c>
      <c r="V53" s="1">
        <f t="shared" si="14"/>
        <v>3.9105660262771513E-3</v>
      </c>
      <c r="W53" s="1">
        <f t="shared" si="6"/>
        <v>3.9105660262771513E-3</v>
      </c>
      <c r="X53" s="1">
        <f t="shared" si="15"/>
        <v>1.5292526645873069E-5</v>
      </c>
      <c r="Y53" s="1">
        <f>IF(F53=INT(F53),G53,"")</f>
        <v>-1.0071839504234958E-2</v>
      </c>
      <c r="AJ53" s="1">
        <v>32741.5</v>
      </c>
      <c r="AK53" s="1">
        <v>-7.5126999996427912E-2</v>
      </c>
      <c r="BD53" s="1">
        <v>29716.5</v>
      </c>
      <c r="BE53" s="1">
        <v>-2.0126999996136874E-2</v>
      </c>
      <c r="BF53" s="1">
        <v>0.5</v>
      </c>
    </row>
    <row r="54" spans="1:58">
      <c r="A54" s="100" t="s">
        <v>72</v>
      </c>
      <c r="B54" s="120" t="s">
        <v>57</v>
      </c>
      <c r="C54" s="101">
        <v>52644.657200000001</v>
      </c>
      <c r="D54" s="101">
        <v>2.0000000000000001E-4</v>
      </c>
      <c r="E54" s="35">
        <f t="shared" si="16"/>
        <v>28300.952372872325</v>
      </c>
      <c r="F54" s="1">
        <f t="shared" si="17"/>
        <v>28301</v>
      </c>
      <c r="G54" s="1">
        <f t="shared" si="11"/>
        <v>-1.9647999994049314E-2</v>
      </c>
      <c r="N54" s="1">
        <f>+G54</f>
        <v>-1.9647999994049314E-2</v>
      </c>
      <c r="O54" s="1">
        <f t="shared" ref="O54:O85" ca="1" si="19">+C$11+C$12*$F54</f>
        <v>-6.8985659643588909E-2</v>
      </c>
      <c r="P54" s="1">
        <f t="shared" ref="P54:P85" si="20">+D$11+D$12*F54+D$13*F54^2</f>
        <v>-1.5703598115903383E-2</v>
      </c>
      <c r="Q54" s="37">
        <f t="shared" si="18"/>
        <v>37626.157200000001</v>
      </c>
      <c r="S54" s="1">
        <f t="shared" si="12"/>
        <v>1.5558306176321149E-5</v>
      </c>
      <c r="T54" s="1">
        <v>1</v>
      </c>
      <c r="U54" s="1">
        <f t="shared" si="13"/>
        <v>1.5558306176321149E-5</v>
      </c>
      <c r="V54" s="1">
        <f t="shared" si="14"/>
        <v>-3.9444018781459311E-3</v>
      </c>
      <c r="W54" s="1">
        <f t="shared" ref="W54:W77" si="21">ABS(P54-G54)</f>
        <v>3.9444018781459311E-3</v>
      </c>
      <c r="X54" s="1">
        <f t="shared" si="15"/>
        <v>1.5558306176321149E-5</v>
      </c>
      <c r="Z54" s="1" t="str">
        <f>IF(F54&lt;&gt;INT(F54),G54,"")</f>
        <v/>
      </c>
    </row>
    <row r="55" spans="1:58">
      <c r="A55" s="47" t="s">
        <v>76</v>
      </c>
      <c r="B55" s="39"/>
      <c r="C55" s="36">
        <v>52942.9257</v>
      </c>
      <c r="D55" s="36">
        <v>2.0000000000000001E-4</v>
      </c>
      <c r="E55" s="1">
        <f t="shared" si="16"/>
        <v>29023.960919963742</v>
      </c>
      <c r="F55" s="1">
        <f t="shared" si="17"/>
        <v>29024</v>
      </c>
      <c r="G55" s="1">
        <f t="shared" si="11"/>
        <v>-1.6121999993629288E-2</v>
      </c>
      <c r="K55" s="1">
        <f>+G55</f>
        <v>-1.6121999993629288E-2</v>
      </c>
      <c r="O55" s="1">
        <f t="shared" ca="1" si="19"/>
        <v>-7.1191124271246312E-2</v>
      </c>
      <c r="P55" s="1">
        <f t="shared" si="20"/>
        <v>-2.1948904295467475E-2</v>
      </c>
      <c r="Q55" s="37">
        <f t="shared" si="18"/>
        <v>37924.4257</v>
      </c>
      <c r="S55" s="1">
        <f t="shared" si="12"/>
        <v>3.3952813742780369E-5</v>
      </c>
      <c r="T55" s="1">
        <v>1</v>
      </c>
      <c r="U55" s="1">
        <f t="shared" si="13"/>
        <v>3.3952813742780369E-5</v>
      </c>
      <c r="V55" s="1">
        <f t="shared" si="14"/>
        <v>5.8269043018381872E-3</v>
      </c>
      <c r="W55" s="1">
        <f t="shared" si="21"/>
        <v>5.8269043018381872E-3</v>
      </c>
      <c r="X55" s="1">
        <f t="shared" si="15"/>
        <v>3.3952813742780369E-5</v>
      </c>
      <c r="Y55" s="1">
        <f>IF(F55=INT(F55),G55,"")</f>
        <v>-1.6121999993629288E-2</v>
      </c>
      <c r="AJ55" s="1">
        <v>32744</v>
      </c>
      <c r="AK55" s="1">
        <v>-7.5272000001859851E-2</v>
      </c>
      <c r="BD55" s="1">
        <v>29860</v>
      </c>
      <c r="BE55" s="1">
        <v>-2.8780000000551809E-2</v>
      </c>
      <c r="BF55" s="1">
        <v>0.2</v>
      </c>
    </row>
    <row r="56" spans="1:58">
      <c r="A56" s="35" t="s">
        <v>77</v>
      </c>
      <c r="B56" s="35"/>
      <c r="C56" s="36">
        <v>53020.0674</v>
      </c>
      <c r="D56" s="36">
        <v>5.9999999999999995E-4</v>
      </c>
      <c r="E56" s="1">
        <f t="shared" si="16"/>
        <v>29210.953875764179</v>
      </c>
      <c r="F56" s="1">
        <f t="shared" si="17"/>
        <v>29211</v>
      </c>
      <c r="G56" s="1">
        <f t="shared" si="11"/>
        <v>-1.9027999995159917E-2</v>
      </c>
      <c r="L56" s="1">
        <f>G56</f>
        <v>-1.9027999995159917E-2</v>
      </c>
      <c r="O56" s="1">
        <f t="shared" ca="1" si="19"/>
        <v>-7.1761555647970973E-2</v>
      </c>
      <c r="P56" s="1">
        <f t="shared" si="20"/>
        <v>-2.3741622581931132E-2</v>
      </c>
      <c r="Q56" s="37">
        <f t="shared" si="18"/>
        <v>38001.5674</v>
      </c>
      <c r="S56" s="1">
        <f t="shared" si="12"/>
        <v>2.2218237890519766E-5</v>
      </c>
      <c r="T56" s="1">
        <v>1</v>
      </c>
      <c r="U56" s="1">
        <f t="shared" si="13"/>
        <v>2.2218237890519766E-5</v>
      </c>
      <c r="V56" s="1">
        <f t="shared" si="14"/>
        <v>4.7136225867712156E-3</v>
      </c>
      <c r="W56" s="1">
        <f t="shared" si="21"/>
        <v>4.7136225867712156E-3</v>
      </c>
      <c r="X56" s="1">
        <f t="shared" si="15"/>
        <v>2.2218237890519766E-5</v>
      </c>
      <c r="Y56" s="1">
        <f>IF(F56=INT(F56),G56,"")</f>
        <v>-1.9027999995159917E-2</v>
      </c>
      <c r="AB56" s="1" t="s">
        <v>64</v>
      </c>
      <c r="AJ56" s="1">
        <v>32812</v>
      </c>
      <c r="AK56" s="1">
        <v>-7.7656000001297798E-2</v>
      </c>
      <c r="BD56" s="1">
        <v>30009.5</v>
      </c>
      <c r="BE56" s="1">
        <v>-3.1111000003875233E-2</v>
      </c>
      <c r="BF56" s="1">
        <v>0.5</v>
      </c>
    </row>
    <row r="57" spans="1:58">
      <c r="A57" s="35" t="s">
        <v>77</v>
      </c>
      <c r="B57" s="35"/>
      <c r="C57" s="46">
        <v>53021.0965</v>
      </c>
      <c r="D57" s="36">
        <v>5.9999999999999995E-4</v>
      </c>
      <c r="E57" s="1">
        <f t="shared" si="16"/>
        <v>29213.448433841251</v>
      </c>
      <c r="F57" s="1">
        <f t="shared" si="17"/>
        <v>29213.5</v>
      </c>
      <c r="G57" s="1">
        <f t="shared" si="11"/>
        <v>-2.1272999998473097E-2</v>
      </c>
      <c r="L57" s="1">
        <f>G57</f>
        <v>-2.1272999998473097E-2</v>
      </c>
      <c r="O57" s="1">
        <f t="shared" ca="1" si="19"/>
        <v>-7.176918173589511E-2</v>
      </c>
      <c r="P57" s="1">
        <f t="shared" si="20"/>
        <v>-2.3766083293157325E-2</v>
      </c>
      <c r="Q57" s="37">
        <f t="shared" si="18"/>
        <v>38002.5965</v>
      </c>
      <c r="S57" s="1">
        <f t="shared" si="12"/>
        <v>6.2154643142335676E-6</v>
      </c>
      <c r="T57" s="1">
        <v>1</v>
      </c>
      <c r="U57" s="1">
        <f t="shared" si="13"/>
        <v>6.2154643142335676E-6</v>
      </c>
      <c r="V57" s="1">
        <f t="shared" si="14"/>
        <v>2.4930832946842285E-3</v>
      </c>
      <c r="W57" s="1">
        <f t="shared" si="21"/>
        <v>2.4930832946842285E-3</v>
      </c>
      <c r="X57" s="1">
        <f t="shared" si="15"/>
        <v>6.2154643142335676E-6</v>
      </c>
      <c r="Z57" s="1">
        <f>IF(F57&lt;&gt;INT(F57),G57,"")</f>
        <v>-2.1272999998473097E-2</v>
      </c>
      <c r="AB57" s="1" t="s">
        <v>64</v>
      </c>
      <c r="BD57" s="1">
        <v>30010</v>
      </c>
      <c r="BE57" s="1">
        <v>-2.9379999992670491E-2</v>
      </c>
      <c r="BF57" s="1">
        <v>1</v>
      </c>
    </row>
    <row r="58" spans="1:58">
      <c r="A58" s="36" t="s">
        <v>70</v>
      </c>
      <c r="B58" s="39" t="s">
        <v>57</v>
      </c>
      <c r="C58" s="36">
        <v>53228.398150000001</v>
      </c>
      <c r="D58" s="36" t="s">
        <v>78</v>
      </c>
      <c r="E58" s="1">
        <f t="shared" si="16"/>
        <v>29715.951597186206</v>
      </c>
      <c r="F58" s="1">
        <f t="shared" si="17"/>
        <v>29716</v>
      </c>
      <c r="G58" s="1">
        <f t="shared" si="11"/>
        <v>-1.996800000051735E-2</v>
      </c>
      <c r="M58" s="1">
        <f>+G58</f>
        <v>-1.996800000051735E-2</v>
      </c>
      <c r="O58" s="1">
        <f t="shared" ca="1" si="19"/>
        <v>-7.3302025408644542E-2</v>
      </c>
      <c r="P58" s="1">
        <f t="shared" si="20"/>
        <v>-2.8947236248221042E-2</v>
      </c>
      <c r="Q58" s="37">
        <f t="shared" si="18"/>
        <v>38209.898150000001</v>
      </c>
      <c r="S58" s="1">
        <f t="shared" si="12"/>
        <v>8.0626683592075886E-5</v>
      </c>
      <c r="T58" s="1">
        <v>0.5</v>
      </c>
      <c r="U58" s="1">
        <f t="shared" si="13"/>
        <v>4.0313341796037943E-5</v>
      </c>
      <c r="V58" s="1">
        <f t="shared" si="14"/>
        <v>8.9792362477036924E-3</v>
      </c>
      <c r="W58" s="1">
        <f t="shared" si="21"/>
        <v>8.9792362477036924E-3</v>
      </c>
      <c r="X58" s="1">
        <f t="shared" si="15"/>
        <v>8.0626683592075886E-5</v>
      </c>
      <c r="Y58" s="1">
        <f>IF(F58=INT(F58),G58,"")</f>
        <v>-1.996800000051735E-2</v>
      </c>
      <c r="BD58" s="1">
        <v>30036.5</v>
      </c>
      <c r="BE58" s="1">
        <v>-2.9437000004691072E-2</v>
      </c>
      <c r="BF58" s="1">
        <v>1</v>
      </c>
    </row>
    <row r="59" spans="1:58">
      <c r="A59" s="48" t="s">
        <v>79</v>
      </c>
      <c r="B59" s="49"/>
      <c r="C59" s="36">
        <v>53287.5887</v>
      </c>
      <c r="D59" s="36">
        <v>5.1999999999999998E-3</v>
      </c>
      <c r="E59" s="1">
        <f t="shared" si="16"/>
        <v>29859.430622148753</v>
      </c>
      <c r="F59" s="1">
        <f t="shared" si="17"/>
        <v>29859.5</v>
      </c>
      <c r="G59" s="1">
        <f t="shared" si="11"/>
        <v>-2.8620999997656327E-2</v>
      </c>
      <c r="I59" s="1">
        <f>+G59</f>
        <v>-2.8620999997656327E-2</v>
      </c>
      <c r="O59" s="1">
        <f t="shared" ca="1" si="19"/>
        <v>-7.3739762855489416E-2</v>
      </c>
      <c r="P59" s="1">
        <f t="shared" si="20"/>
        <v>-3.0523470921157037E-2</v>
      </c>
      <c r="Q59" s="37">
        <f t="shared" si="18"/>
        <v>38269.0887</v>
      </c>
      <c r="S59" s="1">
        <f t="shared" si="12"/>
        <v>3.6193956147656437E-6</v>
      </c>
      <c r="T59" s="1">
        <v>0.2</v>
      </c>
      <c r="U59" s="1">
        <f t="shared" si="13"/>
        <v>7.2387912295312873E-7</v>
      </c>
      <c r="V59" s="1">
        <f t="shared" si="14"/>
        <v>1.9024709235007098E-3</v>
      </c>
      <c r="W59" s="1">
        <f t="shared" si="21"/>
        <v>1.9024709235007098E-3</v>
      </c>
      <c r="X59" s="1">
        <f t="shared" si="15"/>
        <v>3.6193956147656437E-6</v>
      </c>
      <c r="Z59" s="1">
        <f>IF(F59&lt;&gt;INT(F59),G59,"")</f>
        <v>-2.8620999997656327E-2</v>
      </c>
      <c r="BD59" s="1">
        <v>30037</v>
      </c>
      <c r="BE59" s="1">
        <v>-2.9105999994499143E-2</v>
      </c>
      <c r="BF59" s="1">
        <v>0.5</v>
      </c>
    </row>
    <row r="60" spans="1:58">
      <c r="A60" s="48" t="s">
        <v>79</v>
      </c>
      <c r="B60" s="125" t="s">
        <v>59</v>
      </c>
      <c r="C60" s="36">
        <v>53349.260799999996</v>
      </c>
      <c r="D60" s="36">
        <v>1.1999999999999999E-3</v>
      </c>
      <c r="E60" s="1">
        <f t="shared" si="16"/>
        <v>30008.924971760174</v>
      </c>
      <c r="F60" s="1">
        <f t="shared" si="17"/>
        <v>30009</v>
      </c>
      <c r="G60" s="1">
        <f t="shared" si="11"/>
        <v>-3.0952000000979751E-2</v>
      </c>
      <c r="I60" s="1">
        <f>+G60</f>
        <v>-3.0952000000979751E-2</v>
      </c>
      <c r="O60" s="1">
        <f t="shared" ca="1" si="19"/>
        <v>-7.4195802913352177E-2</v>
      </c>
      <c r="P60" s="1">
        <f t="shared" si="20"/>
        <v>-3.2211276472816186E-2</v>
      </c>
      <c r="Q60" s="37">
        <f t="shared" si="18"/>
        <v>38330.760799999996</v>
      </c>
      <c r="S60" s="1">
        <f t="shared" si="12"/>
        <v>1.5857772325208189E-6</v>
      </c>
      <c r="T60" s="1">
        <v>0.5</v>
      </c>
      <c r="U60" s="1">
        <f t="shared" si="13"/>
        <v>7.9288861626040944E-7</v>
      </c>
      <c r="V60" s="1">
        <f t="shared" si="14"/>
        <v>1.2592764718364347E-3</v>
      </c>
      <c r="W60" s="1">
        <f t="shared" si="21"/>
        <v>1.2592764718364347E-3</v>
      </c>
      <c r="X60" s="1">
        <f t="shared" si="15"/>
        <v>1.5857772325208189E-6</v>
      </c>
      <c r="Y60" s="1">
        <f>IF(F60=INT(F60),G60,"")</f>
        <v>-3.0952000000979751E-2</v>
      </c>
      <c r="BD60" s="1">
        <v>30864</v>
      </c>
      <c r="BE60" s="1">
        <v>-4.2331999997259118E-2</v>
      </c>
      <c r="BF60" s="1">
        <v>1</v>
      </c>
    </row>
    <row r="61" spans="1:58">
      <c r="A61" s="48" t="s">
        <v>79</v>
      </c>
      <c r="B61" s="49"/>
      <c r="C61" s="36">
        <v>53349.468800000002</v>
      </c>
      <c r="D61" s="36">
        <v>2.9999999999999997E-4</v>
      </c>
      <c r="E61" s="1">
        <f t="shared" si="16"/>
        <v>30009.429167737286</v>
      </c>
      <c r="F61" s="1">
        <f t="shared" si="17"/>
        <v>30009.5</v>
      </c>
      <c r="G61" s="1">
        <f t="shared" si="11"/>
        <v>-2.9220999997050967E-2</v>
      </c>
      <c r="I61" s="1">
        <f>+G61</f>
        <v>-2.9220999997050967E-2</v>
      </c>
      <c r="O61" s="1">
        <f t="shared" ca="1" si="19"/>
        <v>-7.4197328130937004E-2</v>
      </c>
      <c r="P61" s="1">
        <f t="shared" si="20"/>
        <v>-3.2216999495703114E-2</v>
      </c>
      <c r="Q61" s="37">
        <f t="shared" si="18"/>
        <v>38330.968800000002</v>
      </c>
      <c r="S61" s="1">
        <f t="shared" si="12"/>
        <v>8.9760129959239138E-6</v>
      </c>
      <c r="T61" s="1">
        <v>1</v>
      </c>
      <c r="U61" s="1">
        <f t="shared" si="13"/>
        <v>8.9760129959239138E-6</v>
      </c>
      <c r="V61" s="1">
        <f t="shared" si="14"/>
        <v>2.9959994986521465E-3</v>
      </c>
      <c r="W61" s="1">
        <f t="shared" si="21"/>
        <v>2.9959994986521465E-3</v>
      </c>
      <c r="X61" s="1">
        <f t="shared" si="15"/>
        <v>8.9760129959239138E-6</v>
      </c>
      <c r="Z61" s="1">
        <f>IF(F61&lt;&gt;INT(F61),G61,"")</f>
        <v>-2.9220999997050967E-2</v>
      </c>
      <c r="BD61" s="1">
        <v>30986.5</v>
      </c>
      <c r="BE61" s="1">
        <v>-3.893699999753153E-2</v>
      </c>
      <c r="BF61" s="1">
        <v>0.2</v>
      </c>
    </row>
    <row r="62" spans="1:58">
      <c r="A62" s="48" t="s">
        <v>79</v>
      </c>
      <c r="B62" s="125" t="s">
        <v>59</v>
      </c>
      <c r="C62" s="36">
        <v>53360.400999999998</v>
      </c>
      <c r="D62" s="36">
        <v>5.9999999999999995E-4</v>
      </c>
      <c r="E62" s="1">
        <f t="shared" si="16"/>
        <v>30035.929029568186</v>
      </c>
      <c r="F62" s="1">
        <f t="shared" si="17"/>
        <v>30036</v>
      </c>
      <c r="G62" s="1">
        <f t="shared" si="11"/>
        <v>-2.927800000179559E-2</v>
      </c>
      <c r="I62" s="1">
        <f>+G62</f>
        <v>-2.927800000179559E-2</v>
      </c>
      <c r="O62" s="1">
        <f t="shared" ca="1" si="19"/>
        <v>-7.4278164662932744E-2</v>
      </c>
      <c r="P62" s="1">
        <f t="shared" si="20"/>
        <v>-3.2521065624778966E-2</v>
      </c>
      <c r="Q62" s="37">
        <f t="shared" si="18"/>
        <v>38341.900999999998</v>
      </c>
      <c r="S62" s="1">
        <f t="shared" si="12"/>
        <v>1.0517474634976556E-5</v>
      </c>
      <c r="T62" s="1">
        <v>1</v>
      </c>
      <c r="U62" s="1">
        <f t="shared" si="13"/>
        <v>1.0517474634976556E-5</v>
      </c>
      <c r="V62" s="1">
        <f t="shared" si="14"/>
        <v>3.2430656229833765E-3</v>
      </c>
      <c r="W62" s="1">
        <f t="shared" si="21"/>
        <v>3.2430656229833765E-3</v>
      </c>
      <c r="X62" s="1">
        <f t="shared" si="15"/>
        <v>1.0517474634976556E-5</v>
      </c>
      <c r="Y62" s="1">
        <f>IF(F62=INT(F62),G62,"")</f>
        <v>-2.927800000179559E-2</v>
      </c>
      <c r="BD62" s="1">
        <v>31768.5</v>
      </c>
      <c r="BE62" s="1">
        <v>-5.9252999999444E-2</v>
      </c>
      <c r="BF62" s="1">
        <v>0.5</v>
      </c>
    </row>
    <row r="63" spans="1:58">
      <c r="A63" s="48" t="s">
        <v>79</v>
      </c>
      <c r="B63" s="49"/>
      <c r="C63" s="36">
        <v>53360.607600000003</v>
      </c>
      <c r="D63" s="36">
        <v>1.1000000000000001E-3</v>
      </c>
      <c r="E63" s="1">
        <f t="shared" si="16"/>
        <v>30036.429831918529</v>
      </c>
      <c r="F63" s="1">
        <f t="shared" si="17"/>
        <v>30036.5</v>
      </c>
      <c r="G63" s="1">
        <f t="shared" si="11"/>
        <v>-2.8946999998879619E-2</v>
      </c>
      <c r="I63" s="1">
        <f>+G63</f>
        <v>-2.8946999998879619E-2</v>
      </c>
      <c r="O63" s="1">
        <f t="shared" ca="1" si="19"/>
        <v>-7.4279689880517571E-2</v>
      </c>
      <c r="P63" s="1">
        <f t="shared" si="20"/>
        <v>-3.2526816795442004E-2</v>
      </c>
      <c r="Q63" s="37">
        <f t="shared" si="18"/>
        <v>38342.107600000003</v>
      </c>
      <c r="S63" s="1">
        <f t="shared" si="12"/>
        <v>1.2815088296950177E-5</v>
      </c>
      <c r="T63" s="1">
        <v>0.5</v>
      </c>
      <c r="U63" s="1">
        <f t="shared" si="13"/>
        <v>6.4075441484750886E-6</v>
      </c>
      <c r="V63" s="1">
        <f t="shared" si="14"/>
        <v>3.5798167965623851E-3</v>
      </c>
      <c r="W63" s="1">
        <f t="shared" si="21"/>
        <v>3.5798167965623851E-3</v>
      </c>
      <c r="X63" s="1">
        <f t="shared" si="15"/>
        <v>1.2815088296950177E-5</v>
      </c>
      <c r="Z63" s="1">
        <f>IF(F63&lt;&gt;INT(F63),G63,"")</f>
        <v>-2.8946999998879619E-2</v>
      </c>
      <c r="BD63" s="1">
        <v>32529</v>
      </c>
      <c r="BE63" s="1">
        <v>-7.0652000002155546E-2</v>
      </c>
      <c r="BF63" s="1">
        <v>1</v>
      </c>
    </row>
    <row r="64" spans="1:58">
      <c r="A64" s="47" t="s">
        <v>80</v>
      </c>
      <c r="B64" s="39"/>
      <c r="C64" s="36">
        <v>53701.763299999999</v>
      </c>
      <c r="D64" s="36">
        <v>2.0000000000000001E-4</v>
      </c>
      <c r="E64" s="1">
        <f t="shared" si="16"/>
        <v>30863.397771841628</v>
      </c>
      <c r="F64" s="1">
        <f t="shared" si="17"/>
        <v>30863.5</v>
      </c>
      <c r="G64" s="1">
        <f t="shared" si="11"/>
        <v>-4.2173000001639593E-2</v>
      </c>
      <c r="K64" s="1">
        <f>+G64</f>
        <v>-4.2173000001639593E-2</v>
      </c>
      <c r="O64" s="1">
        <f t="shared" ca="1" si="19"/>
        <v>-7.6802399765818638E-2</v>
      </c>
      <c r="P64" s="1">
        <f t="shared" si="20"/>
        <v>-4.2752687119171351E-2</v>
      </c>
      <c r="Q64" s="37">
        <f t="shared" si="18"/>
        <v>38683.263299999999</v>
      </c>
      <c r="S64" s="1">
        <f t="shared" si="12"/>
        <v>3.3603715423227765E-7</v>
      </c>
      <c r="T64" s="1">
        <v>1</v>
      </c>
      <c r="U64" s="1">
        <f t="shared" si="13"/>
        <v>3.3603715423227765E-7</v>
      </c>
      <c r="V64" s="1">
        <f t="shared" si="14"/>
        <v>5.796871175317575E-4</v>
      </c>
      <c r="W64" s="1">
        <f t="shared" si="21"/>
        <v>5.796871175317575E-4</v>
      </c>
      <c r="X64" s="1">
        <f t="shared" si="15"/>
        <v>3.3603715423227765E-7</v>
      </c>
      <c r="Z64" s="1">
        <f>IF(F64&lt;&gt;INT(F64),G64,"")</f>
        <v>-4.2173000001639593E-2</v>
      </c>
      <c r="BD64" s="1">
        <v>32529</v>
      </c>
      <c r="BE64" s="1">
        <v>-6.9652000005589798E-2</v>
      </c>
      <c r="BF64" s="1">
        <v>1</v>
      </c>
    </row>
    <row r="65" spans="1:58">
      <c r="A65" s="45" t="s">
        <v>81</v>
      </c>
      <c r="B65" s="125" t="s">
        <v>59</v>
      </c>
      <c r="C65" s="36">
        <v>53752.302600000003</v>
      </c>
      <c r="D65" s="36">
        <v>3.7000000000000002E-3</v>
      </c>
      <c r="E65" s="1">
        <f t="shared" si="16"/>
        <v>30985.906001386553</v>
      </c>
      <c r="F65" s="1">
        <f t="shared" si="17"/>
        <v>30986</v>
      </c>
      <c r="G65" s="1">
        <f t="shared" si="11"/>
        <v>-3.8777999994636048E-2</v>
      </c>
      <c r="I65" s="1">
        <f>+G65</f>
        <v>-3.8777999994636048E-2</v>
      </c>
      <c r="O65" s="1">
        <f t="shared" ca="1" si="19"/>
        <v>-7.7176078074100846E-2</v>
      </c>
      <c r="P65" s="1">
        <f t="shared" si="20"/>
        <v>-4.4388660161604476E-2</v>
      </c>
      <c r="Q65" s="37">
        <f t="shared" si="18"/>
        <v>38733.802600000003</v>
      </c>
      <c r="S65" s="1">
        <f t="shared" si="12"/>
        <v>3.1479507509206197E-5</v>
      </c>
      <c r="T65" s="1">
        <v>0.2</v>
      </c>
      <c r="U65" s="1">
        <f t="shared" si="13"/>
        <v>6.2959015018412396E-6</v>
      </c>
      <c r="V65" s="1">
        <f t="shared" si="14"/>
        <v>5.6106601669684286E-3</v>
      </c>
      <c r="W65" s="1">
        <f t="shared" si="21"/>
        <v>5.6106601669684286E-3</v>
      </c>
      <c r="X65" s="1">
        <f t="shared" si="15"/>
        <v>3.1479507509206197E-5</v>
      </c>
      <c r="Y65" s="1">
        <f>IF(F65=INT(F65),G65,"")</f>
        <v>-3.8777999994636048E-2</v>
      </c>
      <c r="BD65" s="1">
        <v>32531</v>
      </c>
      <c r="BE65" s="1">
        <v>-7.2127999992517289E-2</v>
      </c>
      <c r="BF65" s="1">
        <v>1</v>
      </c>
    </row>
    <row r="66" spans="1:58">
      <c r="A66" s="47" t="s">
        <v>82</v>
      </c>
      <c r="B66" s="39"/>
      <c r="C66" s="50">
        <v>54074.887000000002</v>
      </c>
      <c r="D66" s="36">
        <v>1E-3</v>
      </c>
      <c r="E66" s="1">
        <f t="shared" si="16"/>
        <v>31767.856755014094</v>
      </c>
      <c r="F66" s="1">
        <f t="shared" si="17"/>
        <v>31768</v>
      </c>
      <c r="G66" s="1">
        <f t="shared" si="11"/>
        <v>-5.9093999996548519E-2</v>
      </c>
      <c r="K66" s="1">
        <f>+G66</f>
        <v>-5.9093999996548519E-2</v>
      </c>
      <c r="O66" s="1">
        <f t="shared" ca="1" si="19"/>
        <v>-7.9561518376767629E-2</v>
      </c>
      <c r="P66" s="1">
        <f t="shared" si="20"/>
        <v>-5.5569565152435163E-2</v>
      </c>
      <c r="Q66" s="37">
        <f t="shared" si="18"/>
        <v>39056.387000000002</v>
      </c>
      <c r="S66" s="1">
        <f t="shared" si="12"/>
        <v>1.2421640970400332E-5</v>
      </c>
      <c r="T66" s="1">
        <v>0.5</v>
      </c>
      <c r="U66" s="1">
        <f t="shared" si="13"/>
        <v>6.2108204852001662E-6</v>
      </c>
      <c r="V66" s="1">
        <f t="shared" si="14"/>
        <v>-3.5244348441133555E-3</v>
      </c>
      <c r="W66" s="1">
        <f t="shared" si="21"/>
        <v>3.5244348441133555E-3</v>
      </c>
      <c r="X66" s="1">
        <f t="shared" si="15"/>
        <v>1.2421640970400332E-5</v>
      </c>
      <c r="Y66" s="1">
        <f>IF(F66=INT(F66),G66,"")</f>
        <v>-5.9093999996548519E-2</v>
      </c>
      <c r="BD66" s="1">
        <v>32531</v>
      </c>
      <c r="BE66" s="1">
        <v>-7.1527999993122648E-2</v>
      </c>
      <c r="BF66" s="1">
        <v>1</v>
      </c>
    </row>
    <row r="67" spans="1:58">
      <c r="A67" s="36" t="s">
        <v>83</v>
      </c>
      <c r="B67" s="39" t="s">
        <v>59</v>
      </c>
      <c r="C67" s="36">
        <v>54388.61075</v>
      </c>
      <c r="D67" s="36">
        <v>5.9999999999999995E-4</v>
      </c>
      <c r="E67" s="1">
        <f t="shared" si="16"/>
        <v>32528.329123620133</v>
      </c>
      <c r="F67" s="1">
        <f t="shared" si="17"/>
        <v>32528.5</v>
      </c>
      <c r="G67" s="1">
        <f t="shared" si="11"/>
        <v>-7.0492999999260064E-2</v>
      </c>
      <c r="M67" s="1">
        <f>+G67</f>
        <v>-7.0492999999260064E-2</v>
      </c>
      <c r="O67" s="1">
        <f t="shared" ca="1" si="19"/>
        <v>-8.1881374323286932E-2</v>
      </c>
      <c r="P67" s="1">
        <f t="shared" si="20"/>
        <v>-6.7666005506978433E-2</v>
      </c>
      <c r="Q67" s="37">
        <f t="shared" si="18"/>
        <v>39370.11075</v>
      </c>
      <c r="S67" s="1">
        <f t="shared" si="12"/>
        <v>7.9918978593906792E-6</v>
      </c>
      <c r="T67" s="1">
        <v>1</v>
      </c>
      <c r="U67" s="1">
        <f t="shared" si="13"/>
        <v>7.9918978593906792E-6</v>
      </c>
      <c r="V67" s="1">
        <f t="shared" si="14"/>
        <v>-2.8269944922816315E-3</v>
      </c>
      <c r="W67" s="1">
        <f t="shared" si="21"/>
        <v>2.8269944922816315E-3</v>
      </c>
      <c r="X67" s="1">
        <f t="shared" si="15"/>
        <v>7.9918978593906792E-6</v>
      </c>
      <c r="Z67" s="1">
        <f t="shared" ref="Z67:Z74" si="22">IF(F67&lt;&gt;INT(F67),G67,"")</f>
        <v>-7.0492999999260064E-2</v>
      </c>
      <c r="BD67" s="1">
        <v>32531</v>
      </c>
      <c r="BE67" s="1">
        <v>-7.1527999993122648E-2</v>
      </c>
      <c r="BF67" s="1">
        <v>1</v>
      </c>
    </row>
    <row r="68" spans="1:58">
      <c r="A68" s="36" t="s">
        <v>83</v>
      </c>
      <c r="B68" s="39" t="s">
        <v>59</v>
      </c>
      <c r="C68" s="36">
        <v>54388.611749999996</v>
      </c>
      <c r="D68" s="36">
        <v>4.0000000000000002E-4</v>
      </c>
      <c r="E68" s="1">
        <f t="shared" si="16"/>
        <v>32528.331547639245</v>
      </c>
      <c r="F68" s="1">
        <f t="shared" si="17"/>
        <v>32528.5</v>
      </c>
      <c r="G68" s="1">
        <f t="shared" si="11"/>
        <v>-6.9493000002694316E-2</v>
      </c>
      <c r="M68" s="1">
        <f>+G68</f>
        <v>-6.9493000002694316E-2</v>
      </c>
      <c r="O68" s="1">
        <f t="shared" ca="1" si="19"/>
        <v>-8.1881374323286932E-2</v>
      </c>
      <c r="P68" s="1">
        <f t="shared" si="20"/>
        <v>-6.7666005506978433E-2</v>
      </c>
      <c r="Q68" s="37">
        <f t="shared" si="18"/>
        <v>39370.111749999996</v>
      </c>
      <c r="S68" s="1">
        <f t="shared" si="12"/>
        <v>3.3379088873761351E-6</v>
      </c>
      <c r="T68" s="1">
        <v>1</v>
      </c>
      <c r="U68" s="1">
        <f t="shared" si="13"/>
        <v>3.3379088873761351E-6</v>
      </c>
      <c r="V68" s="1">
        <f t="shared" si="14"/>
        <v>-1.8269944957158835E-3</v>
      </c>
      <c r="W68" s="1">
        <f t="shared" si="21"/>
        <v>1.8269944957158835E-3</v>
      </c>
      <c r="X68" s="1">
        <f t="shared" si="15"/>
        <v>3.3379088873761351E-6</v>
      </c>
      <c r="Z68" s="1">
        <f t="shared" si="22"/>
        <v>-6.9493000002694316E-2</v>
      </c>
      <c r="BD68" s="1">
        <v>32573</v>
      </c>
      <c r="BE68" s="1">
        <v>-7.3073999992629979E-2</v>
      </c>
      <c r="BF68" s="1">
        <v>0.4</v>
      </c>
    </row>
    <row r="69" spans="1:58">
      <c r="A69" s="36" t="s">
        <v>83</v>
      </c>
      <c r="B69" s="39" t="s">
        <v>59</v>
      </c>
      <c r="C69" s="36">
        <v>54389.434350000003</v>
      </c>
      <c r="D69" s="36">
        <v>5.9999999999999995E-4</v>
      </c>
      <c r="E69" s="1">
        <f t="shared" si="16"/>
        <v>32530.325545767919</v>
      </c>
      <c r="F69" s="1">
        <f t="shared" si="17"/>
        <v>32530.5</v>
      </c>
      <c r="G69" s="1">
        <f t="shared" si="11"/>
        <v>-7.1968999996897765E-2</v>
      </c>
      <c r="M69" s="1">
        <f>+G69</f>
        <v>-7.1968999996897765E-2</v>
      </c>
      <c r="O69" s="1">
        <f t="shared" ca="1" si="19"/>
        <v>-8.1887475193626241E-2</v>
      </c>
      <c r="P69" s="1">
        <f t="shared" si="20"/>
        <v>-6.7699407144010681E-2</v>
      </c>
      <c r="Q69" s="37">
        <f t="shared" si="18"/>
        <v>39370.934350000003</v>
      </c>
      <c r="S69" s="1">
        <f t="shared" si="12"/>
        <v>1.8229423129424461E-5</v>
      </c>
      <c r="T69" s="1">
        <v>1</v>
      </c>
      <c r="U69" s="1">
        <f t="shared" si="13"/>
        <v>1.8229423129424461E-5</v>
      </c>
      <c r="V69" s="1">
        <f t="shared" si="14"/>
        <v>-4.269592852887083E-3</v>
      </c>
      <c r="W69" s="1">
        <f t="shared" si="21"/>
        <v>4.269592852887083E-3</v>
      </c>
      <c r="X69" s="1">
        <f t="shared" si="15"/>
        <v>1.8229423129424461E-5</v>
      </c>
      <c r="Z69" s="1">
        <f t="shared" si="22"/>
        <v>-7.1968999996897765E-2</v>
      </c>
      <c r="BD69" s="1">
        <v>32691</v>
      </c>
      <c r="BE69" s="1">
        <v>-7.3658000001159962E-2</v>
      </c>
      <c r="BF69" s="1">
        <v>0.5</v>
      </c>
    </row>
    <row r="70" spans="1:58">
      <c r="A70" s="36" t="s">
        <v>83</v>
      </c>
      <c r="B70" s="39" t="s">
        <v>59</v>
      </c>
      <c r="C70" s="36">
        <v>54389.434950000003</v>
      </c>
      <c r="D70" s="36">
        <v>4.0000000000000002E-4</v>
      </c>
      <c r="E70" s="1">
        <f t="shared" si="16"/>
        <v>32530.32700017939</v>
      </c>
      <c r="F70" s="1">
        <f t="shared" si="17"/>
        <v>32530.5</v>
      </c>
      <c r="G70" s="1">
        <f t="shared" si="11"/>
        <v>-7.1368999997503124E-2</v>
      </c>
      <c r="M70" s="1">
        <f>+G70</f>
        <v>-7.1368999997503124E-2</v>
      </c>
      <c r="O70" s="1">
        <f t="shared" ca="1" si="19"/>
        <v>-8.1887475193626241E-2</v>
      </c>
      <c r="P70" s="1">
        <f t="shared" si="20"/>
        <v>-6.7699407144010681E-2</v>
      </c>
      <c r="Q70" s="37">
        <f t="shared" si="18"/>
        <v>39370.934950000003</v>
      </c>
      <c r="S70" s="1">
        <f t="shared" si="12"/>
        <v>1.3465911710402809E-5</v>
      </c>
      <c r="T70" s="1">
        <v>1</v>
      </c>
      <c r="U70" s="1">
        <f t="shared" si="13"/>
        <v>1.3465911710402809E-5</v>
      </c>
      <c r="V70" s="1">
        <f t="shared" si="14"/>
        <v>-3.6695928534924427E-3</v>
      </c>
      <c r="W70" s="1">
        <f t="shared" si="21"/>
        <v>3.6695928534924427E-3</v>
      </c>
      <c r="X70" s="1">
        <f t="shared" si="15"/>
        <v>1.3465911710402809E-5</v>
      </c>
      <c r="Z70" s="1">
        <f t="shared" si="22"/>
        <v>-7.1368999997503124E-2</v>
      </c>
      <c r="BD70" s="1">
        <v>32740</v>
      </c>
      <c r="BE70" s="1">
        <v>-7.7320000003965106E-2</v>
      </c>
      <c r="BF70" s="1">
        <v>1</v>
      </c>
    </row>
    <row r="71" spans="1:58">
      <c r="A71" s="36" t="s">
        <v>83</v>
      </c>
      <c r="B71" s="39" t="s">
        <v>59</v>
      </c>
      <c r="C71" s="36">
        <v>54389.434950000003</v>
      </c>
      <c r="D71" s="36">
        <v>5.9999999999999995E-4</v>
      </c>
      <c r="E71" s="1">
        <f t="shared" si="16"/>
        <v>32530.32700017939</v>
      </c>
      <c r="F71" s="1">
        <f t="shared" si="17"/>
        <v>32530.5</v>
      </c>
      <c r="G71" s="1">
        <f t="shared" si="11"/>
        <v>-7.1368999997503124E-2</v>
      </c>
      <c r="M71" s="1">
        <f>+G71</f>
        <v>-7.1368999997503124E-2</v>
      </c>
      <c r="O71" s="1">
        <f t="shared" ca="1" si="19"/>
        <v>-8.1887475193626241E-2</v>
      </c>
      <c r="P71" s="1">
        <f t="shared" si="20"/>
        <v>-6.7699407144010681E-2</v>
      </c>
      <c r="Q71" s="37">
        <f t="shared" si="18"/>
        <v>39370.934950000003</v>
      </c>
      <c r="S71" s="1">
        <f t="shared" si="12"/>
        <v>1.3465911710402809E-5</v>
      </c>
      <c r="T71" s="1">
        <v>1</v>
      </c>
      <c r="U71" s="1">
        <f t="shared" si="13"/>
        <v>1.3465911710402809E-5</v>
      </c>
      <c r="V71" s="1">
        <f t="shared" si="14"/>
        <v>-3.6695928534924427E-3</v>
      </c>
      <c r="W71" s="1">
        <f t="shared" si="21"/>
        <v>3.6695928534924427E-3</v>
      </c>
      <c r="X71" s="1">
        <f t="shared" si="15"/>
        <v>1.3465911710402809E-5</v>
      </c>
      <c r="Z71" s="1">
        <f t="shared" si="22"/>
        <v>-7.1368999997503124E-2</v>
      </c>
      <c r="BD71" s="1">
        <v>32741.5</v>
      </c>
      <c r="BE71" s="1">
        <v>-7.5126999996427912E-2</v>
      </c>
      <c r="BF71" s="1">
        <v>1</v>
      </c>
    </row>
    <row r="72" spans="1:58">
      <c r="A72" s="47" t="s">
        <v>84</v>
      </c>
      <c r="B72" s="35"/>
      <c r="C72" s="36">
        <v>54406.76</v>
      </c>
      <c r="D72" s="36">
        <v>1E-3</v>
      </c>
      <c r="E72" s="1">
        <f t="shared" si="16"/>
        <v>32572.323252645827</v>
      </c>
      <c r="F72" s="1">
        <f t="shared" si="17"/>
        <v>32572.5</v>
      </c>
      <c r="G72" s="1">
        <f t="shared" si="11"/>
        <v>-7.2914999997010455E-2</v>
      </c>
      <c r="K72" s="1">
        <f>+G72</f>
        <v>-7.2914999997010455E-2</v>
      </c>
      <c r="O72" s="1">
        <f t="shared" ca="1" si="19"/>
        <v>-8.201559347075156E-2</v>
      </c>
      <c r="P72" s="1">
        <f t="shared" si="20"/>
        <v>-6.8402768080567222E-2</v>
      </c>
      <c r="Q72" s="37">
        <f t="shared" si="18"/>
        <v>39388.26</v>
      </c>
      <c r="S72" s="1">
        <f t="shared" si="12"/>
        <v>2.0360236867768965E-5</v>
      </c>
      <c r="T72" s="1">
        <v>0.4</v>
      </c>
      <c r="U72" s="1">
        <f t="shared" si="13"/>
        <v>8.1440947471075869E-6</v>
      </c>
      <c r="V72" s="1">
        <f t="shared" si="14"/>
        <v>-4.5122319164432323E-3</v>
      </c>
      <c r="W72" s="1">
        <f t="shared" si="21"/>
        <v>4.5122319164432323E-3</v>
      </c>
      <c r="X72" s="1">
        <f t="shared" si="15"/>
        <v>2.0360236867768965E-5</v>
      </c>
      <c r="Z72" s="1">
        <f t="shared" si="22"/>
        <v>-7.2914999997010455E-2</v>
      </c>
      <c r="BD72" s="1">
        <v>32744</v>
      </c>
      <c r="BE72" s="1">
        <v>-7.5272000001859851E-2</v>
      </c>
      <c r="BF72" s="1">
        <v>1</v>
      </c>
    </row>
    <row r="73" spans="1:58">
      <c r="A73" s="36" t="s">
        <v>85</v>
      </c>
      <c r="B73" s="125" t="s">
        <v>57</v>
      </c>
      <c r="C73" s="36">
        <v>54455.438900000001</v>
      </c>
      <c r="D73" s="36">
        <v>1.6000000000000001E-3</v>
      </c>
      <c r="E73" s="1">
        <f t="shared" si="16"/>
        <v>32690.321837018659</v>
      </c>
      <c r="F73" s="1">
        <f t="shared" si="17"/>
        <v>32690.5</v>
      </c>
      <c r="G73" s="1">
        <f t="shared" si="11"/>
        <v>-7.349899999826448E-2</v>
      </c>
      <c r="I73" s="1">
        <f>+G73</f>
        <v>-7.349899999826448E-2</v>
      </c>
      <c r="O73" s="1">
        <f t="shared" ca="1" si="19"/>
        <v>-8.2375544820770336E-2</v>
      </c>
      <c r="P73" s="1">
        <f t="shared" si="20"/>
        <v>-7.0398559971382779E-2</v>
      </c>
      <c r="Q73" s="37">
        <f t="shared" si="18"/>
        <v>39436.938900000001</v>
      </c>
      <c r="S73" s="1">
        <f t="shared" si="12"/>
        <v>9.6127283602902043E-6</v>
      </c>
      <c r="T73" s="1">
        <v>0.5</v>
      </c>
      <c r="U73" s="1">
        <f t="shared" si="13"/>
        <v>4.8063641801451022E-6</v>
      </c>
      <c r="V73" s="1">
        <f t="shared" si="14"/>
        <v>-3.1004400268817012E-3</v>
      </c>
      <c r="W73" s="1">
        <f t="shared" si="21"/>
        <v>3.1004400268817012E-3</v>
      </c>
      <c r="X73" s="1">
        <f t="shared" si="15"/>
        <v>9.6127283602902043E-6</v>
      </c>
      <c r="Z73" s="1">
        <f t="shared" si="22"/>
        <v>-7.349899999826448E-2</v>
      </c>
      <c r="BD73" s="1">
        <v>32812</v>
      </c>
      <c r="BE73" s="1">
        <v>-7.7656000001297798E-2</v>
      </c>
      <c r="BF73" s="1">
        <v>1</v>
      </c>
    </row>
    <row r="74" spans="1:58">
      <c r="A74" s="45" t="s">
        <v>86</v>
      </c>
      <c r="B74" s="125" t="s">
        <v>57</v>
      </c>
      <c r="C74" s="36">
        <v>54475.649599999997</v>
      </c>
      <c r="D74" s="36">
        <v>2.0000000000000001E-4</v>
      </c>
      <c r="E74" s="1">
        <f t="shared" si="16"/>
        <v>32739.312960260628</v>
      </c>
      <c r="F74" s="1">
        <f t="shared" si="17"/>
        <v>32739.5</v>
      </c>
      <c r="G74" s="1">
        <f t="shared" si="11"/>
        <v>-7.7161000001069624E-2</v>
      </c>
      <c r="I74" s="1">
        <f>+G74</f>
        <v>-7.7161000001069624E-2</v>
      </c>
      <c r="O74" s="1">
        <f t="shared" ca="1" si="19"/>
        <v>-8.252501614408321E-2</v>
      </c>
      <c r="P74" s="1">
        <f t="shared" si="20"/>
        <v>-7.123585187188386E-2</v>
      </c>
      <c r="Q74" s="37">
        <f t="shared" si="18"/>
        <v>39457.149599999997</v>
      </c>
      <c r="S74" s="1">
        <f t="shared" si="12"/>
        <v>3.5107380352793567E-5</v>
      </c>
      <c r="T74" s="1">
        <v>1</v>
      </c>
      <c r="U74" s="1">
        <f t="shared" si="13"/>
        <v>3.5107380352793567E-5</v>
      </c>
      <c r="V74" s="1">
        <f t="shared" si="14"/>
        <v>-5.9251481291857644E-3</v>
      </c>
      <c r="W74" s="1">
        <f t="shared" si="21"/>
        <v>5.9251481291857644E-3</v>
      </c>
      <c r="X74" s="1">
        <f t="shared" si="15"/>
        <v>3.5107380352793567E-5</v>
      </c>
      <c r="Z74" s="1">
        <f t="shared" si="22"/>
        <v>-7.7161000001069624E-2</v>
      </c>
      <c r="BD74" s="1">
        <v>33603</v>
      </c>
      <c r="BE74" s="1">
        <v>-8.9513999999326188E-2</v>
      </c>
      <c r="BF74" s="1">
        <v>1</v>
      </c>
    </row>
    <row r="75" spans="1:58">
      <c r="A75" s="36" t="s">
        <v>85</v>
      </c>
      <c r="B75" s="125" t="s">
        <v>59</v>
      </c>
      <c r="C75" s="36">
        <v>54476.270600000003</v>
      </c>
      <c r="D75" s="36">
        <v>5.9999999999999995E-4</v>
      </c>
      <c r="E75" s="1">
        <f t="shared" si="16"/>
        <v>32740.818276134578</v>
      </c>
      <c r="F75" s="1">
        <f t="shared" si="17"/>
        <v>32741</v>
      </c>
      <c r="G75" s="1">
        <f t="shared" si="11"/>
        <v>-7.496799999353243E-2</v>
      </c>
      <c r="I75" s="1">
        <f>+G75</f>
        <v>-7.496799999353243E-2</v>
      </c>
      <c r="O75" s="1">
        <f t="shared" ca="1" si="19"/>
        <v>-8.2529591796837692E-2</v>
      </c>
      <c r="P75" s="1">
        <f t="shared" si="20"/>
        <v>-7.1261562226741848E-2</v>
      </c>
      <c r="Q75" s="37">
        <f t="shared" si="18"/>
        <v>39457.770600000003</v>
      </c>
      <c r="S75" s="1">
        <f t="shared" si="12"/>
        <v>1.3737680919091559E-5</v>
      </c>
      <c r="T75" s="1">
        <v>1</v>
      </c>
      <c r="U75" s="1">
        <f t="shared" si="13"/>
        <v>1.3737680919091559E-5</v>
      </c>
      <c r="V75" s="1">
        <f t="shared" si="14"/>
        <v>-3.7064377667905823E-3</v>
      </c>
      <c r="W75" s="1">
        <f t="shared" si="21"/>
        <v>3.7064377667905823E-3</v>
      </c>
      <c r="X75" s="1">
        <f t="shared" si="15"/>
        <v>1.3737680919091559E-5</v>
      </c>
      <c r="Y75" s="1">
        <f>IF(F75=INT(F75),G75,"")</f>
        <v>-7.496799999353243E-2</v>
      </c>
      <c r="BD75" s="1">
        <v>33604.5</v>
      </c>
      <c r="BE75" s="1">
        <v>-9.1720999997050967E-2</v>
      </c>
      <c r="BF75" s="1">
        <v>1</v>
      </c>
    </row>
    <row r="76" spans="1:58">
      <c r="A76" s="36" t="s">
        <v>85</v>
      </c>
      <c r="B76" s="125" t="s">
        <v>57</v>
      </c>
      <c r="C76" s="36">
        <v>54477.301800000001</v>
      </c>
      <c r="D76" s="36">
        <v>5.9999999999999995E-4</v>
      </c>
      <c r="E76" s="1">
        <f t="shared" si="16"/>
        <v>32743.317924651798</v>
      </c>
      <c r="F76" s="1">
        <f t="shared" si="17"/>
        <v>32743.5</v>
      </c>
      <c r="G76" s="1">
        <f t="shared" si="11"/>
        <v>-7.5112999998964369E-2</v>
      </c>
      <c r="I76" s="1">
        <f>+G76</f>
        <v>-7.5112999998964369E-2</v>
      </c>
      <c r="O76" s="1">
        <f t="shared" ca="1" si="19"/>
        <v>-8.2537217884761815E-2</v>
      </c>
      <c r="P76" s="1">
        <f t="shared" si="20"/>
        <v>-7.1304423243274018E-2</v>
      </c>
      <c r="Q76" s="37">
        <f t="shared" si="18"/>
        <v>39458.801800000001</v>
      </c>
      <c r="S76" s="1">
        <f t="shared" si="12"/>
        <v>1.4505256903984843E-5</v>
      </c>
      <c r="T76" s="1">
        <v>1</v>
      </c>
      <c r="U76" s="1">
        <f t="shared" si="13"/>
        <v>1.4505256903984843E-5</v>
      </c>
      <c r="V76" s="1">
        <f t="shared" si="14"/>
        <v>-3.8085767556903516E-3</v>
      </c>
      <c r="W76" s="1">
        <f t="shared" si="21"/>
        <v>3.8085767556903516E-3</v>
      </c>
      <c r="X76" s="1">
        <f t="shared" si="15"/>
        <v>1.4505256903984843E-5</v>
      </c>
      <c r="Z76" s="1">
        <f>IF(F76&lt;&gt;INT(F76),G76,"")</f>
        <v>-7.5112999998964369E-2</v>
      </c>
      <c r="BD76" s="1">
        <v>33605.5</v>
      </c>
      <c r="BE76" s="1">
        <v>-8.7958999996772036E-2</v>
      </c>
      <c r="BF76" s="1">
        <v>1</v>
      </c>
    </row>
    <row r="77" spans="1:58">
      <c r="A77" s="36" t="s">
        <v>85</v>
      </c>
      <c r="B77" s="125" t="s">
        <v>57</v>
      </c>
      <c r="C77" s="36">
        <v>54505.351999999999</v>
      </c>
      <c r="D77" s="36">
        <v>1E-4</v>
      </c>
      <c r="E77" s="1">
        <f t="shared" si="16"/>
        <v>32811.312145790209</v>
      </c>
      <c r="F77" s="1">
        <f t="shared" si="17"/>
        <v>32811.5</v>
      </c>
      <c r="G77" s="1">
        <f t="shared" si="11"/>
        <v>-7.7496999998402316E-2</v>
      </c>
      <c r="I77" s="1">
        <f>+G77</f>
        <v>-7.7496999998402316E-2</v>
      </c>
      <c r="O77" s="1">
        <f t="shared" ca="1" si="19"/>
        <v>-8.2744647476298061E-2</v>
      </c>
      <c r="P77" s="1">
        <f t="shared" si="20"/>
        <v>-7.247524068692468E-2</v>
      </c>
      <c r="Q77" s="37">
        <f t="shared" si="18"/>
        <v>39486.851999999999</v>
      </c>
      <c r="S77" s="1">
        <f t="shared" si="12"/>
        <v>2.5218066582412342E-5</v>
      </c>
      <c r="T77" s="1">
        <v>1</v>
      </c>
      <c r="U77" s="1">
        <f t="shared" si="13"/>
        <v>2.5218066582412342E-5</v>
      </c>
      <c r="V77" s="1">
        <f t="shared" si="14"/>
        <v>-5.021759311477636E-3</v>
      </c>
      <c r="W77" s="1">
        <f t="shared" si="21"/>
        <v>5.021759311477636E-3</v>
      </c>
      <c r="X77" s="1">
        <f t="shared" si="15"/>
        <v>2.5218066582412342E-5</v>
      </c>
      <c r="Z77" s="1">
        <f>IF(F77&lt;&gt;INT(F77),G77,"")</f>
        <v>-7.7496999998402316E-2</v>
      </c>
      <c r="BD77" s="1">
        <v>34306.5</v>
      </c>
      <c r="BE77" s="1">
        <v>-0.10319699999672594</v>
      </c>
      <c r="BF77" s="1">
        <v>1</v>
      </c>
    </row>
    <row r="78" spans="1:58">
      <c r="A78" s="36" t="s">
        <v>83</v>
      </c>
      <c r="B78" s="39" t="s">
        <v>59</v>
      </c>
      <c r="C78" s="36">
        <v>54555.409</v>
      </c>
      <c r="D78" s="36">
        <v>4.0000000000000002E-4</v>
      </c>
      <c r="E78" s="35">
        <f t="shared" si="16"/>
        <v>32932.651270913229</v>
      </c>
      <c r="F78" s="1">
        <f t="shared" si="17"/>
        <v>32932.5</v>
      </c>
      <c r="O78" s="1">
        <f t="shared" ca="1" si="19"/>
        <v>-8.3113750131825787E-2</v>
      </c>
      <c r="P78" s="1">
        <f t="shared" si="20"/>
        <v>-7.4582448186601091E-2</v>
      </c>
      <c r="Q78" s="37">
        <f t="shared" si="18"/>
        <v>39536.909</v>
      </c>
      <c r="R78" s="41">
        <v>6.2246000001323409E-2</v>
      </c>
      <c r="W78" s="1">
        <v>0.1397064101876504</v>
      </c>
      <c r="BD78" s="1">
        <v>34342</v>
      </c>
      <c r="BE78" s="1">
        <v>-0.10791600000084145</v>
      </c>
      <c r="BF78" s="1">
        <v>1</v>
      </c>
    </row>
    <row r="79" spans="1:58">
      <c r="A79" s="53" t="s">
        <v>83</v>
      </c>
      <c r="B79" s="140" t="s">
        <v>57</v>
      </c>
      <c r="C79" s="53">
        <v>54557.378920000003</v>
      </c>
      <c r="D79" s="53">
        <v>2.9999999999999997E-4</v>
      </c>
      <c r="E79" s="52">
        <f t="shared" si="16"/>
        <v>32937.426394659415</v>
      </c>
      <c r="F79" s="1">
        <f t="shared" si="17"/>
        <v>32937.5</v>
      </c>
      <c r="O79" s="1">
        <f t="shared" ca="1" si="19"/>
        <v>-8.3129002307674046E-2</v>
      </c>
      <c r="P79" s="1">
        <f t="shared" si="20"/>
        <v>-7.4670179658106406E-2</v>
      </c>
      <c r="Q79" s="37">
        <f t="shared" si="18"/>
        <v>39538.878920000003</v>
      </c>
      <c r="R79" s="41">
        <v>-3.0523999994329643E-2</v>
      </c>
      <c r="W79" s="1">
        <v>4.703622922841344E-2</v>
      </c>
      <c r="BD79" s="1">
        <v>34342</v>
      </c>
      <c r="BE79" s="1">
        <v>-0.10771599999861792</v>
      </c>
      <c r="BF79" s="1">
        <v>1</v>
      </c>
    </row>
    <row r="80" spans="1:58">
      <c r="A80" s="36" t="s">
        <v>88</v>
      </c>
      <c r="B80" s="40" t="s">
        <v>57</v>
      </c>
      <c r="C80" s="36">
        <v>54831.657700000003</v>
      </c>
      <c r="D80" s="36">
        <v>5.0000000000000001E-4</v>
      </c>
      <c r="E80" s="35">
        <f t="shared" si="16"/>
        <v>33602.283401771485</v>
      </c>
      <c r="F80" s="54">
        <f t="shared" si="17"/>
        <v>33602.5</v>
      </c>
      <c r="G80" s="1">
        <f t="shared" ref="G80:G121" si="23">+C80-(C$7+F80*C$8)</f>
        <v>-8.9354999996430706E-2</v>
      </c>
      <c r="I80" s="1">
        <f t="shared" ref="I80:I96" si="24">+G80</f>
        <v>-8.9354999996430706E-2</v>
      </c>
      <c r="O80" s="1">
        <f t="shared" ca="1" si="19"/>
        <v>-8.5157541695491709E-2</v>
      </c>
      <c r="P80" s="1">
        <f t="shared" si="20"/>
        <v>-8.6802955794865966E-2</v>
      </c>
      <c r="Q80" s="37">
        <f t="shared" si="18"/>
        <v>39813.157700000003</v>
      </c>
      <c r="S80" s="1">
        <f t="shared" ref="S80:S121" si="25">(P80-G80)^2</f>
        <v>6.5129296067402136E-6</v>
      </c>
      <c r="T80" s="1">
        <v>1</v>
      </c>
      <c r="U80" s="1">
        <f t="shared" ref="U80:U121" si="26">T80*S80</f>
        <v>6.5129296067402136E-6</v>
      </c>
      <c r="V80" s="1">
        <f t="shared" ref="V80:V121" si="27">G80-P80</f>
        <v>-2.5520442015647404E-3</v>
      </c>
      <c r="W80" s="1">
        <f t="shared" ref="W80:W121" si="28">ABS(P80-G80)</f>
        <v>2.5520442015647404E-3</v>
      </c>
      <c r="X80" s="1">
        <f t="shared" ref="X80:X121" si="29">W80^2</f>
        <v>6.5129296067402136E-6</v>
      </c>
      <c r="Z80" s="1">
        <f>IF(F80&lt;&gt;INT(F80),G80,"")</f>
        <v>-8.9354999996430706E-2</v>
      </c>
      <c r="BD80" s="1">
        <v>34342</v>
      </c>
      <c r="BE80" s="1">
        <v>-0.10730599999806145</v>
      </c>
      <c r="BF80" s="1">
        <v>1</v>
      </c>
    </row>
    <row r="81" spans="1:58">
      <c r="A81" s="42" t="s">
        <v>89</v>
      </c>
      <c r="B81" s="55" t="s">
        <v>57</v>
      </c>
      <c r="C81" s="42">
        <v>54832.274299999997</v>
      </c>
      <c r="D81" s="42">
        <v>2.9999999999999997E-4</v>
      </c>
      <c r="E81" s="35">
        <f t="shared" si="16"/>
        <v>33603.778051961272</v>
      </c>
      <c r="F81" s="54">
        <f t="shared" si="17"/>
        <v>33604</v>
      </c>
      <c r="G81" s="1">
        <f t="shared" si="23"/>
        <v>-9.1562000001431443E-2</v>
      </c>
      <c r="I81" s="1">
        <f t="shared" si="24"/>
        <v>-9.1562000001431443E-2</v>
      </c>
      <c r="O81" s="1">
        <f t="shared" ca="1" si="19"/>
        <v>-8.5162117348246177E-2</v>
      </c>
      <c r="P81" s="1">
        <f t="shared" si="20"/>
        <v>-8.6831365208672073E-2</v>
      </c>
      <c r="Q81" s="37">
        <f t="shared" si="18"/>
        <v>39813.774299999997</v>
      </c>
      <c r="S81" s="1">
        <f t="shared" si="25"/>
        <v>2.2378905542465484E-5</v>
      </c>
      <c r="T81" s="1">
        <v>1</v>
      </c>
      <c r="U81" s="1">
        <f t="shared" si="26"/>
        <v>2.2378905542465484E-5</v>
      </c>
      <c r="V81" s="1">
        <f t="shared" si="27"/>
        <v>-4.7306347927593695E-3</v>
      </c>
      <c r="W81" s="1">
        <f t="shared" si="28"/>
        <v>4.7306347927593695E-3</v>
      </c>
      <c r="X81" s="1">
        <f t="shared" si="29"/>
        <v>2.2378905542465484E-5</v>
      </c>
      <c r="Y81" s="1">
        <f>IF(F81=INT(F81),G81,"")</f>
        <v>-9.1562000001431443E-2</v>
      </c>
      <c r="BD81" s="1">
        <v>35220.5</v>
      </c>
      <c r="BE81" s="1">
        <v>-0.12142899999162182</v>
      </c>
      <c r="BF81" s="1">
        <v>0.4</v>
      </c>
    </row>
    <row r="82" spans="1:58">
      <c r="A82" s="36" t="s">
        <v>88</v>
      </c>
      <c r="B82" s="40" t="s">
        <v>59</v>
      </c>
      <c r="C82" s="36">
        <v>54832.690600000002</v>
      </c>
      <c r="D82" s="36">
        <v>4.0000000000000002E-4</v>
      </c>
      <c r="E82" s="35">
        <f t="shared" si="16"/>
        <v>33604.787171121214</v>
      </c>
      <c r="F82" s="54">
        <f t="shared" si="17"/>
        <v>33605</v>
      </c>
      <c r="G82" s="1">
        <f t="shared" si="23"/>
        <v>-8.7799999993876554E-2</v>
      </c>
      <c r="I82" s="1">
        <f t="shared" si="24"/>
        <v>-8.7799999993876554E-2</v>
      </c>
      <c r="O82" s="1">
        <f t="shared" ca="1" si="19"/>
        <v>-8.5165167783415832E-2</v>
      </c>
      <c r="P82" s="1">
        <f t="shared" si="20"/>
        <v>-8.6850307424152007E-2</v>
      </c>
      <c r="Q82" s="37">
        <f t="shared" si="18"/>
        <v>39814.190600000002</v>
      </c>
      <c r="S82" s="1">
        <f t="shared" si="25"/>
        <v>9.0191597699001415E-7</v>
      </c>
      <c r="T82" s="1">
        <v>1</v>
      </c>
      <c r="U82" s="1">
        <f t="shared" si="26"/>
        <v>9.0191597699001415E-7</v>
      </c>
      <c r="V82" s="1">
        <f t="shared" si="27"/>
        <v>-9.496925697245473E-4</v>
      </c>
      <c r="W82" s="1">
        <f t="shared" si="28"/>
        <v>9.496925697245473E-4</v>
      </c>
      <c r="X82" s="1">
        <f t="shared" si="29"/>
        <v>9.0191597699001415E-7</v>
      </c>
      <c r="Y82" s="1">
        <f>IF(F82=INT(F82),G82,"")</f>
        <v>-8.7799999993876554E-2</v>
      </c>
      <c r="BD82" s="1">
        <v>35471</v>
      </c>
      <c r="BE82" s="1">
        <v>-0.12948799999867333</v>
      </c>
      <c r="BF82" s="1">
        <v>1</v>
      </c>
    </row>
    <row r="83" spans="1:58">
      <c r="A83" s="42" t="s">
        <v>90</v>
      </c>
      <c r="B83" s="55" t="s">
        <v>57</v>
      </c>
      <c r="C83" s="42">
        <v>55121.864500000003</v>
      </c>
      <c r="D83" s="42">
        <v>8.0000000000000004E-4</v>
      </c>
      <c r="E83" s="35">
        <f>+(C83-C$7)/C$8+0.5</f>
        <v>34306.250233917861</v>
      </c>
      <c r="F83" s="56">
        <f>ROUND(2*E83,0)/2-0.5</f>
        <v>34306</v>
      </c>
      <c r="G83" s="1">
        <f t="shared" si="23"/>
        <v>-0.10303799999383045</v>
      </c>
      <c r="I83" s="1">
        <f t="shared" si="24"/>
        <v>-0.10303799999383045</v>
      </c>
      <c r="O83" s="1">
        <f t="shared" ca="1" si="19"/>
        <v>-8.7303522837340927E-2</v>
      </c>
      <c r="P83" s="1">
        <f t="shared" si="20"/>
        <v>-0.10064182183760462</v>
      </c>
      <c r="Q83" s="37">
        <f t="shared" si="18"/>
        <v>40103.364500000003</v>
      </c>
      <c r="S83" s="1">
        <f t="shared" si="25"/>
        <v>5.7416697563738503E-6</v>
      </c>
      <c r="T83" s="1">
        <v>1</v>
      </c>
      <c r="U83" s="1">
        <f t="shared" si="26"/>
        <v>5.7416697563738503E-6</v>
      </c>
      <c r="V83" s="1">
        <f t="shared" si="27"/>
        <v>-2.3961781562258366E-3</v>
      </c>
      <c r="W83" s="1">
        <f t="shared" si="28"/>
        <v>2.3961781562258366E-3</v>
      </c>
      <c r="X83" s="1">
        <f t="shared" si="29"/>
        <v>5.7416697563738503E-6</v>
      </c>
      <c r="Y83" s="1">
        <f>IF(F83=INT(F83),G83,"")</f>
        <v>-0.10303799999383045</v>
      </c>
      <c r="BD83" s="1">
        <v>36103</v>
      </c>
      <c r="BE83" s="1">
        <v>-0.13771399999677669</v>
      </c>
      <c r="BF83" s="1">
        <v>1</v>
      </c>
    </row>
    <row r="84" spans="1:58">
      <c r="A84" s="45" t="s">
        <v>91</v>
      </c>
      <c r="B84" s="39" t="s">
        <v>59</v>
      </c>
      <c r="C84" s="36">
        <v>55136.50488</v>
      </c>
      <c r="D84" s="36">
        <v>8.0000000000000004E-4</v>
      </c>
      <c r="E84" s="35">
        <f t="shared" ref="E84:E121" si="30">+(C84-C$7)/C$8</f>
        <v>34341.238794971621</v>
      </c>
      <c r="F84" s="57">
        <f t="shared" ref="F84:F103" si="31">ROUND(2*E84,0)/2+0.5</f>
        <v>34341.5</v>
      </c>
      <c r="G84" s="1">
        <f t="shared" si="23"/>
        <v>-0.10775699999794597</v>
      </c>
      <c r="I84" s="1">
        <f t="shared" si="24"/>
        <v>-0.10775699999794597</v>
      </c>
      <c r="O84" s="1">
        <f t="shared" ca="1" si="19"/>
        <v>-8.7411813285863518E-2</v>
      </c>
      <c r="P84" s="1">
        <f t="shared" si="20"/>
        <v>-0.10136750809569106</v>
      </c>
      <c r="Q84" s="37">
        <f t="shared" si="18"/>
        <v>40118.00488</v>
      </c>
      <c r="S84" s="1">
        <f t="shared" si="25"/>
        <v>4.082560676898103E-5</v>
      </c>
      <c r="T84" s="1">
        <v>1</v>
      </c>
      <c r="U84" s="1">
        <f t="shared" si="26"/>
        <v>4.082560676898103E-5</v>
      </c>
      <c r="V84" s="1">
        <f t="shared" si="27"/>
        <v>-6.3894919022549068E-3</v>
      </c>
      <c r="W84" s="1">
        <f t="shared" si="28"/>
        <v>6.3894919022549068E-3</v>
      </c>
      <c r="X84" s="1">
        <f t="shared" si="29"/>
        <v>4.082560676898103E-5</v>
      </c>
      <c r="Z84" s="1">
        <f>IF(F84&lt;&gt;INT(F84),G84,"")</f>
        <v>-0.10775699999794597</v>
      </c>
    </row>
    <row r="85" spans="1:58">
      <c r="A85" s="45" t="s">
        <v>91</v>
      </c>
      <c r="B85" s="39" t="s">
        <v>59</v>
      </c>
      <c r="C85" s="36">
        <v>55136.505080000003</v>
      </c>
      <c r="D85" s="36">
        <v>2.0000000000000001E-4</v>
      </c>
      <c r="E85" s="35">
        <f t="shared" si="30"/>
        <v>34341.239279775451</v>
      </c>
      <c r="F85" s="57">
        <f t="shared" si="31"/>
        <v>34341.5</v>
      </c>
      <c r="G85" s="1">
        <f t="shared" si="23"/>
        <v>-0.10755699999572244</v>
      </c>
      <c r="I85" s="1">
        <f t="shared" si="24"/>
        <v>-0.10755699999572244</v>
      </c>
      <c r="O85" s="1">
        <f t="shared" ca="1" si="19"/>
        <v>-8.7411813285863518E-2</v>
      </c>
      <c r="P85" s="1">
        <f t="shared" si="20"/>
        <v>-0.10136750809569106</v>
      </c>
      <c r="Q85" s="37">
        <f t="shared" ref="Q85:Q121" si="32">+C85-15018.5</f>
        <v>40118.005080000003</v>
      </c>
      <c r="S85" s="1">
        <f t="shared" si="25"/>
        <v>3.8309809980553991E-5</v>
      </c>
      <c r="T85" s="1">
        <v>1</v>
      </c>
      <c r="U85" s="1">
        <f t="shared" si="26"/>
        <v>3.8309809980553991E-5</v>
      </c>
      <c r="V85" s="1">
        <f t="shared" si="27"/>
        <v>-6.1894919000313742E-3</v>
      </c>
      <c r="W85" s="1">
        <f t="shared" si="28"/>
        <v>6.1894919000313742E-3</v>
      </c>
      <c r="X85" s="1">
        <f t="shared" si="29"/>
        <v>3.8309809980553991E-5</v>
      </c>
      <c r="Z85" s="1">
        <f>IF(F85&lt;&gt;INT(F85),G85,"")</f>
        <v>-0.10755699999572244</v>
      </c>
    </row>
    <row r="86" spans="1:58">
      <c r="A86" s="45" t="s">
        <v>91</v>
      </c>
      <c r="B86" s="39" t="s">
        <v>59</v>
      </c>
      <c r="C86" s="36">
        <v>55136.505490000003</v>
      </c>
      <c r="D86" s="36">
        <v>4.0000000000000002E-4</v>
      </c>
      <c r="E86" s="35">
        <f t="shared" si="30"/>
        <v>34341.240273623291</v>
      </c>
      <c r="F86" s="57">
        <f t="shared" si="31"/>
        <v>34341.5</v>
      </c>
      <c r="G86" s="1">
        <f t="shared" si="23"/>
        <v>-0.10714699999516597</v>
      </c>
      <c r="I86" s="1">
        <f t="shared" si="24"/>
        <v>-0.10714699999516597</v>
      </c>
      <c r="O86" s="1">
        <f t="shared" ref="O86:O121" ca="1" si="33">+C$11+C$12*$F86</f>
        <v>-8.7411813285863518E-2</v>
      </c>
      <c r="P86" s="1">
        <f t="shared" ref="P86:P121" si="34">+D$11+D$12*F86+D$13*F86^2</f>
        <v>-0.10136750809569106</v>
      </c>
      <c r="Q86" s="37">
        <f t="shared" si="32"/>
        <v>40118.005490000003</v>
      </c>
      <c r="S86" s="1">
        <f t="shared" si="25"/>
        <v>3.3402526616096091E-5</v>
      </c>
      <c r="T86" s="1">
        <v>1</v>
      </c>
      <c r="U86" s="1">
        <f t="shared" si="26"/>
        <v>3.3402526616096091E-5</v>
      </c>
      <c r="V86" s="1">
        <f t="shared" si="27"/>
        <v>-5.7794918994749089E-3</v>
      </c>
      <c r="W86" s="1">
        <f t="shared" si="28"/>
        <v>5.7794918994749089E-3</v>
      </c>
      <c r="X86" s="1">
        <f t="shared" si="29"/>
        <v>3.3402526616096091E-5</v>
      </c>
      <c r="Z86" s="1">
        <f>IF(F86&lt;&gt;INT(F86),G86,"")</f>
        <v>-0.10714699999516597</v>
      </c>
    </row>
    <row r="87" spans="1:58">
      <c r="A87" s="45" t="s">
        <v>92</v>
      </c>
      <c r="B87" s="39" t="s">
        <v>57</v>
      </c>
      <c r="C87" s="36">
        <v>55498.906000000003</v>
      </c>
      <c r="D87" s="36">
        <v>2E-3</v>
      </c>
      <c r="E87" s="35">
        <f t="shared" si="30"/>
        <v>35219.70603920125</v>
      </c>
      <c r="F87" s="57">
        <f t="shared" si="31"/>
        <v>35220</v>
      </c>
      <c r="G87" s="1">
        <f t="shared" si="23"/>
        <v>-0.1212699999960023</v>
      </c>
      <c r="I87" s="1">
        <f t="shared" si="24"/>
        <v>-0.1212699999960023</v>
      </c>
      <c r="O87" s="1">
        <f t="shared" ca="1" si="33"/>
        <v>-9.0091620582401596E-2</v>
      </c>
      <c r="P87" s="1">
        <f t="shared" si="34"/>
        <v>-0.12016277028515865</v>
      </c>
      <c r="Q87" s="37">
        <f t="shared" si="32"/>
        <v>40480.406000000003</v>
      </c>
      <c r="S87" s="1">
        <f t="shared" si="25"/>
        <v>1.2259576325749107E-6</v>
      </c>
      <c r="T87" s="1">
        <v>0.4</v>
      </c>
      <c r="U87" s="1">
        <f t="shared" si="26"/>
        <v>4.9038305302996436E-7</v>
      </c>
      <c r="V87" s="1">
        <f t="shared" si="27"/>
        <v>-1.1072297108436491E-3</v>
      </c>
      <c r="W87" s="1">
        <f t="shared" si="28"/>
        <v>1.1072297108436491E-3</v>
      </c>
      <c r="X87" s="1">
        <f t="shared" si="29"/>
        <v>1.2259576325749107E-6</v>
      </c>
      <c r="Y87" s="1">
        <f>IF(F87=INT(F87),G87,"")</f>
        <v>-0.1212699999960023</v>
      </c>
    </row>
    <row r="88" spans="1:58">
      <c r="A88" s="45" t="s">
        <v>91</v>
      </c>
      <c r="B88" s="39" t="s">
        <v>59</v>
      </c>
      <c r="C88" s="36">
        <v>55602.238709999998</v>
      </c>
      <c r="D88" s="36">
        <v>5.9999999999999995E-4</v>
      </c>
      <c r="E88" s="35">
        <f t="shared" si="30"/>
        <v>35470.186504031146</v>
      </c>
      <c r="F88" s="57">
        <f t="shared" si="31"/>
        <v>35470.5</v>
      </c>
      <c r="G88" s="1">
        <f t="shared" si="23"/>
        <v>-0.12932899999577785</v>
      </c>
      <c r="I88" s="1">
        <f t="shared" si="24"/>
        <v>-0.12932899999577785</v>
      </c>
      <c r="O88" s="1">
        <f t="shared" ca="1" si="33"/>
        <v>-9.0855754592399085E-2</v>
      </c>
      <c r="P88" s="1">
        <f t="shared" si="34"/>
        <v>-0.12581698484143478</v>
      </c>
      <c r="Q88" s="37">
        <f t="shared" si="32"/>
        <v>40583.738709999998</v>
      </c>
      <c r="S88" s="1">
        <f t="shared" si="25"/>
        <v>1.2334250444335401E-5</v>
      </c>
      <c r="T88" s="1">
        <v>1</v>
      </c>
      <c r="U88" s="1">
        <f t="shared" si="26"/>
        <v>1.2334250444335401E-5</v>
      </c>
      <c r="V88" s="1">
        <f t="shared" si="27"/>
        <v>-3.5120151543430733E-3</v>
      </c>
      <c r="W88" s="1">
        <f t="shared" si="28"/>
        <v>3.5120151543430733E-3</v>
      </c>
      <c r="X88" s="1">
        <f t="shared" si="29"/>
        <v>1.2334250444335401E-5</v>
      </c>
      <c r="Z88" s="1">
        <f t="shared" ref="Z88:Z98" si="35">IF(F88&lt;&gt;INT(F88),G88,"")</f>
        <v>-0.12932899999577785</v>
      </c>
    </row>
    <row r="89" spans="1:58">
      <c r="A89" s="45" t="s">
        <v>95</v>
      </c>
      <c r="B89" s="39" t="s">
        <v>59</v>
      </c>
      <c r="C89" s="36">
        <v>55815.512289999999</v>
      </c>
      <c r="D89" s="36">
        <v>0</v>
      </c>
      <c r="E89" s="35">
        <f t="shared" si="30"/>
        <v>35987.165739883356</v>
      </c>
      <c r="F89" s="57">
        <f t="shared" si="31"/>
        <v>35987.5</v>
      </c>
      <c r="G89" s="1">
        <f t="shared" si="23"/>
        <v>-0.137894999999844</v>
      </c>
      <c r="I89" s="1">
        <f t="shared" si="24"/>
        <v>-0.137894999999844</v>
      </c>
      <c r="O89" s="1">
        <f t="shared" ca="1" si="33"/>
        <v>-9.2432829575108455E-2</v>
      </c>
      <c r="P89" s="1">
        <f t="shared" si="34"/>
        <v>-0.13790022683800607</v>
      </c>
      <c r="Q89" s="37">
        <f t="shared" si="32"/>
        <v>40797.012289999999</v>
      </c>
      <c r="S89" s="1">
        <f t="shared" si="25"/>
        <v>2.7319837172414798E-11</v>
      </c>
      <c r="T89" s="1">
        <v>1</v>
      </c>
      <c r="U89" s="1">
        <f t="shared" si="26"/>
        <v>2.7319837172414798E-11</v>
      </c>
      <c r="V89" s="1">
        <f t="shared" si="27"/>
        <v>5.2268381620645954E-6</v>
      </c>
      <c r="W89" s="1">
        <f t="shared" si="28"/>
        <v>5.2268381620645954E-6</v>
      </c>
      <c r="X89" s="1">
        <f t="shared" si="29"/>
        <v>2.7319837172414798E-11</v>
      </c>
      <c r="Z89" s="1">
        <f t="shared" si="35"/>
        <v>-0.137894999999844</v>
      </c>
    </row>
    <row r="90" spans="1:58">
      <c r="A90" s="45" t="s">
        <v>95</v>
      </c>
      <c r="B90" s="39" t="s">
        <v>59</v>
      </c>
      <c r="C90" s="36">
        <v>55839.437389999999</v>
      </c>
      <c r="D90" s="36">
        <v>4.0000000000000002E-4</v>
      </c>
      <c r="E90" s="35">
        <f t="shared" si="30"/>
        <v>36045.160639747133</v>
      </c>
      <c r="F90" s="57">
        <f t="shared" si="31"/>
        <v>36045.5</v>
      </c>
      <c r="G90" s="1">
        <f t="shared" si="23"/>
        <v>-0.13999899999907939</v>
      </c>
      <c r="I90" s="1">
        <f t="shared" si="24"/>
        <v>-0.13999899999907939</v>
      </c>
      <c r="O90" s="1">
        <f t="shared" ca="1" si="33"/>
        <v>-9.2609754814948195E-2</v>
      </c>
      <c r="P90" s="1">
        <f t="shared" si="34"/>
        <v>-0.13929056135408668</v>
      </c>
      <c r="Q90" s="37">
        <f t="shared" si="32"/>
        <v>40820.937389999999</v>
      </c>
      <c r="S90" s="1">
        <f t="shared" si="25"/>
        <v>5.0188531371909825E-7</v>
      </c>
      <c r="T90" s="1">
        <v>1</v>
      </c>
      <c r="U90" s="1">
        <f t="shared" si="26"/>
        <v>5.0188531371909825E-7</v>
      </c>
      <c r="V90" s="1">
        <f t="shared" si="27"/>
        <v>-7.0843864499270381E-4</v>
      </c>
      <c r="W90" s="1">
        <f t="shared" si="28"/>
        <v>7.0843864499270381E-4</v>
      </c>
      <c r="X90" s="1">
        <f t="shared" si="29"/>
        <v>5.0188531371909825E-7</v>
      </c>
      <c r="Z90" s="1">
        <f t="shared" si="35"/>
        <v>-0.13999899999907939</v>
      </c>
    </row>
    <row r="91" spans="1:58">
      <c r="A91" s="45" t="s">
        <v>95</v>
      </c>
      <c r="B91" s="39" t="s">
        <v>59</v>
      </c>
      <c r="C91" s="36">
        <v>55839.438390000003</v>
      </c>
      <c r="D91" s="36">
        <v>5.9999999999999995E-4</v>
      </c>
      <c r="E91" s="35">
        <f t="shared" si="30"/>
        <v>36045.16306376626</v>
      </c>
      <c r="F91" s="57">
        <f t="shared" si="31"/>
        <v>36045.5</v>
      </c>
      <c r="G91" s="1">
        <f t="shared" si="23"/>
        <v>-0.13899899999523768</v>
      </c>
      <c r="I91" s="1">
        <f t="shared" si="24"/>
        <v>-0.13899899999523768</v>
      </c>
      <c r="O91" s="1">
        <f t="shared" ca="1" si="33"/>
        <v>-9.2609754814948195E-2</v>
      </c>
      <c r="P91" s="1">
        <f t="shared" si="34"/>
        <v>-0.13929056135408668</v>
      </c>
      <c r="Q91" s="37">
        <f t="shared" si="32"/>
        <v>40820.938390000003</v>
      </c>
      <c r="S91" s="1">
        <f t="shared" si="25"/>
        <v>8.500802597387641E-8</v>
      </c>
      <c r="T91" s="1">
        <v>1</v>
      </c>
      <c r="U91" s="1">
        <f t="shared" si="26"/>
        <v>8.500802597387641E-8</v>
      </c>
      <c r="V91" s="1">
        <f t="shared" si="27"/>
        <v>2.9156135884900181E-4</v>
      </c>
      <c r="W91" s="1">
        <f t="shared" si="28"/>
        <v>2.9156135884900181E-4</v>
      </c>
      <c r="X91" s="1">
        <f t="shared" si="29"/>
        <v>8.500802597387641E-8</v>
      </c>
      <c r="Z91" s="1">
        <f t="shared" si="35"/>
        <v>-0.13899899999523768</v>
      </c>
    </row>
    <row r="92" spans="1:58">
      <c r="A92" s="42" t="s">
        <v>96</v>
      </c>
      <c r="B92" s="44" t="s">
        <v>57</v>
      </c>
      <c r="C92" s="42">
        <v>55862.9545</v>
      </c>
      <c r="D92" s="42">
        <v>5.9999999999999995E-4</v>
      </c>
      <c r="E92" s="35">
        <f t="shared" si="30"/>
        <v>36102.166564049861</v>
      </c>
      <c r="F92" s="57">
        <f t="shared" si="31"/>
        <v>36102.5</v>
      </c>
      <c r="G92" s="1">
        <f t="shared" si="23"/>
        <v>-0.13755500000115717</v>
      </c>
      <c r="I92" s="1">
        <f t="shared" si="24"/>
        <v>-0.13755500000115717</v>
      </c>
      <c r="O92" s="1">
        <f t="shared" ca="1" si="33"/>
        <v>-9.278362961961828E-2</v>
      </c>
      <c r="P92" s="1">
        <f t="shared" si="34"/>
        <v>-0.14066375823987043</v>
      </c>
      <c r="Q92" s="37">
        <f t="shared" si="32"/>
        <v>40844.4545</v>
      </c>
      <c r="S92" s="1">
        <f t="shared" si="25"/>
        <v>9.6643777867675752E-6</v>
      </c>
      <c r="T92" s="1">
        <v>1</v>
      </c>
      <c r="U92" s="1">
        <f t="shared" si="26"/>
        <v>9.6643777867675752E-6</v>
      </c>
      <c r="V92" s="1">
        <f t="shared" si="27"/>
        <v>3.1087582387132606E-3</v>
      </c>
      <c r="W92" s="1">
        <f t="shared" si="28"/>
        <v>3.1087582387132606E-3</v>
      </c>
      <c r="X92" s="1">
        <f t="shared" si="29"/>
        <v>9.6643777867675752E-6</v>
      </c>
      <c r="Z92" s="1">
        <f t="shared" si="35"/>
        <v>-0.13755500000115717</v>
      </c>
    </row>
    <row r="93" spans="1:58">
      <c r="A93" s="45" t="s">
        <v>95</v>
      </c>
      <c r="B93" s="39" t="s">
        <v>59</v>
      </c>
      <c r="C93" s="36">
        <v>55870.376819999998</v>
      </c>
      <c r="D93" s="36">
        <v>4.0000000000000002E-4</v>
      </c>
      <c r="E93" s="35">
        <f t="shared" si="30"/>
        <v>36120.158409649535</v>
      </c>
      <c r="F93" s="57">
        <f t="shared" si="31"/>
        <v>36120.5</v>
      </c>
      <c r="G93" s="1">
        <f t="shared" si="23"/>
        <v>-0.14091899999766611</v>
      </c>
      <c r="I93" s="1">
        <f t="shared" si="24"/>
        <v>-0.14091899999766611</v>
      </c>
      <c r="O93" s="1">
        <f t="shared" ca="1" si="33"/>
        <v>-9.2838537452671982E-2</v>
      </c>
      <c r="P93" s="1">
        <f t="shared" si="34"/>
        <v>-0.14109880675048836</v>
      </c>
      <c r="Q93" s="37">
        <f t="shared" si="32"/>
        <v>40851.876819999998</v>
      </c>
      <c r="S93" s="1">
        <f t="shared" si="25"/>
        <v>3.2330468360482991E-8</v>
      </c>
      <c r="T93" s="1">
        <v>1</v>
      </c>
      <c r="U93" s="1">
        <f t="shared" si="26"/>
        <v>3.2330468360482991E-8</v>
      </c>
      <c r="V93" s="1">
        <f t="shared" si="27"/>
        <v>1.7980675282225356E-4</v>
      </c>
      <c r="W93" s="1">
        <f t="shared" si="28"/>
        <v>1.7980675282225356E-4</v>
      </c>
      <c r="X93" s="1">
        <f t="shared" si="29"/>
        <v>3.2330468360482991E-8</v>
      </c>
      <c r="Z93" s="1">
        <f t="shared" si="35"/>
        <v>-0.14091899999766611</v>
      </c>
    </row>
    <row r="94" spans="1:58">
      <c r="A94" s="45" t="s">
        <v>95</v>
      </c>
      <c r="B94" s="39" t="s">
        <v>59</v>
      </c>
      <c r="C94" s="36">
        <v>55870.378019999996</v>
      </c>
      <c r="D94" s="36">
        <v>2.0000000000000001E-4</v>
      </c>
      <c r="E94" s="35">
        <f t="shared" si="30"/>
        <v>36120.161318472477</v>
      </c>
      <c r="F94" s="57">
        <f t="shared" si="31"/>
        <v>36120.5</v>
      </c>
      <c r="G94" s="1">
        <f t="shared" si="23"/>
        <v>-0.13971899999887682</v>
      </c>
      <c r="I94" s="1">
        <f t="shared" si="24"/>
        <v>-0.13971899999887682</v>
      </c>
      <c r="O94" s="1">
        <f t="shared" ca="1" si="33"/>
        <v>-9.2838537452671982E-2</v>
      </c>
      <c r="P94" s="1">
        <f t="shared" si="34"/>
        <v>-0.14109880675048836</v>
      </c>
      <c r="Q94" s="37">
        <f t="shared" si="32"/>
        <v>40851.878019999996</v>
      </c>
      <c r="S94" s="1">
        <f t="shared" si="25"/>
        <v>1.9038666717927741E-6</v>
      </c>
      <c r="T94" s="1">
        <v>1</v>
      </c>
      <c r="U94" s="1">
        <f t="shared" si="26"/>
        <v>1.9038666717927741E-6</v>
      </c>
      <c r="V94" s="1">
        <f t="shared" si="27"/>
        <v>1.3798067516115342E-3</v>
      </c>
      <c r="W94" s="1">
        <f t="shared" si="28"/>
        <v>1.3798067516115342E-3</v>
      </c>
      <c r="X94" s="1">
        <f t="shared" si="29"/>
        <v>1.9038666717927741E-6</v>
      </c>
      <c r="Z94" s="1">
        <f t="shared" si="35"/>
        <v>-0.13971899999887682</v>
      </c>
    </row>
    <row r="95" spans="1:58">
      <c r="A95" s="45" t="s">
        <v>95</v>
      </c>
      <c r="B95" s="39" t="s">
        <v>57</v>
      </c>
      <c r="C95" s="36">
        <v>55937.411870000004</v>
      </c>
      <c r="D95" s="36">
        <v>5.0000000000000001E-4</v>
      </c>
      <c r="E95" s="35">
        <f t="shared" si="30"/>
        <v>36282.652652604134</v>
      </c>
      <c r="F95" s="57">
        <f t="shared" si="31"/>
        <v>36283</v>
      </c>
      <c r="G95" s="1">
        <f t="shared" si="23"/>
        <v>-0.14329399999405723</v>
      </c>
      <c r="I95" s="1">
        <f t="shared" si="24"/>
        <v>-0.14329399999405723</v>
      </c>
      <c r="O95" s="1">
        <f t="shared" ca="1" si="33"/>
        <v>-9.3334233167740213E-2</v>
      </c>
      <c r="P95" s="1">
        <f t="shared" si="34"/>
        <v>-0.14505690615466049</v>
      </c>
      <c r="Q95" s="37">
        <f t="shared" si="32"/>
        <v>40918.911870000004</v>
      </c>
      <c r="S95" s="1">
        <f t="shared" si="25"/>
        <v>3.1078381310929323E-6</v>
      </c>
      <c r="T95" s="1">
        <v>1</v>
      </c>
      <c r="U95" s="1">
        <f t="shared" si="26"/>
        <v>3.1078381310929323E-6</v>
      </c>
      <c r="V95" s="1">
        <f t="shared" si="27"/>
        <v>1.7629061606032614E-3</v>
      </c>
      <c r="W95" s="1">
        <f t="shared" si="28"/>
        <v>1.7629061606032614E-3</v>
      </c>
      <c r="X95" s="1">
        <f t="shared" si="29"/>
        <v>3.1078381310929323E-6</v>
      </c>
      <c r="Z95" s="1" t="str">
        <f t="shared" si="35"/>
        <v/>
      </c>
    </row>
    <row r="96" spans="1:58">
      <c r="A96" s="45" t="s">
        <v>95</v>
      </c>
      <c r="B96" s="39" t="s">
        <v>57</v>
      </c>
      <c r="C96" s="36">
        <v>55992.276380000003</v>
      </c>
      <c r="D96" s="36">
        <v>2.0000000000000001E-4</v>
      </c>
      <c r="E96" s="35">
        <f t="shared" si="30"/>
        <v>36415.645273889932</v>
      </c>
      <c r="F96" s="57">
        <f t="shared" si="31"/>
        <v>36416</v>
      </c>
      <c r="G96" s="1">
        <f t="shared" si="23"/>
        <v>-0.14633799999865005</v>
      </c>
      <c r="I96" s="1">
        <f t="shared" si="24"/>
        <v>-0.14633799999865005</v>
      </c>
      <c r="O96" s="1">
        <f t="shared" ca="1" si="33"/>
        <v>-9.3739941045303754E-2</v>
      </c>
      <c r="P96" s="1">
        <f t="shared" si="34"/>
        <v>-0.1483374304976226</v>
      </c>
      <c r="Q96" s="37">
        <f t="shared" si="32"/>
        <v>40973.776380000003</v>
      </c>
      <c r="S96" s="1">
        <f t="shared" si="25"/>
        <v>3.9977223202216367E-6</v>
      </c>
      <c r="T96" s="1">
        <v>1</v>
      </c>
      <c r="U96" s="1">
        <f t="shared" si="26"/>
        <v>3.9977223202216367E-6</v>
      </c>
      <c r="V96" s="1">
        <f t="shared" si="27"/>
        <v>1.9994304989725542E-3</v>
      </c>
      <c r="W96" s="1">
        <f t="shared" si="28"/>
        <v>1.9994304989725542E-3</v>
      </c>
      <c r="X96" s="1">
        <f t="shared" si="29"/>
        <v>3.9977223202216367E-6</v>
      </c>
      <c r="Z96" s="1" t="str">
        <f t="shared" si="35"/>
        <v/>
      </c>
    </row>
    <row r="97" spans="1:26">
      <c r="A97" s="47" t="s">
        <v>98</v>
      </c>
      <c r="B97" s="44" t="s">
        <v>57</v>
      </c>
      <c r="C97" s="36">
        <v>56207.815799999997</v>
      </c>
      <c r="D97" s="36">
        <v>6.9999999999999999E-4</v>
      </c>
      <c r="E97" s="35">
        <f t="shared" si="30"/>
        <v>36938.116949226496</v>
      </c>
      <c r="F97" s="57">
        <f t="shared" si="31"/>
        <v>36938.5</v>
      </c>
      <c r="G97" s="1">
        <f t="shared" si="23"/>
        <v>-0.15802300000359537</v>
      </c>
      <c r="K97" s="1">
        <f>+G97</f>
        <v>-0.15802300000359537</v>
      </c>
      <c r="O97" s="1">
        <f t="shared" ca="1" si="33"/>
        <v>-9.5333793421446197E-2</v>
      </c>
      <c r="P97" s="1">
        <f t="shared" si="34"/>
        <v>-0.16158226314783586</v>
      </c>
      <c r="Q97" s="37">
        <f t="shared" si="32"/>
        <v>41189.315799999997</v>
      </c>
      <c r="S97" s="1">
        <f t="shared" si="25"/>
        <v>1.2668354129948682E-5</v>
      </c>
      <c r="T97" s="1">
        <v>0.7</v>
      </c>
      <c r="U97" s="1">
        <f t="shared" si="26"/>
        <v>8.8678478909640776E-6</v>
      </c>
      <c r="V97" s="1">
        <f t="shared" si="27"/>
        <v>3.5592631442404876E-3</v>
      </c>
      <c r="W97" s="1">
        <f t="shared" si="28"/>
        <v>3.5592631442404876E-3</v>
      </c>
      <c r="X97" s="1">
        <f t="shared" si="29"/>
        <v>1.2668354129948682E-5</v>
      </c>
      <c r="Z97" s="1">
        <f t="shared" si="35"/>
        <v>-0.15802300000359537</v>
      </c>
    </row>
    <row r="98" spans="1:26">
      <c r="A98" s="47" t="s">
        <v>98</v>
      </c>
      <c r="B98" s="44" t="s">
        <v>57</v>
      </c>
      <c r="C98" s="36">
        <v>56209.879000000001</v>
      </c>
      <c r="D98" s="36">
        <v>1E-3</v>
      </c>
      <c r="E98" s="35">
        <f t="shared" si="30"/>
        <v>36943.118185476254</v>
      </c>
      <c r="F98" s="57">
        <f t="shared" si="31"/>
        <v>36943.5</v>
      </c>
      <c r="G98" s="1">
        <f t="shared" si="23"/>
        <v>-0.15751299999828916</v>
      </c>
      <c r="K98" s="1">
        <f>+G98</f>
        <v>-0.15751299999828916</v>
      </c>
      <c r="O98" s="1">
        <f t="shared" ca="1" si="33"/>
        <v>-9.5349045597294457E-2</v>
      </c>
      <c r="P98" s="1">
        <f t="shared" si="34"/>
        <v>-0.16171175757857936</v>
      </c>
      <c r="Q98" s="37">
        <f t="shared" si="32"/>
        <v>41191.379000000001</v>
      </c>
      <c r="S98" s="1">
        <f t="shared" si="25"/>
        <v>1.7629565218044433E-5</v>
      </c>
      <c r="T98" s="1">
        <v>0.4</v>
      </c>
      <c r="U98" s="1">
        <f t="shared" si="26"/>
        <v>7.0518260872177733E-6</v>
      </c>
      <c r="V98" s="1">
        <f t="shared" si="27"/>
        <v>4.1987575802902022E-3</v>
      </c>
      <c r="W98" s="1">
        <f t="shared" si="28"/>
        <v>4.1987575802902022E-3</v>
      </c>
      <c r="X98" s="1">
        <f t="shared" si="29"/>
        <v>1.7629565218044433E-5</v>
      </c>
      <c r="Z98" s="1">
        <f t="shared" si="35"/>
        <v>-0.15751299999828916</v>
      </c>
    </row>
    <row r="99" spans="1:26">
      <c r="A99" s="47" t="s">
        <v>98</v>
      </c>
      <c r="B99" s="35"/>
      <c r="C99" s="36">
        <v>56210.909500000002</v>
      </c>
      <c r="D99" s="36">
        <v>5.0000000000000001E-4</v>
      </c>
      <c r="E99" s="35">
        <f t="shared" si="30"/>
        <v>36945.616137180099</v>
      </c>
      <c r="F99" s="57">
        <f t="shared" si="31"/>
        <v>36946</v>
      </c>
      <c r="G99" s="1">
        <f t="shared" si="23"/>
        <v>-0.15835799999331357</v>
      </c>
      <c r="K99" s="1">
        <f>+G99</f>
        <v>-0.15835799999331357</v>
      </c>
      <c r="O99" s="1">
        <f t="shared" ca="1" si="33"/>
        <v>-9.535667168521858E-2</v>
      </c>
      <c r="P99" s="1">
        <f t="shared" si="34"/>
        <v>-0.16177652434101786</v>
      </c>
      <c r="Q99" s="37">
        <f t="shared" si="32"/>
        <v>41192.409500000002</v>
      </c>
      <c r="S99" s="1">
        <f t="shared" si="25"/>
        <v>1.1686308715847029E-5</v>
      </c>
      <c r="T99" s="1">
        <v>0.8</v>
      </c>
      <c r="U99" s="1">
        <f t="shared" si="26"/>
        <v>9.3490469726776241E-6</v>
      </c>
      <c r="V99" s="1">
        <f t="shared" si="27"/>
        <v>3.4185243477042881E-3</v>
      </c>
      <c r="W99" s="1">
        <f t="shared" si="28"/>
        <v>3.4185243477042881E-3</v>
      </c>
      <c r="X99" s="1">
        <f t="shared" si="29"/>
        <v>1.1686308715847029E-5</v>
      </c>
      <c r="Y99" s="1">
        <f>IF(F99=INT(F99),G99,"")</f>
        <v>-0.15835799999331357</v>
      </c>
    </row>
    <row r="100" spans="1:26">
      <c r="A100" s="45" t="s">
        <v>95</v>
      </c>
      <c r="B100" s="39" t="s">
        <v>59</v>
      </c>
      <c r="C100" s="36">
        <v>56247.417699999998</v>
      </c>
      <c r="D100" s="36">
        <v>1E-4</v>
      </c>
      <c r="E100" s="35">
        <f t="shared" si="30"/>
        <v>37034.112712041075</v>
      </c>
      <c r="F100" s="57">
        <f t="shared" si="31"/>
        <v>37034.5</v>
      </c>
      <c r="G100" s="1">
        <f t="shared" si="23"/>
        <v>-0.15977099999872735</v>
      </c>
      <c r="I100" s="1">
        <f t="shared" ref="I100:I121" si="36">+G100</f>
        <v>-0.15977099999872735</v>
      </c>
      <c r="O100" s="1">
        <f t="shared" ca="1" si="33"/>
        <v>-9.5626635197732665E-2</v>
      </c>
      <c r="P100" s="1">
        <f t="shared" si="34"/>
        <v>-0.16407766358735731</v>
      </c>
      <c r="Q100" s="37">
        <f t="shared" si="32"/>
        <v>41228.917699999998</v>
      </c>
      <c r="S100" s="1">
        <f t="shared" si="25"/>
        <v>1.8547351265631142E-5</v>
      </c>
      <c r="T100" s="1">
        <v>1</v>
      </c>
      <c r="U100" s="1">
        <f t="shared" si="26"/>
        <v>1.8547351265631142E-5</v>
      </c>
      <c r="V100" s="1">
        <f t="shared" si="27"/>
        <v>4.3066635886299665E-3</v>
      </c>
      <c r="W100" s="1">
        <f t="shared" si="28"/>
        <v>4.3066635886299665E-3</v>
      </c>
      <c r="X100" s="1">
        <f t="shared" si="29"/>
        <v>1.8547351265631142E-5</v>
      </c>
      <c r="Z100" s="1">
        <f>IF(F100&lt;&gt;INT(F100),G100,"")</f>
        <v>-0.15977099999872735</v>
      </c>
    </row>
    <row r="101" spans="1:26">
      <c r="A101" s="45" t="s">
        <v>99</v>
      </c>
      <c r="B101" s="39" t="s">
        <v>59</v>
      </c>
      <c r="C101" s="36">
        <v>56297.746599999999</v>
      </c>
      <c r="D101" s="36">
        <v>5.9999999999999995E-4</v>
      </c>
      <c r="E101" s="35">
        <f t="shared" si="30"/>
        <v>37156.110927963004</v>
      </c>
      <c r="F101" s="57">
        <f t="shared" si="31"/>
        <v>37156.5</v>
      </c>
      <c r="G101" s="1">
        <f t="shared" si="23"/>
        <v>-0.16050700000050711</v>
      </c>
      <c r="I101" s="1">
        <f t="shared" si="36"/>
        <v>-0.16050700000050711</v>
      </c>
      <c r="O101" s="1">
        <f t="shared" ca="1" si="33"/>
        <v>-9.5998788288430031E-2</v>
      </c>
      <c r="P101" s="1">
        <f t="shared" si="34"/>
        <v>-0.16727662824761125</v>
      </c>
      <c r="Q101" s="37">
        <f t="shared" si="32"/>
        <v>41279.246599999999</v>
      </c>
      <c r="S101" s="1">
        <f t="shared" si="25"/>
        <v>4.5827866603990303E-5</v>
      </c>
      <c r="T101" s="1">
        <v>1</v>
      </c>
      <c r="U101" s="1">
        <f t="shared" si="26"/>
        <v>4.5827866603990303E-5</v>
      </c>
      <c r="V101" s="1">
        <f t="shared" si="27"/>
        <v>6.7696282471041425E-3</v>
      </c>
      <c r="W101" s="1">
        <f t="shared" si="28"/>
        <v>6.7696282471041425E-3</v>
      </c>
      <c r="X101" s="1">
        <f t="shared" si="29"/>
        <v>4.5827866603990303E-5</v>
      </c>
      <c r="Z101" s="1">
        <f>IF(F101&lt;&gt;INT(F101),G101,"")</f>
        <v>-0.16050700000050711</v>
      </c>
    </row>
    <row r="102" spans="1:26">
      <c r="A102" s="63" t="s">
        <v>101</v>
      </c>
      <c r="B102" s="49" t="s">
        <v>57</v>
      </c>
      <c r="C102" s="36">
        <v>56643.224600000001</v>
      </c>
      <c r="D102" s="64">
        <v>4.0000000000000002E-4</v>
      </c>
      <c r="E102" s="35">
        <f t="shared" si="30"/>
        <v>37993.556205731358</v>
      </c>
      <c r="F102" s="57">
        <f t="shared" si="31"/>
        <v>37994</v>
      </c>
      <c r="G102" s="1">
        <f t="shared" si="23"/>
        <v>-0.18308199999592034</v>
      </c>
      <c r="I102" s="1">
        <f t="shared" si="36"/>
        <v>-0.18308199999592034</v>
      </c>
      <c r="O102" s="1">
        <f t="shared" ca="1" si="33"/>
        <v>-9.8553527743012431E-2</v>
      </c>
      <c r="P102" s="1">
        <f t="shared" si="34"/>
        <v>-0.19007447567182134</v>
      </c>
      <c r="Q102" s="37">
        <f t="shared" si="32"/>
        <v>41624.724600000001</v>
      </c>
      <c r="S102" s="1">
        <f t="shared" si="25"/>
        <v>4.8894716078067146E-5</v>
      </c>
      <c r="T102" s="1">
        <v>1</v>
      </c>
      <c r="U102" s="1">
        <f t="shared" si="26"/>
        <v>4.8894716078067146E-5</v>
      </c>
      <c r="V102" s="1">
        <f t="shared" si="27"/>
        <v>6.9924756759009998E-3</v>
      </c>
      <c r="W102" s="1">
        <f t="shared" si="28"/>
        <v>6.9924756759009998E-3</v>
      </c>
      <c r="X102" s="1">
        <f t="shared" si="29"/>
        <v>4.8894716078067146E-5</v>
      </c>
      <c r="Z102" s="1" t="str">
        <f>IF(F102&lt;&gt;INT(F102),G102,"")</f>
        <v/>
      </c>
    </row>
    <row r="103" spans="1:26">
      <c r="A103" s="36" t="s">
        <v>102</v>
      </c>
      <c r="B103" s="39" t="s">
        <v>57</v>
      </c>
      <c r="C103" s="36">
        <v>56690.242299999998</v>
      </c>
      <c r="D103" s="36">
        <v>2.0000000000000001E-4</v>
      </c>
      <c r="E103" s="35">
        <f t="shared" si="30"/>
        <v>38107.52800954094</v>
      </c>
      <c r="F103" s="57">
        <f t="shared" si="31"/>
        <v>38108</v>
      </c>
      <c r="G103" s="1">
        <f t="shared" si="23"/>
        <v>-0.19471399999747518</v>
      </c>
      <c r="I103" s="1">
        <f t="shared" si="36"/>
        <v>-0.19471399999747518</v>
      </c>
      <c r="O103" s="1">
        <f t="shared" ca="1" si="33"/>
        <v>-9.8901277352352615E-2</v>
      </c>
      <c r="P103" s="1">
        <f t="shared" si="34"/>
        <v>-0.19329078717815018</v>
      </c>
      <c r="Q103" s="37">
        <f t="shared" si="32"/>
        <v>41671.742299999998</v>
      </c>
      <c r="S103" s="1">
        <f t="shared" si="25"/>
        <v>2.025534729091026E-6</v>
      </c>
      <c r="T103" s="1">
        <v>1</v>
      </c>
      <c r="U103" s="1">
        <f t="shared" si="26"/>
        <v>2.025534729091026E-6</v>
      </c>
      <c r="V103" s="1">
        <f t="shared" si="27"/>
        <v>-1.4232128193250038E-3</v>
      </c>
      <c r="W103" s="1">
        <f t="shared" si="28"/>
        <v>1.4232128193250038E-3</v>
      </c>
      <c r="X103" s="1">
        <f t="shared" si="29"/>
        <v>2.025534729091026E-6</v>
      </c>
      <c r="Z103" s="1" t="str">
        <f>IF(F103&lt;&gt;INT(F103),G103,"")</f>
        <v/>
      </c>
    </row>
    <row r="104" spans="1:26">
      <c r="A104" s="141" t="s">
        <v>56</v>
      </c>
      <c r="B104" s="141" t="s">
        <v>57</v>
      </c>
      <c r="C104" s="58">
        <v>31822.5193</v>
      </c>
      <c r="D104" s="141" t="s">
        <v>25</v>
      </c>
      <c r="E104" s="1">
        <f t="shared" si="30"/>
        <v>-22172.308029805732</v>
      </c>
      <c r="F104" s="1">
        <f t="shared" ref="F104:F121" si="37">ROUND(2*E104,0)/2</f>
        <v>-22172.5</v>
      </c>
      <c r="G104" s="1">
        <f t="shared" si="23"/>
        <v>7.9195000005711336E-2</v>
      </c>
      <c r="I104" s="1">
        <f t="shared" si="36"/>
        <v>7.9195000005711336E-2</v>
      </c>
      <c r="O104" s="1">
        <f t="shared" ca="1" si="33"/>
        <v>8.4980479891772029E-2</v>
      </c>
      <c r="P104" s="1">
        <f t="shared" si="34"/>
        <v>-2.2736270273304311</v>
      </c>
      <c r="Q104" s="37">
        <f t="shared" si="32"/>
        <v>16804.0193</v>
      </c>
      <c r="S104" s="1">
        <f t="shared" si="25"/>
        <v>5.5357714923181556</v>
      </c>
      <c r="T104" s="1">
        <v>0.5</v>
      </c>
      <c r="U104" s="1">
        <f t="shared" si="26"/>
        <v>2.7678857461590778</v>
      </c>
      <c r="V104" s="1">
        <f t="shared" si="27"/>
        <v>2.3528220273361424</v>
      </c>
      <c r="W104" s="1">
        <f t="shared" si="28"/>
        <v>2.3528220273361424</v>
      </c>
      <c r="X104" s="1">
        <f t="shared" si="29"/>
        <v>5.5357714923181556</v>
      </c>
    </row>
    <row r="105" spans="1:26">
      <c r="A105" s="141" t="s">
        <v>58</v>
      </c>
      <c r="B105" s="141" t="s">
        <v>59</v>
      </c>
      <c r="C105" s="58">
        <v>40968.198799999998</v>
      </c>
      <c r="D105" s="141" t="s">
        <v>25</v>
      </c>
      <c r="E105" s="1">
        <f t="shared" si="30"/>
        <v>-3.0060503517223185</v>
      </c>
      <c r="F105" s="1">
        <f t="shared" si="37"/>
        <v>-3</v>
      </c>
      <c r="G105" s="1">
        <f t="shared" si="23"/>
        <v>-2.4960000009741634E-3</v>
      </c>
      <c r="I105" s="1">
        <f t="shared" si="36"/>
        <v>-2.4960000009741634E-3</v>
      </c>
      <c r="O105" s="1">
        <f t="shared" ca="1" si="33"/>
        <v>1.7353857398202444E-2</v>
      </c>
      <c r="P105" s="1">
        <f t="shared" si="34"/>
        <v>-0.62771814615757437</v>
      </c>
      <c r="Q105" s="37">
        <f t="shared" si="32"/>
        <v>25949.698799999998</v>
      </c>
      <c r="S105" s="1">
        <f t="shared" si="25"/>
        <v>0.39090273204466514</v>
      </c>
      <c r="T105" s="1">
        <v>0.5</v>
      </c>
      <c r="U105" s="1">
        <f t="shared" si="26"/>
        <v>0.19545136602233257</v>
      </c>
      <c r="V105" s="1">
        <f t="shared" si="27"/>
        <v>0.62522214615660021</v>
      </c>
      <c r="W105" s="1">
        <f t="shared" si="28"/>
        <v>0.62522214615660021</v>
      </c>
      <c r="X105" s="1">
        <f t="shared" si="29"/>
        <v>0.39090273204466514</v>
      </c>
    </row>
    <row r="106" spans="1:26">
      <c r="A106" s="141" t="s">
        <v>58</v>
      </c>
      <c r="B106" s="141" t="s">
        <v>59</v>
      </c>
      <c r="C106" s="58">
        <v>40970.254999999997</v>
      </c>
      <c r="D106" s="141" t="s">
        <v>25</v>
      </c>
      <c r="E106" s="1">
        <f t="shared" si="30"/>
        <v>1.9782177641823502</v>
      </c>
      <c r="F106" s="1">
        <f t="shared" si="37"/>
        <v>2</v>
      </c>
      <c r="G106" s="1">
        <f t="shared" si="23"/>
        <v>-8.9860000007320195E-3</v>
      </c>
      <c r="I106" s="1">
        <f t="shared" si="36"/>
        <v>-8.9860000007320195E-3</v>
      </c>
      <c r="O106" s="1">
        <f t="shared" ca="1" si="33"/>
        <v>1.7338605222354191E-2</v>
      </c>
      <c r="P106" s="1">
        <f t="shared" si="34"/>
        <v>-0.62746252167700767</v>
      </c>
      <c r="Q106" s="37">
        <f t="shared" si="32"/>
        <v>25951.754999999997</v>
      </c>
      <c r="S106" s="1">
        <f t="shared" si="25"/>
        <v>0.38251320786478465</v>
      </c>
      <c r="T106" s="1">
        <v>0.5</v>
      </c>
      <c r="U106" s="1">
        <f t="shared" si="26"/>
        <v>0.19125660393239233</v>
      </c>
      <c r="V106" s="1">
        <f t="shared" si="27"/>
        <v>0.61847652167627565</v>
      </c>
      <c r="W106" s="1">
        <f t="shared" si="28"/>
        <v>0.61847652167627565</v>
      </c>
      <c r="X106" s="1">
        <f t="shared" si="29"/>
        <v>0.38251320786478465</v>
      </c>
    </row>
    <row r="107" spans="1:26">
      <c r="A107" s="141" t="s">
        <v>58</v>
      </c>
      <c r="B107" s="141" t="s">
        <v>59</v>
      </c>
      <c r="C107" s="58">
        <v>40973.142</v>
      </c>
      <c r="D107" s="141" t="s">
        <v>25</v>
      </c>
      <c r="E107" s="1">
        <f t="shared" si="30"/>
        <v>8.9763609655418488</v>
      </c>
      <c r="F107" s="1">
        <f t="shared" si="37"/>
        <v>9</v>
      </c>
      <c r="G107" s="1">
        <f t="shared" si="23"/>
        <v>-9.7519999981159344E-3</v>
      </c>
      <c r="I107" s="1">
        <f t="shared" si="36"/>
        <v>-9.7519999981159344E-3</v>
      </c>
      <c r="O107" s="1">
        <f t="shared" ca="1" si="33"/>
        <v>1.7317252176166639E-2</v>
      </c>
      <c r="P107" s="1">
        <f t="shared" si="34"/>
        <v>-0.62710473497507224</v>
      </c>
      <c r="Q107" s="37">
        <f t="shared" si="32"/>
        <v>25954.642</v>
      </c>
      <c r="S107" s="1">
        <f t="shared" si="25"/>
        <v>0.38112439938352805</v>
      </c>
      <c r="T107" s="1">
        <v>0.5</v>
      </c>
      <c r="U107" s="1">
        <f t="shared" si="26"/>
        <v>0.19056219969176402</v>
      </c>
      <c r="V107" s="1">
        <f t="shared" si="27"/>
        <v>0.61735273497695631</v>
      </c>
      <c r="W107" s="1">
        <f t="shared" si="28"/>
        <v>0.61735273497695631</v>
      </c>
      <c r="X107" s="1">
        <f t="shared" si="29"/>
        <v>0.38112439938352805</v>
      </c>
    </row>
    <row r="108" spans="1:26">
      <c r="A108" s="141" t="s">
        <v>61</v>
      </c>
      <c r="B108" s="141" t="s">
        <v>57</v>
      </c>
      <c r="C108" s="58">
        <v>49249.669600000001</v>
      </c>
      <c r="D108" s="141" t="s">
        <v>25</v>
      </c>
      <c r="E108" s="1">
        <f t="shared" si="30"/>
        <v>20071.437516059137</v>
      </c>
      <c r="F108" s="1">
        <f t="shared" si="37"/>
        <v>20071.5</v>
      </c>
      <c r="G108" s="1">
        <f t="shared" si="23"/>
        <v>-2.5776999995287042E-2</v>
      </c>
      <c r="I108" s="1">
        <f t="shared" si="36"/>
        <v>-2.5776999995287042E-2</v>
      </c>
      <c r="O108" s="1">
        <f t="shared" ca="1" si="33"/>
        <v>-4.3882103414949074E-2</v>
      </c>
      <c r="P108" s="1">
        <f t="shared" si="34"/>
        <v>-2.1423332664132211E-2</v>
      </c>
      <c r="Q108" s="37">
        <f t="shared" si="32"/>
        <v>34231.169600000001</v>
      </c>
      <c r="S108" s="1">
        <f t="shared" si="25"/>
        <v>1.8954419230364831E-5</v>
      </c>
      <c r="T108" s="1">
        <v>0.5</v>
      </c>
      <c r="U108" s="1">
        <f t="shared" si="26"/>
        <v>9.4772096151824157E-6</v>
      </c>
      <c r="V108" s="1">
        <f t="shared" si="27"/>
        <v>-4.3536673311548313E-3</v>
      </c>
      <c r="W108" s="1">
        <f t="shared" si="28"/>
        <v>4.3536673311548313E-3</v>
      </c>
      <c r="X108" s="1">
        <f t="shared" si="29"/>
        <v>1.8954419230364831E-5</v>
      </c>
    </row>
    <row r="109" spans="1:26">
      <c r="A109" s="141" t="s">
        <v>553</v>
      </c>
      <c r="B109" s="141" t="s">
        <v>57</v>
      </c>
      <c r="C109" s="58">
        <v>52551.845800000003</v>
      </c>
      <c r="D109" s="141" t="s">
        <v>25</v>
      </c>
      <c r="E109" s="1">
        <f t="shared" si="30"/>
        <v>28075.975764656843</v>
      </c>
      <c r="F109" s="1">
        <f t="shared" si="37"/>
        <v>28076</v>
      </c>
      <c r="G109" s="1">
        <f t="shared" si="23"/>
        <v>-9.997999994084239E-3</v>
      </c>
      <c r="I109" s="1">
        <f t="shared" si="36"/>
        <v>-9.997999994084239E-3</v>
      </c>
      <c r="O109" s="1">
        <f t="shared" ca="1" si="33"/>
        <v>-6.829931173041752E-2</v>
      </c>
      <c r="P109" s="1">
        <f t="shared" si="34"/>
        <v>-1.398240553051211E-2</v>
      </c>
      <c r="Q109" s="37">
        <f t="shared" si="32"/>
        <v>37533.345800000003</v>
      </c>
      <c r="S109" s="1">
        <f t="shared" si="25"/>
        <v>1.5875487478717067E-5</v>
      </c>
      <c r="T109" s="1">
        <v>0.5</v>
      </c>
      <c r="U109" s="1">
        <f t="shared" si="26"/>
        <v>7.9377437393585336E-6</v>
      </c>
      <c r="V109" s="1">
        <f t="shared" si="27"/>
        <v>3.9844055364278708E-3</v>
      </c>
      <c r="W109" s="1">
        <f t="shared" si="28"/>
        <v>3.9844055364278708E-3</v>
      </c>
      <c r="X109" s="1">
        <f t="shared" si="29"/>
        <v>1.5875487478717067E-5</v>
      </c>
    </row>
    <row r="110" spans="1:26">
      <c r="A110" s="141" t="s">
        <v>75</v>
      </c>
      <c r="B110" s="141" t="s">
        <v>59</v>
      </c>
      <c r="C110" s="58">
        <v>52644.0435</v>
      </c>
      <c r="D110" s="141" t="s">
        <v>25</v>
      </c>
      <c r="E110" s="1">
        <f t="shared" si="30"/>
        <v>28299.464752337972</v>
      </c>
      <c r="F110" s="1">
        <f t="shared" si="37"/>
        <v>28299.5</v>
      </c>
      <c r="G110" s="1">
        <f t="shared" si="23"/>
        <v>-1.4540999996825121E-2</v>
      </c>
      <c r="I110" s="1">
        <f t="shared" si="36"/>
        <v>-1.4540999996825121E-2</v>
      </c>
      <c r="O110" s="1">
        <f t="shared" ca="1" si="33"/>
        <v>-6.8981083990834427E-2</v>
      </c>
      <c r="P110" s="1">
        <f t="shared" si="34"/>
        <v>-1.5691773997117631E-2</v>
      </c>
      <c r="Q110" s="37">
        <f t="shared" si="32"/>
        <v>37625.5435</v>
      </c>
      <c r="S110" s="1">
        <f t="shared" si="25"/>
        <v>1.3242807997492242E-6</v>
      </c>
      <c r="T110" s="1">
        <v>0.5</v>
      </c>
      <c r="U110" s="1">
        <f t="shared" si="26"/>
        <v>6.6214039987461212E-7</v>
      </c>
      <c r="V110" s="1">
        <f t="shared" si="27"/>
        <v>1.1507740002925093E-3</v>
      </c>
      <c r="W110" s="1">
        <f t="shared" si="28"/>
        <v>1.1507740002925093E-3</v>
      </c>
      <c r="X110" s="1">
        <f t="shared" si="29"/>
        <v>1.3242807997492242E-6</v>
      </c>
    </row>
    <row r="111" spans="1:26">
      <c r="A111" s="141" t="s">
        <v>563</v>
      </c>
      <c r="B111" s="141" t="s">
        <v>57</v>
      </c>
      <c r="C111" s="58">
        <v>54388.610699999997</v>
      </c>
      <c r="D111" s="141" t="s">
        <v>25</v>
      </c>
      <c r="E111" s="1">
        <f t="shared" si="30"/>
        <v>32528.32900241917</v>
      </c>
      <c r="F111" s="1">
        <f t="shared" si="37"/>
        <v>32528.5</v>
      </c>
      <c r="G111" s="1">
        <f t="shared" si="23"/>
        <v>-7.0543000001634937E-2</v>
      </c>
      <c r="I111" s="1">
        <f t="shared" si="36"/>
        <v>-7.0543000001634937E-2</v>
      </c>
      <c r="O111" s="1">
        <f t="shared" ca="1" si="33"/>
        <v>-8.1881374323286932E-2</v>
      </c>
      <c r="P111" s="1">
        <f t="shared" si="34"/>
        <v>-6.7666005506978433E-2</v>
      </c>
      <c r="Q111" s="37">
        <f t="shared" si="32"/>
        <v>39370.110699999997</v>
      </c>
      <c r="S111" s="1">
        <f t="shared" si="25"/>
        <v>8.2770973222838333E-6</v>
      </c>
      <c r="T111" s="1">
        <v>0.5</v>
      </c>
      <c r="U111" s="1">
        <f t="shared" si="26"/>
        <v>4.1385486611419166E-6</v>
      </c>
      <c r="V111" s="1">
        <f t="shared" si="27"/>
        <v>-2.876994494656504E-3</v>
      </c>
      <c r="W111" s="1">
        <f t="shared" si="28"/>
        <v>2.876994494656504E-3</v>
      </c>
      <c r="X111" s="1">
        <f t="shared" si="29"/>
        <v>8.2770973222838333E-6</v>
      </c>
    </row>
    <row r="112" spans="1:26">
      <c r="A112" s="141" t="s">
        <v>563</v>
      </c>
      <c r="B112" s="141" t="s">
        <v>57</v>
      </c>
      <c r="C112" s="58">
        <v>54388.611700000001</v>
      </c>
      <c r="D112" s="141" t="s">
        <v>25</v>
      </c>
      <c r="E112" s="1">
        <f t="shared" si="30"/>
        <v>32528.331426438301</v>
      </c>
      <c r="F112" s="1">
        <f t="shared" si="37"/>
        <v>32528.5</v>
      </c>
      <c r="G112" s="1">
        <f t="shared" si="23"/>
        <v>-6.9542999997793231E-2</v>
      </c>
      <c r="I112" s="1">
        <f t="shared" si="36"/>
        <v>-6.9542999997793231E-2</v>
      </c>
      <c r="O112" s="1">
        <f t="shared" ca="1" si="33"/>
        <v>-8.1881374323286932E-2</v>
      </c>
      <c r="P112" s="1">
        <f t="shared" si="34"/>
        <v>-6.7666005506978433E-2</v>
      </c>
      <c r="Q112" s="37">
        <f t="shared" si="32"/>
        <v>39370.111700000001</v>
      </c>
      <c r="S112" s="1">
        <f t="shared" si="25"/>
        <v>3.5231083185491044E-6</v>
      </c>
      <c r="T112" s="1">
        <v>0.5</v>
      </c>
      <c r="U112" s="1">
        <f t="shared" si="26"/>
        <v>1.7615541592745522E-6</v>
      </c>
      <c r="V112" s="1">
        <f t="shared" si="27"/>
        <v>-1.8769944908147984E-3</v>
      </c>
      <c r="W112" s="1">
        <f t="shared" si="28"/>
        <v>1.8769944908147984E-3</v>
      </c>
      <c r="X112" s="1">
        <f t="shared" si="29"/>
        <v>3.5231083185491044E-6</v>
      </c>
    </row>
    <row r="113" spans="1:24">
      <c r="A113" s="141" t="s">
        <v>563</v>
      </c>
      <c r="B113" s="141" t="s">
        <v>57</v>
      </c>
      <c r="C113" s="58">
        <v>54389.434300000001</v>
      </c>
      <c r="D113" s="141" t="s">
        <v>25</v>
      </c>
      <c r="E113" s="1">
        <f t="shared" si="30"/>
        <v>32530.325424566956</v>
      </c>
      <c r="F113" s="1">
        <f t="shared" si="37"/>
        <v>32530.5</v>
      </c>
      <c r="G113" s="1">
        <f t="shared" si="23"/>
        <v>-7.2018999999272637E-2</v>
      </c>
      <c r="I113" s="1">
        <f t="shared" si="36"/>
        <v>-7.2018999999272637E-2</v>
      </c>
      <c r="O113" s="1">
        <f t="shared" ca="1" si="33"/>
        <v>-8.1887475193626241E-2</v>
      </c>
      <c r="P113" s="1">
        <f t="shared" si="34"/>
        <v>-6.7699407144010681E-2</v>
      </c>
      <c r="Q113" s="37">
        <f t="shared" si="32"/>
        <v>39370.934300000001</v>
      </c>
      <c r="S113" s="1">
        <f t="shared" si="25"/>
        <v>1.8658882435230136E-5</v>
      </c>
      <c r="T113" s="1">
        <v>0.5</v>
      </c>
      <c r="U113" s="1">
        <f t="shared" si="26"/>
        <v>9.3294412176150678E-6</v>
      </c>
      <c r="V113" s="1">
        <f t="shared" si="27"/>
        <v>-4.3195928552619556E-3</v>
      </c>
      <c r="W113" s="1">
        <f t="shared" si="28"/>
        <v>4.3195928552619556E-3</v>
      </c>
      <c r="X113" s="1">
        <f t="shared" si="29"/>
        <v>1.8658882435230136E-5</v>
      </c>
    </row>
    <row r="114" spans="1:24">
      <c r="A114" s="141" t="s">
        <v>563</v>
      </c>
      <c r="B114" s="141" t="s">
        <v>57</v>
      </c>
      <c r="C114" s="58">
        <v>54389.4349</v>
      </c>
      <c r="D114" s="141" t="s">
        <v>25</v>
      </c>
      <c r="E114" s="1">
        <f t="shared" si="30"/>
        <v>32530.326878978427</v>
      </c>
      <c r="F114" s="1">
        <f t="shared" si="37"/>
        <v>32530.5</v>
      </c>
      <c r="G114" s="1">
        <f t="shared" si="23"/>
        <v>-7.1418999999877997E-2</v>
      </c>
      <c r="I114" s="1">
        <f t="shared" si="36"/>
        <v>-7.1418999999877997E-2</v>
      </c>
      <c r="O114" s="1">
        <f t="shared" ca="1" si="33"/>
        <v>-8.1887475193626241E-2</v>
      </c>
      <c r="P114" s="1">
        <f t="shared" si="34"/>
        <v>-6.7699407144010681E-2</v>
      </c>
      <c r="Q114" s="37">
        <f t="shared" si="32"/>
        <v>39370.9349</v>
      </c>
      <c r="S114" s="1">
        <f t="shared" si="25"/>
        <v>1.3835371013419171E-5</v>
      </c>
      <c r="T114" s="1">
        <v>0.5</v>
      </c>
      <c r="U114" s="1">
        <f t="shared" si="26"/>
        <v>6.9176855067095853E-6</v>
      </c>
      <c r="V114" s="1">
        <f t="shared" si="27"/>
        <v>-3.7195928558673153E-3</v>
      </c>
      <c r="W114" s="1">
        <f t="shared" si="28"/>
        <v>3.7195928558673153E-3</v>
      </c>
      <c r="X114" s="1">
        <f t="shared" si="29"/>
        <v>1.3835371013419171E-5</v>
      </c>
    </row>
    <row r="115" spans="1:24">
      <c r="A115" s="141" t="s">
        <v>563</v>
      </c>
      <c r="B115" s="141" t="s">
        <v>57</v>
      </c>
      <c r="C115" s="58">
        <v>54389.4349</v>
      </c>
      <c r="D115" s="141" t="s">
        <v>25</v>
      </c>
      <c r="E115" s="1">
        <f t="shared" si="30"/>
        <v>32530.326878978427</v>
      </c>
      <c r="F115" s="1">
        <f t="shared" si="37"/>
        <v>32530.5</v>
      </c>
      <c r="G115" s="1">
        <f t="shared" si="23"/>
        <v>-7.1418999999877997E-2</v>
      </c>
      <c r="I115" s="1">
        <f t="shared" si="36"/>
        <v>-7.1418999999877997E-2</v>
      </c>
      <c r="O115" s="1">
        <f t="shared" ca="1" si="33"/>
        <v>-8.1887475193626241E-2</v>
      </c>
      <c r="P115" s="1">
        <f t="shared" si="34"/>
        <v>-6.7699407144010681E-2</v>
      </c>
      <c r="Q115" s="37">
        <f t="shared" si="32"/>
        <v>39370.9349</v>
      </c>
      <c r="S115" s="1">
        <f t="shared" si="25"/>
        <v>1.3835371013419171E-5</v>
      </c>
      <c r="T115" s="1">
        <v>0.5</v>
      </c>
      <c r="U115" s="1">
        <f t="shared" si="26"/>
        <v>6.9176855067095853E-6</v>
      </c>
      <c r="V115" s="1">
        <f t="shared" si="27"/>
        <v>-3.7195928558673153E-3</v>
      </c>
      <c r="W115" s="1">
        <f t="shared" si="28"/>
        <v>3.7195928558673153E-3</v>
      </c>
      <c r="X115" s="1">
        <f t="shared" si="29"/>
        <v>1.3835371013419171E-5</v>
      </c>
    </row>
    <row r="116" spans="1:24">
      <c r="A116" s="141" t="s">
        <v>87</v>
      </c>
      <c r="B116" s="141" t="s">
        <v>59</v>
      </c>
      <c r="C116" s="58">
        <v>54781.3292</v>
      </c>
      <c r="D116" s="141" t="s">
        <v>25</v>
      </c>
      <c r="E116" s="1">
        <f t="shared" si="30"/>
        <v>33480.286155457201</v>
      </c>
      <c r="F116" s="1">
        <f t="shared" si="37"/>
        <v>33480.5</v>
      </c>
      <c r="G116" s="1">
        <f t="shared" si="23"/>
        <v>-8.8218999997479841E-2</v>
      </c>
      <c r="I116" s="1">
        <f t="shared" si="36"/>
        <v>-8.8218999997479841E-2</v>
      </c>
      <c r="O116" s="1">
        <f t="shared" ca="1" si="33"/>
        <v>-8.4785388604794329E-2</v>
      </c>
      <c r="P116" s="1">
        <f t="shared" si="34"/>
        <v>-8.450803097336923E-2</v>
      </c>
      <c r="Q116" s="37">
        <f t="shared" si="32"/>
        <v>39762.8292</v>
      </c>
      <c r="S116" s="1">
        <f t="shared" si="25"/>
        <v>1.3771291097908459E-5</v>
      </c>
      <c r="T116" s="1">
        <v>0.5</v>
      </c>
      <c r="U116" s="1">
        <f t="shared" si="26"/>
        <v>6.8856455489542294E-6</v>
      </c>
      <c r="V116" s="1">
        <f t="shared" si="27"/>
        <v>-3.7109690241106108E-3</v>
      </c>
      <c r="W116" s="1">
        <f t="shared" si="28"/>
        <v>3.7109690241106108E-3</v>
      </c>
      <c r="X116" s="1">
        <f t="shared" si="29"/>
        <v>1.3771291097908459E-5</v>
      </c>
    </row>
    <row r="117" spans="1:24">
      <c r="A117" s="141" t="s">
        <v>93</v>
      </c>
      <c r="B117" s="141" t="s">
        <v>57</v>
      </c>
      <c r="C117" s="58">
        <v>55136.504800000002</v>
      </c>
      <c r="D117" s="141" t="s">
        <v>25</v>
      </c>
      <c r="E117" s="1">
        <f t="shared" si="30"/>
        <v>34341.2386010501</v>
      </c>
      <c r="F117" s="1">
        <f t="shared" si="37"/>
        <v>34341</v>
      </c>
      <c r="G117" s="1">
        <f t="shared" si="23"/>
        <v>9.8432000006141607E-2</v>
      </c>
      <c r="I117" s="1">
        <f t="shared" si="36"/>
        <v>9.8432000006141607E-2</v>
      </c>
      <c r="O117" s="1">
        <f t="shared" ca="1" si="33"/>
        <v>-8.7410288068278691E-2</v>
      </c>
      <c r="P117" s="1">
        <f t="shared" si="34"/>
        <v>-0.10135726891854957</v>
      </c>
      <c r="Q117" s="37">
        <f t="shared" si="32"/>
        <v>40118.004800000002</v>
      </c>
      <c r="S117" s="1">
        <f t="shared" si="25"/>
        <v>3.9915751977462569E-2</v>
      </c>
      <c r="T117" s="1">
        <v>0.5</v>
      </c>
      <c r="U117" s="1">
        <f t="shared" si="26"/>
        <v>1.9957875988731284E-2</v>
      </c>
      <c r="V117" s="1">
        <f t="shared" si="27"/>
        <v>0.19978926892469118</v>
      </c>
      <c r="W117" s="1">
        <f t="shared" si="28"/>
        <v>0.19978926892469118</v>
      </c>
      <c r="X117" s="1">
        <f t="shared" si="29"/>
        <v>3.9915751977462569E-2</v>
      </c>
    </row>
    <row r="118" spans="1:24">
      <c r="A118" s="141" t="s">
        <v>93</v>
      </c>
      <c r="B118" s="141" t="s">
        <v>57</v>
      </c>
      <c r="C118" s="58">
        <v>55136.504999999997</v>
      </c>
      <c r="D118" s="141" t="s">
        <v>25</v>
      </c>
      <c r="E118" s="1">
        <f t="shared" si="30"/>
        <v>34341.239085853907</v>
      </c>
      <c r="F118" s="1">
        <f t="shared" si="37"/>
        <v>34341</v>
      </c>
      <c r="G118" s="1">
        <f t="shared" si="23"/>
        <v>9.8632000001089182E-2</v>
      </c>
      <c r="I118" s="1">
        <f t="shared" si="36"/>
        <v>9.8632000001089182E-2</v>
      </c>
      <c r="O118" s="1">
        <f t="shared" ca="1" si="33"/>
        <v>-8.7410288068278691E-2</v>
      </c>
      <c r="P118" s="1">
        <f t="shared" si="34"/>
        <v>-0.10135726891854957</v>
      </c>
      <c r="Q118" s="37">
        <f t="shared" si="32"/>
        <v>40118.004999999997</v>
      </c>
      <c r="S118" s="1">
        <f t="shared" si="25"/>
        <v>3.9995707683011583E-2</v>
      </c>
      <c r="T118" s="1">
        <v>0.5</v>
      </c>
      <c r="U118" s="1">
        <f t="shared" si="26"/>
        <v>1.9997853841505792E-2</v>
      </c>
      <c r="V118" s="1">
        <f t="shared" si="27"/>
        <v>0.19998926891963875</v>
      </c>
      <c r="W118" s="1">
        <f t="shared" si="28"/>
        <v>0.19998926891963875</v>
      </c>
      <c r="X118" s="1">
        <f t="shared" si="29"/>
        <v>3.9995707683011583E-2</v>
      </c>
    </row>
    <row r="119" spans="1:24">
      <c r="A119" s="141" t="s">
        <v>93</v>
      </c>
      <c r="B119" s="141" t="s">
        <v>57</v>
      </c>
      <c r="C119" s="58">
        <v>55136.505400000002</v>
      </c>
      <c r="D119" s="141" t="s">
        <v>25</v>
      </c>
      <c r="E119" s="1">
        <f t="shared" si="30"/>
        <v>34341.240055461567</v>
      </c>
      <c r="F119" s="1">
        <f t="shared" si="37"/>
        <v>34341</v>
      </c>
      <c r="G119" s="1">
        <f t="shared" si="23"/>
        <v>9.9032000005536247E-2</v>
      </c>
      <c r="I119" s="1">
        <f t="shared" si="36"/>
        <v>9.9032000005536247E-2</v>
      </c>
      <c r="O119" s="1">
        <f t="shared" ca="1" si="33"/>
        <v>-8.7410288068278691E-2</v>
      </c>
      <c r="P119" s="1">
        <f t="shared" si="34"/>
        <v>-0.10135726891854957</v>
      </c>
      <c r="Q119" s="37">
        <f t="shared" si="32"/>
        <v>40118.005400000002</v>
      </c>
      <c r="S119" s="1">
        <f t="shared" si="25"/>
        <v>4.0155859099929588E-2</v>
      </c>
      <c r="T119" s="1">
        <v>0.5</v>
      </c>
      <c r="U119" s="1">
        <f t="shared" si="26"/>
        <v>2.0077929549964794E-2</v>
      </c>
      <c r="V119" s="1">
        <f t="shared" si="27"/>
        <v>0.20038926892408582</v>
      </c>
      <c r="W119" s="1">
        <f t="shared" si="28"/>
        <v>0.20038926892408582</v>
      </c>
      <c r="X119" s="1">
        <f t="shared" si="29"/>
        <v>4.0155859099929588E-2</v>
      </c>
    </row>
    <row r="120" spans="1:24">
      <c r="A120" s="141" t="s">
        <v>93</v>
      </c>
      <c r="B120" s="141" t="s">
        <v>59</v>
      </c>
      <c r="C120" s="58">
        <v>55602.238700000002</v>
      </c>
      <c r="D120" s="141" t="s">
        <v>31</v>
      </c>
      <c r="E120" s="1">
        <f t="shared" si="30"/>
        <v>35470.186479790966</v>
      </c>
      <c r="F120" s="1">
        <f t="shared" si="37"/>
        <v>35470</v>
      </c>
      <c r="G120" s="1">
        <f t="shared" si="23"/>
        <v>7.6930000002903398E-2</v>
      </c>
      <c r="I120" s="1">
        <f t="shared" si="36"/>
        <v>7.6930000002903398E-2</v>
      </c>
      <c r="O120" s="1">
        <f t="shared" ca="1" si="33"/>
        <v>-9.0854229374814258E-2</v>
      </c>
      <c r="P120" s="1">
        <f t="shared" si="34"/>
        <v>-0.12580556867025994</v>
      </c>
      <c r="Q120" s="37">
        <f t="shared" si="32"/>
        <v>40583.738700000002</v>
      </c>
      <c r="S120" s="1">
        <f t="shared" si="25"/>
        <v>4.110171080523093E-2</v>
      </c>
      <c r="T120" s="1">
        <v>0.5</v>
      </c>
      <c r="U120" s="1">
        <f t="shared" si="26"/>
        <v>2.0550855402615465E-2</v>
      </c>
      <c r="V120" s="1">
        <f t="shared" si="27"/>
        <v>0.20273556867316334</v>
      </c>
      <c r="W120" s="1">
        <f t="shared" si="28"/>
        <v>0.20273556867316334</v>
      </c>
      <c r="X120" s="1">
        <f t="shared" si="29"/>
        <v>4.110171080523093E-2</v>
      </c>
    </row>
    <row r="121" spans="1:24">
      <c r="A121" s="141" t="s">
        <v>97</v>
      </c>
      <c r="B121" s="141" t="s">
        <v>57</v>
      </c>
      <c r="C121" s="58">
        <v>55887.291499999999</v>
      </c>
      <c r="D121" s="141" t="s">
        <v>25</v>
      </c>
      <c r="E121" s="1">
        <f t="shared" si="30"/>
        <v>36161.159917389436</v>
      </c>
      <c r="F121" s="1">
        <f t="shared" si="37"/>
        <v>36161</v>
      </c>
      <c r="G121" s="1">
        <f t="shared" si="23"/>
        <v>6.5972000003966969E-2</v>
      </c>
      <c r="I121" s="1">
        <f t="shared" si="36"/>
        <v>6.5972000003966969E-2</v>
      </c>
      <c r="O121" s="1">
        <f t="shared" ca="1" si="33"/>
        <v>-9.2962080077042833E-2</v>
      </c>
      <c r="P121" s="1">
        <f t="shared" si="34"/>
        <v>-0.14208013586670631</v>
      </c>
      <c r="Q121" s="37">
        <f t="shared" si="32"/>
        <v>40868.791499999999</v>
      </c>
      <c r="S121" s="1">
        <f t="shared" si="25"/>
        <v>4.3285691240349096E-2</v>
      </c>
      <c r="T121" s="1">
        <v>0.5</v>
      </c>
      <c r="U121" s="1">
        <f t="shared" si="26"/>
        <v>2.1642845620174548E-2</v>
      </c>
      <c r="V121" s="1">
        <f t="shared" si="27"/>
        <v>0.20805213587067328</v>
      </c>
      <c r="W121" s="1">
        <f t="shared" si="28"/>
        <v>0.20805213587067328</v>
      </c>
      <c r="X121" s="1">
        <f t="shared" si="29"/>
        <v>4.3285691240349096E-2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BC44"/>
  <sheetViews>
    <sheetView workbookViewId="0">
      <selection activeCell="D8" sqref="D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1" width="10.28515625" style="1"/>
    <col min="22" max="22" width="15.140625" style="1" customWidth="1"/>
  </cols>
  <sheetData>
    <row r="1" spans="1:32" ht="20.25">
      <c r="A1" s="3" t="s">
        <v>0</v>
      </c>
      <c r="V1" s="5" t="s">
        <v>1</v>
      </c>
      <c r="W1" s="5" t="s">
        <v>208</v>
      </c>
      <c r="AE1" s="1">
        <v>21065.5</v>
      </c>
      <c r="AF1" s="1">
        <v>-3.2039000005170237E-2</v>
      </c>
    </row>
    <row r="2" spans="1:32">
      <c r="A2" s="1" t="s">
        <v>5</v>
      </c>
      <c r="B2" s="1" t="s">
        <v>6</v>
      </c>
      <c r="C2" s="6"/>
      <c r="V2" s="1">
        <v>21000</v>
      </c>
      <c r="W2" s="1">
        <f t="shared" ref="W2:W19" si="0">+D$11+D$12*V2+D$13*V2^2</f>
        <v>-1.1629886548243706E-2</v>
      </c>
      <c r="AE2" s="1">
        <v>21188.5</v>
      </c>
      <c r="AF2" s="1">
        <v>-1.2113000004319474E-2</v>
      </c>
    </row>
    <row r="3" spans="1:32">
      <c r="A3" s="13" t="s">
        <v>209</v>
      </c>
      <c r="V3" s="1">
        <v>21500</v>
      </c>
      <c r="W3" s="1">
        <f t="shared" si="0"/>
        <v>-7.2581610380281214E-3</v>
      </c>
      <c r="AE3" s="1">
        <v>21189</v>
      </c>
      <c r="AF3" s="1">
        <v>-1.3881999999284744E-2</v>
      </c>
    </row>
    <row r="4" spans="1:32">
      <c r="A4" s="8" t="s">
        <v>8</v>
      </c>
      <c r="C4" s="9">
        <v>40969.232799999998</v>
      </c>
      <c r="D4" s="10">
        <v>0.41221999999999998</v>
      </c>
      <c r="V4" s="1">
        <v>22000</v>
      </c>
      <c r="W4" s="1">
        <f t="shared" si="0"/>
        <v>-3.4471666893751696E-3</v>
      </c>
      <c r="AE4" s="1">
        <v>21215.5</v>
      </c>
      <c r="AF4" s="1">
        <v>-1.2938999992911704E-2</v>
      </c>
    </row>
    <row r="5" spans="1:32">
      <c r="V5" s="1">
        <v>22500</v>
      </c>
      <c r="W5" s="1">
        <f t="shared" si="0"/>
        <v>-1.9690350228451781E-4</v>
      </c>
      <c r="AE5" s="1">
        <v>21217.5</v>
      </c>
      <c r="AF5" s="1">
        <v>-1.4214999995601829E-2</v>
      </c>
    </row>
    <row r="6" spans="1:32">
      <c r="A6" s="8" t="s">
        <v>11</v>
      </c>
      <c r="V6" s="1">
        <v>23000</v>
      </c>
      <c r="W6" s="1">
        <f t="shared" si="0"/>
        <v>2.4926285232435008E-3</v>
      </c>
      <c r="AE6" s="1">
        <v>21218</v>
      </c>
      <c r="AF6" s="1">
        <v>-1.4283999997132923E-2</v>
      </c>
    </row>
    <row r="7" spans="1:32">
      <c r="A7" s="1" t="s">
        <v>13</v>
      </c>
      <c r="C7" s="1">
        <v>40969.232799999998</v>
      </c>
      <c r="V7" s="1">
        <v>23500</v>
      </c>
      <c r="W7" s="1">
        <f t="shared" si="0"/>
        <v>4.6214293872089973E-3</v>
      </c>
      <c r="AE7" s="1">
        <v>21220</v>
      </c>
      <c r="AF7" s="1">
        <v>-1.4860000002954621E-2</v>
      </c>
    </row>
    <row r="8" spans="1:32">
      <c r="A8" s="1" t="s">
        <v>14</v>
      </c>
      <c r="C8" s="1">
        <v>0.41253770000000001</v>
      </c>
      <c r="D8" s="6"/>
      <c r="V8" s="1">
        <v>24000</v>
      </c>
      <c r="W8" s="1">
        <f t="shared" si="0"/>
        <v>6.1894990896121937E-3</v>
      </c>
      <c r="AE8" s="1">
        <v>22168</v>
      </c>
      <c r="AF8" s="1">
        <v>-7.6839999965159222E-3</v>
      </c>
    </row>
    <row r="9" spans="1:32">
      <c r="A9" s="14" t="s">
        <v>16</v>
      </c>
      <c r="B9" s="14"/>
      <c r="C9" s="14">
        <v>40</v>
      </c>
      <c r="D9" s="14" t="str">
        <f>"F"&amp;C9</f>
        <v>F40</v>
      </c>
      <c r="E9" s="14" t="str">
        <f>"G"&amp;C9</f>
        <v>G40</v>
      </c>
      <c r="V9" s="1">
        <v>24500</v>
      </c>
      <c r="W9" s="1">
        <f t="shared" si="0"/>
        <v>7.196837630452757E-3</v>
      </c>
      <c r="AE9" s="1">
        <v>22170.5</v>
      </c>
      <c r="AF9" s="1">
        <v>-8.6289999962900765E-3</v>
      </c>
    </row>
    <row r="10" spans="1:32">
      <c r="C10" s="4" t="s">
        <v>17</v>
      </c>
      <c r="D10" s="4" t="s">
        <v>18</v>
      </c>
      <c r="V10" s="1">
        <v>25000</v>
      </c>
      <c r="W10" s="1">
        <f t="shared" si="0"/>
        <v>7.6434450097310203E-3</v>
      </c>
      <c r="AE10" s="1">
        <v>22914.5</v>
      </c>
      <c r="AF10" s="1">
        <v>-6.4009999987320043E-3</v>
      </c>
    </row>
    <row r="11" spans="1:32">
      <c r="A11" s="1" t="s">
        <v>19</v>
      </c>
      <c r="C11" s="16">
        <f ca="1">INTERCEPT(INDIRECT(E9):G863,INDIRECT(D9):$F863)</f>
        <v>0.1992191497493864</v>
      </c>
      <c r="D11" s="2">
        <f>E11*F11</f>
        <v>-0.70158259686821345</v>
      </c>
      <c r="E11" s="17">
        <v>-0.70158259686821345</v>
      </c>
      <c r="F11" s="1">
        <v>1</v>
      </c>
      <c r="V11" s="1">
        <v>25500</v>
      </c>
      <c r="W11" s="1">
        <f t="shared" si="0"/>
        <v>7.5293212274465393E-3</v>
      </c>
      <c r="AE11" s="1">
        <v>22915</v>
      </c>
      <c r="AF11" s="1">
        <v>-2.670000001671724E-3</v>
      </c>
    </row>
    <row r="12" spans="1:32">
      <c r="A12" s="1" t="s">
        <v>20</v>
      </c>
      <c r="C12" s="16">
        <f ca="1">SLOPE(INDIRECT(E9):G863,INDIRECT(D9):$F863)</f>
        <v>-7.1842735659504647E-6</v>
      </c>
      <c r="D12" s="2">
        <f>E12*F12</f>
        <v>5.6405599753241746E-5</v>
      </c>
      <c r="E12" s="18">
        <v>0.56405599753241742</v>
      </c>
      <c r="F12" s="19">
        <v>1E-4</v>
      </c>
      <c r="V12" s="1">
        <v>26000</v>
      </c>
      <c r="W12" s="1">
        <f t="shared" si="0"/>
        <v>6.8544662835998693E-3</v>
      </c>
      <c r="AE12" s="1">
        <v>23521</v>
      </c>
      <c r="AF12" s="1">
        <v>-2.4979999943752773E-3</v>
      </c>
    </row>
    <row r="13" spans="1:32">
      <c r="A13" s="1" t="s">
        <v>21</v>
      </c>
      <c r="C13" s="2" t="s">
        <v>22</v>
      </c>
      <c r="D13" s="2">
        <f>E13*F13</f>
        <v>-1.1214623231249589E-9</v>
      </c>
      <c r="E13" s="20">
        <v>-0.11214623231249589</v>
      </c>
      <c r="F13" s="19">
        <v>1E-8</v>
      </c>
      <c r="V13" s="1">
        <v>26500</v>
      </c>
      <c r="W13" s="1">
        <f t="shared" si="0"/>
        <v>5.6188801781904552E-3</v>
      </c>
      <c r="AE13" s="1">
        <v>23523.5</v>
      </c>
      <c r="AF13" s="1">
        <v>-2.6429999998072162E-3</v>
      </c>
    </row>
    <row r="14" spans="1:32">
      <c r="A14" s="1" t="s">
        <v>24</v>
      </c>
      <c r="D14" s="1">
        <f>2*D13*365.24/C8</f>
        <v>-1.985771961680884E-6</v>
      </c>
      <c r="E14" s="1">
        <f>SUM(U21:U794)</f>
        <v>2.7477020073431689E-4</v>
      </c>
      <c r="V14" s="1">
        <v>27000</v>
      </c>
      <c r="W14" s="1">
        <f t="shared" si="0"/>
        <v>3.8225629112186299E-3</v>
      </c>
      <c r="AE14" s="1">
        <v>23857</v>
      </c>
      <c r="AF14" s="1">
        <v>-1.0659999970812351E-3</v>
      </c>
    </row>
    <row r="15" spans="1:32">
      <c r="A15" s="8" t="s">
        <v>26</v>
      </c>
      <c r="C15" s="23">
        <f ca="1">(C7+C11)+(C8+C12)*INT(MAX(F21:F3377))</f>
        <v>53021.098505581787</v>
      </c>
      <c r="D15" s="24">
        <f>+C7+INT(MAX(F21:F1432))*C8+D11+D12*INT(MAX(F21:F3867))+D13*INT(MAX(F21:F3894)^2)</f>
        <v>53021.098297631725</v>
      </c>
      <c r="V15" s="1">
        <v>27500</v>
      </c>
      <c r="W15" s="1">
        <f t="shared" si="0"/>
        <v>1.4655144826845046E-3</v>
      </c>
      <c r="AE15" s="1">
        <v>24032</v>
      </c>
      <c r="AF15" s="1">
        <v>2.8400000155670568E-4</v>
      </c>
    </row>
    <row r="16" spans="1:32">
      <c r="A16" s="8" t="s">
        <v>29</v>
      </c>
      <c r="C16" s="23">
        <f ca="1">+C8+C12</f>
        <v>0.41253051572643407</v>
      </c>
      <c r="D16" s="106">
        <f>+C8+D12+2*D13*MAX(F21:F44)</f>
        <v>0.41252858079913768</v>
      </c>
      <c r="V16" s="1">
        <v>28000</v>
      </c>
      <c r="W16" s="1">
        <f t="shared" si="0"/>
        <v>-1.4522651074123649E-3</v>
      </c>
      <c r="AE16" s="1">
        <v>24761.5</v>
      </c>
      <c r="AF16" s="1">
        <v>-1.286999999138061E-3</v>
      </c>
    </row>
    <row r="17" spans="1:32">
      <c r="A17" s="16" t="s">
        <v>32</v>
      </c>
      <c r="C17" s="1">
        <f>COUNT(C21:C2036)</f>
        <v>24</v>
      </c>
      <c r="V17" s="1">
        <v>28500</v>
      </c>
      <c r="W17" s="1">
        <f t="shared" si="0"/>
        <v>-4.9307758590714235E-3</v>
      </c>
      <c r="AE17" s="1">
        <v>24764</v>
      </c>
      <c r="AF17" s="1">
        <v>-1.1319999975967221E-3</v>
      </c>
    </row>
    <row r="18" spans="1:32">
      <c r="A18" s="8" t="s">
        <v>195</v>
      </c>
      <c r="C18" s="28">
        <f ca="1">+C15</f>
        <v>53021.098505581787</v>
      </c>
      <c r="D18" s="29">
        <f ca="1">C16</f>
        <v>0.41253051572643407</v>
      </c>
      <c r="E18" s="14" t="s">
        <v>17</v>
      </c>
      <c r="V18" s="1">
        <v>29000</v>
      </c>
      <c r="W18" s="1">
        <f t="shared" si="0"/>
        <v>-8.9700177722932262E-3</v>
      </c>
      <c r="AE18" s="1">
        <v>25770</v>
      </c>
      <c r="AF18" s="1">
        <v>-7.0599999962723814E-3</v>
      </c>
    </row>
    <row r="19" spans="1:32">
      <c r="A19" s="8" t="s">
        <v>196</v>
      </c>
      <c r="C19" s="108">
        <f>+D15</f>
        <v>53021.098297631725</v>
      </c>
      <c r="D19" s="109">
        <f>+D16</f>
        <v>0.41252858079913768</v>
      </c>
      <c r="E19" s="14" t="s">
        <v>197</v>
      </c>
      <c r="V19" s="1">
        <v>29500</v>
      </c>
      <c r="W19" s="1">
        <f t="shared" si="0"/>
        <v>-1.3569990847077329E-2</v>
      </c>
      <c r="AE19" s="1">
        <v>26207</v>
      </c>
      <c r="AF19" s="1">
        <v>-9.6599999960744753E-4</v>
      </c>
    </row>
    <row r="20" spans="1:32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5" t="s">
        <v>49</v>
      </c>
      <c r="AE20" s="1">
        <v>26630.5</v>
      </c>
      <c r="AF20" s="1">
        <v>-3.0090000000200234E-3</v>
      </c>
    </row>
    <row r="21" spans="1:32">
      <c r="A21" s="1" t="s">
        <v>62</v>
      </c>
      <c r="B21" s="2" t="s">
        <v>59</v>
      </c>
      <c r="C21" s="110">
        <v>49659.519999999997</v>
      </c>
      <c r="D21" s="110">
        <v>6.9999999999999999E-4</v>
      </c>
      <c r="E21" s="1">
        <f t="shared" ref="E21:E44" si="1">+(C21-C$7)/C$8</f>
        <v>21065.437655758487</v>
      </c>
      <c r="F21" s="1">
        <f t="shared" ref="F21:F44" si="2">ROUND(2*E21,0)/2</f>
        <v>21065.5</v>
      </c>
      <c r="G21" s="1">
        <f t="shared" ref="G21:G44" si="3">+C21-(C$7+F21*C$8)</f>
        <v>-2.5719350000144914E-2</v>
      </c>
      <c r="N21" s="1">
        <f t="shared" ref="N21:N41" si="4">+G21</f>
        <v>-2.5719350000144914E-2</v>
      </c>
      <c r="P21" s="1">
        <f t="shared" ref="P21:P44" si="5">+D$11+D$12*F21+D$13*F21^2</f>
        <v>-1.1025273969054949E-2</v>
      </c>
      <c r="Q21" s="37">
        <f t="shared" ref="Q21:Q44" si="6">+C21-15018.5</f>
        <v>34641.019999999997</v>
      </c>
      <c r="S21" s="1">
        <f t="shared" ref="S21:S34" si="7">(P21-G21)^2</f>
        <v>2.1591587040745261E-4</v>
      </c>
      <c r="T21" s="1">
        <v>1</v>
      </c>
      <c r="U21" s="1">
        <f t="shared" ref="U21:U44" si="8">+T21*S21</f>
        <v>2.1591587040745261E-4</v>
      </c>
      <c r="AE21" s="1">
        <v>27295</v>
      </c>
      <c r="AF21" s="1">
        <v>-7.5100000030943193E-3</v>
      </c>
    </row>
    <row r="22" spans="1:32">
      <c r="A22" s="1" t="s">
        <v>63</v>
      </c>
      <c r="B22" s="2"/>
      <c r="C22" s="110">
        <v>49710.282099999997</v>
      </c>
      <c r="D22" s="110" t="s">
        <v>22</v>
      </c>
      <c r="E22" s="1">
        <f t="shared" si="1"/>
        <v>21188.486046244983</v>
      </c>
      <c r="F22" s="1">
        <f t="shared" si="2"/>
        <v>21188.5</v>
      </c>
      <c r="G22" s="1">
        <f t="shared" si="3"/>
        <v>-5.7564500020816922E-3</v>
      </c>
      <c r="N22" s="1">
        <f t="shared" si="4"/>
        <v>-5.7564500020816922E-3</v>
      </c>
      <c r="P22" s="1">
        <f t="shared" si="5"/>
        <v>-9.9158962865688594E-3</v>
      </c>
      <c r="Q22" s="37">
        <f t="shared" si="6"/>
        <v>34691.782099999997</v>
      </c>
      <c r="S22" s="1">
        <f t="shared" si="7"/>
        <v>1.7300993393534099E-5</v>
      </c>
      <c r="T22" s="1">
        <v>1</v>
      </c>
      <c r="U22" s="1">
        <f t="shared" si="8"/>
        <v>1.7300993393534099E-5</v>
      </c>
      <c r="AE22" s="1">
        <v>27295.5</v>
      </c>
      <c r="AF22" s="1">
        <v>-6.6789999982574955E-3</v>
      </c>
    </row>
    <row r="23" spans="1:32">
      <c r="A23" s="1" t="s">
        <v>63</v>
      </c>
      <c r="B23" s="2" t="s">
        <v>59</v>
      </c>
      <c r="C23" s="110">
        <v>49710.486599999997</v>
      </c>
      <c r="D23" s="110" t="s">
        <v>22</v>
      </c>
      <c r="E23" s="1">
        <f t="shared" si="1"/>
        <v>21188.981758515642</v>
      </c>
      <c r="F23" s="1">
        <f t="shared" si="2"/>
        <v>21189</v>
      </c>
      <c r="G23" s="1">
        <f t="shared" si="3"/>
        <v>-7.525300003180746E-3</v>
      </c>
      <c r="N23" s="1">
        <f t="shared" si="4"/>
        <v>-7.525300003180746E-3</v>
      </c>
      <c r="P23" s="1">
        <f t="shared" si="5"/>
        <v>-9.911455871491115E-3</v>
      </c>
      <c r="Q23" s="37">
        <f t="shared" si="6"/>
        <v>34691.986599999997</v>
      </c>
      <c r="S23" s="1">
        <f t="shared" si="7"/>
        <v>5.6937398278720111E-6</v>
      </c>
      <c r="T23" s="1">
        <v>1</v>
      </c>
      <c r="U23" s="1">
        <f t="shared" si="8"/>
        <v>5.6937398278720111E-6</v>
      </c>
      <c r="AE23" s="1">
        <v>27347.5</v>
      </c>
      <c r="AF23" s="1">
        <v>-6.0549999980139546E-3</v>
      </c>
    </row>
    <row r="24" spans="1:32">
      <c r="A24" s="1" t="s">
        <v>63</v>
      </c>
      <c r="B24" s="2"/>
      <c r="C24" s="110">
        <v>49721.419800000003</v>
      </c>
      <c r="D24" s="110" t="s">
        <v>22</v>
      </c>
      <c r="E24" s="1">
        <f t="shared" si="1"/>
        <v>21215.484063638316</v>
      </c>
      <c r="F24" s="1">
        <f t="shared" si="2"/>
        <v>21215.5</v>
      </c>
      <c r="G24" s="1">
        <f t="shared" si="3"/>
        <v>-6.5743499944801442E-3</v>
      </c>
      <c r="N24" s="1">
        <f t="shared" si="4"/>
        <v>-6.5743499944801442E-3</v>
      </c>
      <c r="P24" s="1">
        <f t="shared" si="5"/>
        <v>-9.676916278675507E-3</v>
      </c>
      <c r="Q24" s="37">
        <f t="shared" si="6"/>
        <v>34702.919800000003</v>
      </c>
      <c r="S24" s="1">
        <f t="shared" si="7"/>
        <v>9.6259175478258197E-6</v>
      </c>
      <c r="T24" s="1">
        <v>1</v>
      </c>
      <c r="U24" s="1">
        <f t="shared" si="8"/>
        <v>9.6259175478258197E-6</v>
      </c>
      <c r="AE24" s="1">
        <v>27348</v>
      </c>
      <c r="AF24" s="1">
        <v>-5.4240000026766211E-3</v>
      </c>
    </row>
    <row r="25" spans="1:32">
      <c r="A25" s="1" t="s">
        <v>63</v>
      </c>
      <c r="B25" s="2"/>
      <c r="C25" s="110">
        <v>49722.243600000002</v>
      </c>
      <c r="D25" s="110" t="s">
        <v>22</v>
      </c>
      <c r="E25" s="1">
        <f t="shared" si="1"/>
        <v>21217.480972042078</v>
      </c>
      <c r="F25" s="1">
        <f t="shared" si="2"/>
        <v>21217.5</v>
      </c>
      <c r="G25" s="1">
        <f t="shared" si="3"/>
        <v>-7.8497499926015735E-3</v>
      </c>
      <c r="N25" s="1">
        <f t="shared" si="4"/>
        <v>-7.8497499926015735E-3</v>
      </c>
      <c r="P25" s="1">
        <f t="shared" si="5"/>
        <v>-9.6592791006835377E-3</v>
      </c>
      <c r="Q25" s="37">
        <f t="shared" si="6"/>
        <v>34703.743600000002</v>
      </c>
      <c r="S25" s="1">
        <f t="shared" si="7"/>
        <v>3.2743955929959088E-6</v>
      </c>
      <c r="T25" s="1">
        <v>1</v>
      </c>
      <c r="U25" s="1">
        <f t="shared" si="8"/>
        <v>3.2743955929959088E-6</v>
      </c>
      <c r="AE25" s="1">
        <v>27476.5</v>
      </c>
      <c r="AF25" s="1">
        <v>-7.4569999997038394E-3</v>
      </c>
    </row>
    <row r="26" spans="1:32">
      <c r="A26" s="1" t="s">
        <v>63</v>
      </c>
      <c r="B26" s="2" t="s">
        <v>59</v>
      </c>
      <c r="C26" s="110">
        <v>49722.449800000002</v>
      </c>
      <c r="D26" s="110" t="s">
        <v>22</v>
      </c>
      <c r="E26" s="1">
        <f t="shared" si="1"/>
        <v>21217.980805148243</v>
      </c>
      <c r="F26" s="1">
        <f t="shared" si="2"/>
        <v>21218</v>
      </c>
      <c r="G26" s="1">
        <f t="shared" si="3"/>
        <v>-7.9185999929904938E-3</v>
      </c>
      <c r="N26" s="1">
        <f t="shared" si="4"/>
        <v>-7.9185999929904938E-3</v>
      </c>
      <c r="P26" s="1">
        <f t="shared" si="5"/>
        <v>-9.654871208013116E-3</v>
      </c>
      <c r="Q26" s="37">
        <f t="shared" si="6"/>
        <v>34703.949800000002</v>
      </c>
      <c r="S26" s="1">
        <f t="shared" si="7"/>
        <v>3.0146377321161329E-6</v>
      </c>
      <c r="T26" s="1">
        <v>1</v>
      </c>
      <c r="U26" s="1">
        <f t="shared" si="8"/>
        <v>3.0146377321161329E-6</v>
      </c>
      <c r="AE26" s="1">
        <v>27513</v>
      </c>
      <c r="AF26" s="1">
        <v>-7.3940000002039596E-3</v>
      </c>
    </row>
    <row r="27" spans="1:32">
      <c r="A27" s="1" t="s">
        <v>63</v>
      </c>
      <c r="B27" s="2" t="s">
        <v>59</v>
      </c>
      <c r="C27" s="110">
        <v>49723.274299999997</v>
      </c>
      <c r="D27" s="110">
        <v>2.9999999999999997E-4</v>
      </c>
      <c r="E27" s="1">
        <f t="shared" si="1"/>
        <v>21219.979410366614</v>
      </c>
      <c r="F27" s="1">
        <f t="shared" si="2"/>
        <v>21220</v>
      </c>
      <c r="G27" s="1">
        <f t="shared" si="3"/>
        <v>-8.4940000015194528E-3</v>
      </c>
      <c r="N27" s="1">
        <f t="shared" si="4"/>
        <v>-8.4940000015194528E-3</v>
      </c>
      <c r="P27" s="1">
        <f t="shared" si="5"/>
        <v>-9.6372452446443768E-3</v>
      </c>
      <c r="Q27" s="37">
        <f t="shared" si="6"/>
        <v>34704.774299999997</v>
      </c>
      <c r="S27" s="1">
        <f t="shared" si="7"/>
        <v>1.3070096859277666E-6</v>
      </c>
      <c r="T27" s="1">
        <v>1</v>
      </c>
      <c r="U27" s="1">
        <f t="shared" si="8"/>
        <v>1.3070096859277666E-6</v>
      </c>
      <c r="AE27" s="1">
        <v>28076.5</v>
      </c>
      <c r="AF27" s="1">
        <v>-1.023083950713044E-2</v>
      </c>
    </row>
    <row r="28" spans="1:32">
      <c r="A28" s="1" t="s">
        <v>63</v>
      </c>
      <c r="B28" s="2"/>
      <c r="C28" s="110">
        <v>50114.3675</v>
      </c>
      <c r="D28" s="110">
        <v>2.9999999999999997E-4</v>
      </c>
      <c r="E28" s="1">
        <f t="shared" si="1"/>
        <v>22167.997494532021</v>
      </c>
      <c r="F28" s="1">
        <f t="shared" si="2"/>
        <v>22168</v>
      </c>
      <c r="G28" s="1">
        <f t="shared" si="3"/>
        <v>-1.0335999977542087E-3</v>
      </c>
      <c r="N28" s="1">
        <f t="shared" si="4"/>
        <v>-1.0335999977542087E-3</v>
      </c>
      <c r="P28" s="1">
        <f t="shared" si="5"/>
        <v>-2.2925275759780872E-3</v>
      </c>
      <c r="Q28" s="37">
        <f t="shared" si="6"/>
        <v>35095.8675</v>
      </c>
      <c r="S28" s="1">
        <f t="shared" si="7"/>
        <v>1.5848986472126397E-6</v>
      </c>
      <c r="T28" s="1">
        <v>1</v>
      </c>
      <c r="U28" s="1">
        <f t="shared" si="8"/>
        <v>1.5848986472126397E-6</v>
      </c>
      <c r="AE28" s="1">
        <v>29024.5</v>
      </c>
      <c r="AF28" s="1">
        <v>-1.628099999652477E-2</v>
      </c>
    </row>
    <row r="29" spans="1:32">
      <c r="A29" s="1" t="s">
        <v>63</v>
      </c>
      <c r="B29" s="2"/>
      <c r="C29" s="110">
        <v>50115.397900000004</v>
      </c>
      <c r="D29" s="110">
        <v>2.9999999999999997E-4</v>
      </c>
      <c r="E29" s="1">
        <f t="shared" si="1"/>
        <v>22170.49520565031</v>
      </c>
      <c r="F29" s="1">
        <f t="shared" si="2"/>
        <v>22170.5</v>
      </c>
      <c r="G29" s="1">
        <f t="shared" si="3"/>
        <v>-1.977849991817493E-3</v>
      </c>
      <c r="N29" s="1">
        <f t="shared" si="4"/>
        <v>-1.977849991817493E-3</v>
      </c>
      <c r="P29" s="1">
        <f t="shared" si="5"/>
        <v>-2.2758234696296231E-3</v>
      </c>
      <c r="Q29" s="37">
        <f t="shared" si="6"/>
        <v>35096.897900000004</v>
      </c>
      <c r="S29" s="1">
        <f t="shared" si="7"/>
        <v>8.8788193479456011E-8</v>
      </c>
      <c r="T29" s="1">
        <v>1</v>
      </c>
      <c r="U29" s="1">
        <f t="shared" si="8"/>
        <v>8.8788193479456011E-8</v>
      </c>
      <c r="AE29" s="1">
        <v>29211.5</v>
      </c>
      <c r="AF29" s="1">
        <v>-1.9186999998055398E-2</v>
      </c>
    </row>
    <row r="30" spans="1:32">
      <c r="A30" s="1" t="s">
        <v>62</v>
      </c>
      <c r="B30" s="2"/>
      <c r="C30" s="110">
        <v>50422.328399999999</v>
      </c>
      <c r="D30" s="110">
        <v>2.0000000000000001E-4</v>
      </c>
      <c r="E30" s="1">
        <f t="shared" si="1"/>
        <v>22914.501147410287</v>
      </c>
      <c r="F30" s="1">
        <f t="shared" si="2"/>
        <v>22914.5</v>
      </c>
      <c r="G30" s="1">
        <f t="shared" si="3"/>
        <v>4.733500027214177E-4</v>
      </c>
      <c r="N30" s="1">
        <f t="shared" si="4"/>
        <v>4.733500027214177E-4</v>
      </c>
      <c r="P30" s="1">
        <f t="shared" si="5"/>
        <v>2.0724628912441867E-3</v>
      </c>
      <c r="Q30" s="37">
        <f t="shared" si="6"/>
        <v>35403.828399999999</v>
      </c>
      <c r="S30" s="1">
        <f t="shared" si="7"/>
        <v>2.5571620302396341E-6</v>
      </c>
      <c r="T30" s="1">
        <v>1</v>
      </c>
      <c r="U30" s="1">
        <f t="shared" si="8"/>
        <v>2.5571620302396341E-6</v>
      </c>
      <c r="AE30" s="1">
        <v>29214</v>
      </c>
      <c r="AF30" s="1">
        <v>-2.1432000001368579E-2</v>
      </c>
    </row>
    <row r="31" spans="1:32">
      <c r="A31" s="1" t="s">
        <v>62</v>
      </c>
      <c r="B31" s="2" t="s">
        <v>59</v>
      </c>
      <c r="C31" s="110">
        <v>50422.538399999998</v>
      </c>
      <c r="D31" s="110">
        <v>4.0000000000000002E-4</v>
      </c>
      <c r="E31" s="1">
        <f t="shared" si="1"/>
        <v>22915.010191795802</v>
      </c>
      <c r="F31" s="1">
        <f t="shared" si="2"/>
        <v>22915</v>
      </c>
      <c r="G31" s="1">
        <f t="shared" si="3"/>
        <v>4.204500000923872E-3</v>
      </c>
      <c r="N31" s="1">
        <f t="shared" si="4"/>
        <v>4.204500000923872E-3</v>
      </c>
      <c r="P31" s="1">
        <f t="shared" si="5"/>
        <v>2.0749676623520452E-3</v>
      </c>
      <c r="Q31" s="37">
        <f t="shared" si="6"/>
        <v>35404.038399999998</v>
      </c>
      <c r="S31" s="1">
        <f t="shared" si="7"/>
        <v>4.5349079810231931E-6</v>
      </c>
      <c r="T31" s="1">
        <v>1</v>
      </c>
      <c r="U31" s="1">
        <f t="shared" si="8"/>
        <v>4.5349079810231931E-6</v>
      </c>
      <c r="AE31" s="1">
        <v>29716.5</v>
      </c>
      <c r="AF31" s="1">
        <v>-2.0126999996136874E-2</v>
      </c>
    </row>
    <row r="32" spans="1:32">
      <c r="A32" s="35" t="s">
        <v>65</v>
      </c>
      <c r="B32" s="2"/>
      <c r="C32" s="110">
        <v>50672.536599999999</v>
      </c>
      <c r="D32" s="110">
        <v>1.1000000000000001E-3</v>
      </c>
      <c r="E32" s="1">
        <f t="shared" si="1"/>
        <v>23521.011049414396</v>
      </c>
      <c r="F32" s="1">
        <f t="shared" si="2"/>
        <v>23521</v>
      </c>
      <c r="G32" s="1">
        <f t="shared" si="3"/>
        <v>4.5583000028273091E-3</v>
      </c>
      <c r="N32" s="1">
        <f t="shared" si="4"/>
        <v>4.5583000028273091E-3</v>
      </c>
      <c r="P32" s="1">
        <f t="shared" si="5"/>
        <v>4.6985691042182864E-3</v>
      </c>
      <c r="Q32" s="37">
        <f t="shared" si="6"/>
        <v>35654.036599999999</v>
      </c>
      <c r="S32" s="1">
        <f t="shared" si="7"/>
        <v>1.967542080503229E-8</v>
      </c>
      <c r="T32" s="1">
        <v>0.8</v>
      </c>
      <c r="U32" s="1">
        <f t="shared" si="8"/>
        <v>1.5740336644025833E-8</v>
      </c>
      <c r="AE32" s="1">
        <v>29860</v>
      </c>
      <c r="AF32" s="1">
        <v>-2.8780000000551809E-2</v>
      </c>
    </row>
    <row r="33" spans="1:55">
      <c r="A33" s="35" t="s">
        <v>65</v>
      </c>
      <c r="B33" s="2" t="s">
        <v>59</v>
      </c>
      <c r="C33" s="110">
        <v>50673.567799999997</v>
      </c>
      <c r="D33" s="110">
        <v>1.1000000000000001E-3</v>
      </c>
      <c r="E33" s="1">
        <f t="shared" si="1"/>
        <v>23523.510699749379</v>
      </c>
      <c r="F33" s="1">
        <f t="shared" si="2"/>
        <v>23523.5</v>
      </c>
      <c r="G33" s="1">
        <f t="shared" si="3"/>
        <v>4.4140500031062402E-3</v>
      </c>
      <c r="N33" s="1">
        <f t="shared" si="4"/>
        <v>4.4140500031062402E-3</v>
      </c>
      <c r="P33" s="1">
        <f t="shared" si="5"/>
        <v>4.7076865179508376E-3</v>
      </c>
      <c r="Q33" s="37">
        <f t="shared" si="6"/>
        <v>35655.067799999997</v>
      </c>
      <c r="S33" s="1">
        <f t="shared" si="7"/>
        <v>8.6222402850081477E-8</v>
      </c>
      <c r="T33" s="1">
        <v>0.8</v>
      </c>
      <c r="U33" s="1">
        <f t="shared" si="8"/>
        <v>6.8977922280065189E-8</v>
      </c>
      <c r="AE33" s="1">
        <v>30009.5</v>
      </c>
      <c r="AF33" s="1">
        <v>-3.1111000003875233E-2</v>
      </c>
    </row>
    <row r="34" spans="1:55">
      <c r="A34" s="35" t="s">
        <v>206</v>
      </c>
      <c r="B34" s="2" t="s">
        <v>59</v>
      </c>
      <c r="C34" s="110">
        <v>50811.150800000003</v>
      </c>
      <c r="D34" s="110"/>
      <c r="E34" s="1">
        <f t="shared" si="1"/>
        <v>23857.014764953616</v>
      </c>
      <c r="F34" s="1">
        <f t="shared" si="2"/>
        <v>23857</v>
      </c>
      <c r="G34" s="1">
        <f t="shared" si="3"/>
        <v>6.0911000036867335E-3</v>
      </c>
      <c r="N34" s="1">
        <f t="shared" si="4"/>
        <v>6.0911000036867335E-3</v>
      </c>
      <c r="P34" s="1">
        <f t="shared" si="5"/>
        <v>5.7982829277828385E-3</v>
      </c>
      <c r="Q34" s="37">
        <f t="shared" si="6"/>
        <v>35792.650800000003</v>
      </c>
      <c r="S34" s="1">
        <f t="shared" si="7"/>
        <v>8.5741839940907438E-8</v>
      </c>
      <c r="T34" s="1">
        <v>1</v>
      </c>
      <c r="U34" s="1">
        <f t="shared" si="8"/>
        <v>8.5741839940907438E-8</v>
      </c>
      <c r="AE34" s="1">
        <v>30010</v>
      </c>
      <c r="AF34" s="1">
        <v>-2.9379999992670491E-2</v>
      </c>
    </row>
    <row r="35" spans="1:55">
      <c r="A35" s="35" t="s">
        <v>206</v>
      </c>
      <c r="B35" s="2" t="s">
        <v>59</v>
      </c>
      <c r="C35" s="121">
        <v>50818.179100000001</v>
      </c>
      <c r="D35" s="110"/>
      <c r="E35" s="1">
        <f t="shared" si="1"/>
        <v>23874.051510928584</v>
      </c>
      <c r="F35" s="1">
        <f t="shared" si="2"/>
        <v>23874</v>
      </c>
      <c r="G35" s="1">
        <f t="shared" si="3"/>
        <v>2.1250199999485631E-2</v>
      </c>
      <c r="N35" s="1">
        <f t="shared" si="4"/>
        <v>2.1250199999485631E-2</v>
      </c>
      <c r="P35" s="1">
        <f t="shared" si="5"/>
        <v>5.8471933151215127E-3</v>
      </c>
      <c r="Q35" s="37">
        <f t="shared" si="6"/>
        <v>35799.679100000001</v>
      </c>
      <c r="U35" s="1">
        <f t="shared" si="8"/>
        <v>0</v>
      </c>
      <c r="AE35" s="1">
        <v>30036.5</v>
      </c>
      <c r="AF35" s="1">
        <v>-2.9437000004691072E-2</v>
      </c>
    </row>
    <row r="36" spans="1:55">
      <c r="A36" s="35" t="s">
        <v>65</v>
      </c>
      <c r="B36" s="2" t="s">
        <v>59</v>
      </c>
      <c r="C36" s="110">
        <v>51184.2912</v>
      </c>
      <c r="D36" s="110">
        <v>4.0000000000000002E-4</v>
      </c>
      <c r="E36" s="1">
        <f t="shared" si="1"/>
        <v>24761.514887003057</v>
      </c>
      <c r="F36" s="1">
        <f t="shared" si="2"/>
        <v>24761.5</v>
      </c>
      <c r="G36" s="1">
        <f t="shared" si="3"/>
        <v>6.1414500014507212E-3</v>
      </c>
      <c r="N36" s="1">
        <f t="shared" si="4"/>
        <v>6.1414500014507212E-3</v>
      </c>
      <c r="P36" s="1">
        <f t="shared" si="5"/>
        <v>7.5003563716182775E-3</v>
      </c>
      <c r="Q36" s="37">
        <f t="shared" si="6"/>
        <v>36165.7912</v>
      </c>
      <c r="S36" s="1">
        <f t="shared" ref="S36:S44" si="9">(P36-G36)^2</f>
        <v>1.8466265228819636E-6</v>
      </c>
      <c r="T36" s="1">
        <v>1</v>
      </c>
      <c r="U36" s="1">
        <f t="shared" si="8"/>
        <v>1.8466265228819636E-6</v>
      </c>
      <c r="AE36" s="1">
        <v>30864</v>
      </c>
      <c r="AF36" s="1">
        <v>-4.2331999997259118E-2</v>
      </c>
    </row>
    <row r="37" spans="1:55">
      <c r="A37" s="35" t="s">
        <v>68</v>
      </c>
      <c r="B37" s="2"/>
      <c r="C37" s="110">
        <v>51185.322699999997</v>
      </c>
      <c r="D37" s="110">
        <v>2.9999999999999997E-4</v>
      </c>
      <c r="E37" s="1">
        <f t="shared" si="1"/>
        <v>24764.015264544305</v>
      </c>
      <c r="F37" s="1">
        <f t="shared" si="2"/>
        <v>24764</v>
      </c>
      <c r="G37" s="1">
        <f t="shared" si="3"/>
        <v>6.2972000014269724E-3</v>
      </c>
      <c r="N37" s="1">
        <f t="shared" si="4"/>
        <v>6.2972000014269724E-3</v>
      </c>
      <c r="P37" s="1">
        <f t="shared" si="5"/>
        <v>7.5025179152916621E-3</v>
      </c>
      <c r="Q37" s="37">
        <f t="shared" si="6"/>
        <v>36166.822699999997</v>
      </c>
      <c r="S37" s="1">
        <f t="shared" si="9"/>
        <v>1.4527912734831276E-6</v>
      </c>
      <c r="T37" s="1">
        <v>1</v>
      </c>
      <c r="U37" s="1">
        <f t="shared" si="8"/>
        <v>1.4527912734831276E-6</v>
      </c>
      <c r="AE37" s="1">
        <v>30986.5</v>
      </c>
      <c r="AF37" s="1">
        <v>-3.893699999753153E-2</v>
      </c>
    </row>
    <row r="38" spans="1:55">
      <c r="A38" s="35" t="s">
        <v>77</v>
      </c>
      <c r="B38" s="2" t="s">
        <v>57</v>
      </c>
      <c r="C38" s="110">
        <v>52251.109700000001</v>
      </c>
      <c r="D38" s="110"/>
      <c r="E38" s="1">
        <f t="shared" si="1"/>
        <v>27347.50520982689</v>
      </c>
      <c r="F38" s="1">
        <f t="shared" si="2"/>
        <v>27347.5</v>
      </c>
      <c r="G38" s="1">
        <f t="shared" si="3"/>
        <v>2.1492500018212013E-3</v>
      </c>
      <c r="N38" s="1">
        <f t="shared" si="4"/>
        <v>2.1492500018212013E-3</v>
      </c>
      <c r="P38" s="1">
        <f t="shared" si="5"/>
        <v>2.2438447473734913E-3</v>
      </c>
      <c r="Q38" s="37">
        <f t="shared" si="6"/>
        <v>37232.609700000001</v>
      </c>
      <c r="S38" s="1">
        <f t="shared" si="9"/>
        <v>8.948165886102484E-9</v>
      </c>
      <c r="T38" s="1">
        <v>1</v>
      </c>
      <c r="U38" s="1">
        <f t="shared" si="8"/>
        <v>8.948165886102484E-9</v>
      </c>
      <c r="AE38" s="1">
        <v>32531</v>
      </c>
      <c r="AF38" s="1">
        <v>-7.1527999993122648E-2</v>
      </c>
    </row>
    <row r="39" spans="1:55">
      <c r="A39" s="35" t="s">
        <v>77</v>
      </c>
      <c r="B39" s="2" t="s">
        <v>59</v>
      </c>
      <c r="C39" s="110">
        <v>52251.316599999998</v>
      </c>
      <c r="D39" s="110"/>
      <c r="E39" s="1">
        <f t="shared" si="1"/>
        <v>27348.006739747663</v>
      </c>
      <c r="F39" s="1">
        <f t="shared" si="2"/>
        <v>27348</v>
      </c>
      <c r="G39" s="1">
        <f t="shared" si="3"/>
        <v>2.7803999983007088E-3</v>
      </c>
      <c r="N39" s="1">
        <f t="shared" si="4"/>
        <v>2.7803999983007088E-3</v>
      </c>
      <c r="P39" s="1">
        <f t="shared" si="5"/>
        <v>2.2413780760028867E-3</v>
      </c>
      <c r="Q39" s="37">
        <f t="shared" si="6"/>
        <v>37232.816599999998</v>
      </c>
      <c r="S39" s="1">
        <f t="shared" si="9"/>
        <v>2.9054463271763937E-7</v>
      </c>
      <c r="T39" s="1">
        <v>1</v>
      </c>
      <c r="U39" s="1">
        <f t="shared" si="8"/>
        <v>2.9054463271763937E-7</v>
      </c>
      <c r="AE39" s="1">
        <v>32573</v>
      </c>
      <c r="AF39" s="1">
        <v>-7.3073999992629979E-2</v>
      </c>
    </row>
    <row r="40" spans="1:55">
      <c r="A40" s="1" t="s">
        <v>73</v>
      </c>
      <c r="C40" s="110">
        <v>52319.383399999999</v>
      </c>
      <c r="D40" s="110">
        <v>3.5000000000000001E-3</v>
      </c>
      <c r="E40" s="1">
        <f t="shared" si="1"/>
        <v>27513.002084415559</v>
      </c>
      <c r="F40" s="1">
        <f t="shared" si="2"/>
        <v>27513</v>
      </c>
      <c r="G40" s="1">
        <f t="shared" si="3"/>
        <v>8.5989999934099615E-4</v>
      </c>
      <c r="N40" s="1">
        <f t="shared" si="4"/>
        <v>8.5989999934099615E-4</v>
      </c>
      <c r="P40" s="1">
        <f t="shared" si="5"/>
        <v>1.3967521913096359E-3</v>
      </c>
      <c r="Q40" s="37">
        <f t="shared" si="6"/>
        <v>37300.883399999999</v>
      </c>
      <c r="S40" s="1">
        <f t="shared" si="9"/>
        <v>2.8821027602153323E-7</v>
      </c>
      <c r="T40" s="1">
        <v>0.2</v>
      </c>
      <c r="U40" s="1">
        <f t="shared" si="8"/>
        <v>5.7642055204306645E-8</v>
      </c>
      <c r="AE40" s="1">
        <v>32740</v>
      </c>
      <c r="AF40" s="1">
        <v>-7.7320000003965106E-2</v>
      </c>
    </row>
    <row r="41" spans="1:55">
      <c r="A41" s="8" t="s">
        <v>74</v>
      </c>
      <c r="B41" s="2"/>
      <c r="C41" s="36">
        <v>52551.845800000003</v>
      </c>
      <c r="D41" s="110">
        <v>3.0000000000000001E-5</v>
      </c>
      <c r="E41" s="1">
        <f t="shared" si="1"/>
        <v>28076.495796626597</v>
      </c>
      <c r="F41" s="1">
        <f t="shared" si="2"/>
        <v>28076.5</v>
      </c>
      <c r="G41" s="1">
        <f t="shared" si="3"/>
        <v>-1.7340499980491586E-3</v>
      </c>
      <c r="N41" s="1">
        <f t="shared" si="4"/>
        <v>-1.7340499980491586E-3</v>
      </c>
      <c r="P41" s="1">
        <f t="shared" si="5"/>
        <v>-1.9481443964370904E-3</v>
      </c>
      <c r="Q41" s="37">
        <f t="shared" si="6"/>
        <v>37533.345800000003</v>
      </c>
      <c r="S41" s="1">
        <f t="shared" si="9"/>
        <v>4.5836411421090435E-8</v>
      </c>
      <c r="T41" s="1">
        <v>1</v>
      </c>
      <c r="U41" s="1">
        <f t="shared" si="8"/>
        <v>4.5836411421090435E-8</v>
      </c>
      <c r="AE41" s="1">
        <v>32741.5</v>
      </c>
      <c r="AF41" s="1">
        <v>-7.5126999996427912E-2</v>
      </c>
    </row>
    <row r="42" spans="1:55">
      <c r="A42" s="47" t="s">
        <v>76</v>
      </c>
      <c r="B42" s="39"/>
      <c r="C42" s="36">
        <v>52942.9257</v>
      </c>
      <c r="D42" s="36">
        <v>2.0000000000000001E-4</v>
      </c>
      <c r="E42" s="1">
        <f t="shared" si="1"/>
        <v>29024.48164131424</v>
      </c>
      <c r="F42" s="1">
        <f t="shared" si="2"/>
        <v>29024.5</v>
      </c>
      <c r="G42" s="1">
        <f t="shared" si="3"/>
        <v>-7.5736500002676621E-3</v>
      </c>
      <c r="K42" s="1">
        <f>+G42</f>
        <v>-7.5736500002676621E-3</v>
      </c>
      <c r="O42" s="1">
        <f ca="1">+C$11+C$12*$F42</f>
        <v>-9.3007983655428728E-3</v>
      </c>
      <c r="P42" s="1">
        <f t="shared" si="5"/>
        <v>-9.1823516972587838E-3</v>
      </c>
      <c r="Q42" s="37">
        <f t="shared" si="6"/>
        <v>37924.4257</v>
      </c>
      <c r="S42" s="1">
        <f t="shared" si="9"/>
        <v>2.5879211499021144E-6</v>
      </c>
      <c r="T42" s="1">
        <v>1</v>
      </c>
      <c r="U42" s="1">
        <f t="shared" si="8"/>
        <v>2.5879211499021144E-6</v>
      </c>
      <c r="AG42" s="1">
        <v>32744</v>
      </c>
      <c r="AH42" s="1">
        <v>-7.5272000001859851E-2</v>
      </c>
      <c r="BA42" s="1">
        <v>29860</v>
      </c>
      <c r="BB42" s="1">
        <v>-2.8780000000551809E-2</v>
      </c>
      <c r="BC42" s="1">
        <v>0.2</v>
      </c>
    </row>
    <row r="43" spans="1:55">
      <c r="A43" s="1" t="s">
        <v>77</v>
      </c>
      <c r="C43" s="110">
        <v>53020.0674</v>
      </c>
      <c r="D43" s="110">
        <v>5.9999999999999995E-4</v>
      </c>
      <c r="E43" s="1">
        <f t="shared" si="1"/>
        <v>29211.474733097126</v>
      </c>
      <c r="F43" s="1">
        <f t="shared" si="2"/>
        <v>29211.5</v>
      </c>
      <c r="G43" s="1">
        <f t="shared" si="3"/>
        <v>-1.0423549996630754E-2</v>
      </c>
      <c r="N43" s="1">
        <f>+G43</f>
        <v>-1.0423549996630754E-2</v>
      </c>
      <c r="O43" s="1">
        <f ca="1">+C$11+C$12*$F43</f>
        <v>-1.0644257522375605E-2</v>
      </c>
      <c r="P43" s="1">
        <f t="shared" si="5"/>
        <v>-1.0847377275259973E-2</v>
      </c>
      <c r="Q43" s="37">
        <f t="shared" si="6"/>
        <v>38001.5674</v>
      </c>
      <c r="S43" s="1">
        <f t="shared" si="9"/>
        <v>1.7962956211024925E-7</v>
      </c>
      <c r="T43" s="1">
        <v>1</v>
      </c>
      <c r="U43" s="1">
        <f t="shared" si="8"/>
        <v>1.7962956211024925E-7</v>
      </c>
      <c r="X43" s="1" t="s">
        <v>64</v>
      </c>
      <c r="AE43" s="1">
        <v>32812</v>
      </c>
      <c r="AF43" s="1">
        <v>-7.7656000001297798E-2</v>
      </c>
    </row>
    <row r="44" spans="1:55">
      <c r="A44" s="1" t="s">
        <v>77</v>
      </c>
      <c r="C44" s="110">
        <v>53021.0965</v>
      </c>
      <c r="D44" s="110">
        <v>5.9999999999999995E-4</v>
      </c>
      <c r="E44" s="1">
        <f t="shared" si="1"/>
        <v>29213.969292988255</v>
      </c>
      <c r="F44" s="1">
        <f t="shared" si="2"/>
        <v>29214</v>
      </c>
      <c r="G44" s="1">
        <f t="shared" si="3"/>
        <v>-1.2667799994233064E-2</v>
      </c>
      <c r="N44" s="1">
        <f>+G44</f>
        <v>-1.2667799994233064E-2</v>
      </c>
      <c r="O44" s="1">
        <f ca="1">+C$11+C$12*$F44</f>
        <v>-1.0662218206290486E-2</v>
      </c>
      <c r="P44" s="1">
        <f t="shared" si="5"/>
        <v>-1.0870168268276359E-2</v>
      </c>
      <c r="Q44" s="37">
        <f t="shared" si="6"/>
        <v>38002.5965</v>
      </c>
      <c r="S44" s="1">
        <f t="shared" si="9"/>
        <v>3.2314798221660834E-6</v>
      </c>
      <c r="T44" s="1">
        <v>1</v>
      </c>
      <c r="U44" s="1">
        <f t="shared" si="8"/>
        <v>3.2314798221660834E-6</v>
      </c>
      <c r="X44" s="1" t="s">
        <v>64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859D-F8EC-4386-92B9-68F51D5F5197}">
  <dimension ref="T1:AD1"/>
  <sheetViews>
    <sheetView topLeftCell="A4" workbookViewId="0">
      <selection activeCell="P41" sqref="P41"/>
    </sheetView>
  </sheetViews>
  <sheetFormatPr defaultRowHeight="12.75"/>
  <cols>
    <col min="19" max="19" width="0.28515625" customWidth="1"/>
    <col min="20" max="30" width="9.140625" hidden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B104"/>
  <sheetViews>
    <sheetView workbookViewId="0">
      <selection activeCell="F10" sqref="F10"/>
    </sheetView>
  </sheetViews>
  <sheetFormatPr defaultRowHeight="12.75"/>
  <cols>
    <col min="2" max="2" width="10.7109375" customWidth="1"/>
    <col min="5" max="5" width="12.28515625" customWidth="1"/>
    <col min="6" max="6" width="13.140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73" t="s">
        <v>107</v>
      </c>
      <c r="D1" s="74" t="s">
        <v>108</v>
      </c>
      <c r="M1" s="75" t="s">
        <v>109</v>
      </c>
      <c r="N1" t="s">
        <v>110</v>
      </c>
      <c r="O1">
        <f ca="1">H18*J18-I18*I18</f>
        <v>135295.50984913483</v>
      </c>
      <c r="P1" t="s">
        <v>111</v>
      </c>
      <c r="U1" s="5" t="s">
        <v>112</v>
      </c>
      <c r="V1" s="76" t="s">
        <v>113</v>
      </c>
      <c r="AA1">
        <v>1</v>
      </c>
      <c r="AB1" t="s">
        <v>114</v>
      </c>
    </row>
    <row r="2" spans="1:28">
      <c r="M2" s="75" t="s">
        <v>115</v>
      </c>
      <c r="N2" t="s">
        <v>116</v>
      </c>
      <c r="O2">
        <f ca="1">+F18*J18-H18*I18</f>
        <v>76225.808990342077</v>
      </c>
      <c r="P2" t="s">
        <v>117</v>
      </c>
      <c r="U2">
        <v>2</v>
      </c>
      <c r="V2">
        <f t="shared" ref="V2:V35" ca="1" si="0">+E$4+E$5*U2+E$6*U2^2</f>
        <v>-2.2721823751892301E-2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75" t="s">
        <v>125</v>
      </c>
      <c r="N3" t="s">
        <v>126</v>
      </c>
      <c r="O3">
        <f ca="1">+F18*I18-H18*H18</f>
        <v>10333.202164071263</v>
      </c>
      <c r="P3" t="s">
        <v>127</v>
      </c>
      <c r="U3">
        <v>2.0499999999999998</v>
      </c>
      <c r="V3">
        <f t="shared" ca="1" si="0"/>
        <v>-1.8358971018616332E-2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77" t="s">
        <v>131</v>
      </c>
      <c r="E4" s="78">
        <f ca="1">(G18*O1-K18*O2+L18*O3)/O7</f>
        <v>-0.61735874039460836</v>
      </c>
      <c r="F4" s="79">
        <f ca="1">+E7/O7*O18</f>
        <v>1.8300359590204764E-3</v>
      </c>
      <c r="G4" s="80">
        <f>+B18</f>
        <v>1</v>
      </c>
      <c r="H4" s="81">
        <f ca="1">ABS(F4/E4)</f>
        <v>2.9642991007963037E-3</v>
      </c>
      <c r="M4" s="75" t="s">
        <v>132</v>
      </c>
      <c r="N4" t="s">
        <v>133</v>
      </c>
      <c r="O4">
        <f ca="1">+C18*J18-H18*H18</f>
        <v>78911.639004666707</v>
      </c>
      <c r="P4" t="s">
        <v>134</v>
      </c>
      <c r="U4">
        <v>2.1</v>
      </c>
      <c r="V4">
        <f t="shared" ca="1" si="0"/>
        <v>-1.4508463172305475E-2</v>
      </c>
      <c r="AA4">
        <v>4</v>
      </c>
      <c r="AB4" t="s">
        <v>135</v>
      </c>
    </row>
    <row r="5" spans="1:28">
      <c r="A5" t="s">
        <v>136</v>
      </c>
      <c r="B5" s="82">
        <v>40323</v>
      </c>
      <c r="D5" s="83" t="s">
        <v>137</v>
      </c>
      <c r="E5" s="84">
        <f ca="1">+(-G18*O2+K18*O4-L18*O5)/O7</f>
        <v>0.50225641310753943</v>
      </c>
      <c r="F5" s="85">
        <f ca="1">P18*E7/O7</f>
        <v>1.281049142176377E-3</v>
      </c>
      <c r="G5" s="86">
        <f>+B18/A18</f>
        <v>1E-4</v>
      </c>
      <c r="H5" s="81">
        <f ca="1">ABS(F5/E5)</f>
        <v>2.5505879243040912E-3</v>
      </c>
      <c r="M5" s="75" t="s">
        <v>138</v>
      </c>
      <c r="N5" t="s">
        <v>139</v>
      </c>
      <c r="O5">
        <f ca="1">+C18*I18-F18*H18</f>
        <v>16886.851372828067</v>
      </c>
      <c r="P5" t="s">
        <v>140</v>
      </c>
      <c r="U5">
        <v>2.15</v>
      </c>
      <c r="V5">
        <f t="shared" ca="1" si="0"/>
        <v>-1.1170300212960393E-2</v>
      </c>
      <c r="AA5">
        <v>5</v>
      </c>
      <c r="AB5" t="s">
        <v>141</v>
      </c>
    </row>
    <row r="6" spans="1:28">
      <c r="D6" s="87" t="s">
        <v>142</v>
      </c>
      <c r="E6" s="88">
        <f ca="1">+(G18*O3-K18*O5+L18*O6)/O7</f>
        <v>-0.1024689773930907</v>
      </c>
      <c r="F6" s="89">
        <f ca="1">Q18*E7/O7</f>
        <v>3.1542858803458118E-4</v>
      </c>
      <c r="G6" s="90">
        <f>+B18/A18^2</f>
        <v>1E-8</v>
      </c>
      <c r="H6" s="81">
        <f ca="1">ABS(F6/E6)</f>
        <v>3.0782837504519682E-3</v>
      </c>
      <c r="M6" s="91" t="s">
        <v>143</v>
      </c>
      <c r="N6" s="92" t="s">
        <v>144</v>
      </c>
      <c r="O6" s="92">
        <f ca="1">+C18*H18-F18*F18</f>
        <v>4276.4098813684395</v>
      </c>
      <c r="P6" t="s">
        <v>145</v>
      </c>
      <c r="U6">
        <v>2.2000000000000002</v>
      </c>
      <c r="V6">
        <f t="shared" ca="1" si="0"/>
        <v>-8.3444821405805336E-3</v>
      </c>
      <c r="AA6">
        <v>6</v>
      </c>
      <c r="AB6" t="s">
        <v>146</v>
      </c>
    </row>
    <row r="7" spans="1:28">
      <c r="D7" s="74" t="s">
        <v>147</v>
      </c>
      <c r="E7" s="93">
        <f ca="1">SQRT(N18/(B15-3))</f>
        <v>4.5332095426653769E-3</v>
      </c>
      <c r="G7" s="94" t="e">
        <f>+#REF!</f>
        <v>#REF!</v>
      </c>
      <c r="M7" s="75" t="s">
        <v>148</v>
      </c>
      <c r="N7" t="s">
        <v>149</v>
      </c>
      <c r="O7">
        <f ca="1">+C18*O1-F18*O2+H18*O3</f>
        <v>635392.02316582389</v>
      </c>
      <c r="U7">
        <v>2.25</v>
      </c>
      <c r="V7">
        <f t="shared" ca="1" si="0"/>
        <v>-6.0310089551663948E-3</v>
      </c>
      <c r="AA7">
        <v>7</v>
      </c>
      <c r="AB7" t="s">
        <v>150</v>
      </c>
    </row>
    <row r="8" spans="1:28">
      <c r="A8" s="26">
        <v>21</v>
      </c>
      <c r="B8" t="s">
        <v>151</v>
      </c>
      <c r="C8" s="95">
        <v>21</v>
      </c>
      <c r="D8" s="74" t="s">
        <v>152</v>
      </c>
      <c r="F8" s="96">
        <f ca="1">CORREL(INDIRECT(E12):INDIRECT(E13),INDIRECT(M12):INDIRECT(M13))</f>
        <v>0.99979869857550452</v>
      </c>
      <c r="G8" s="93"/>
      <c r="K8" s="94"/>
      <c r="U8">
        <v>2.2999999999999998</v>
      </c>
      <c r="V8">
        <f t="shared" ca="1" si="0"/>
        <v>-4.2298806567173663E-3</v>
      </c>
      <c r="AA8">
        <v>8</v>
      </c>
      <c r="AB8" t="s">
        <v>153</v>
      </c>
    </row>
    <row r="9" spans="1:28">
      <c r="A9" s="26">
        <f>20+COUNT(A21:A1428)</f>
        <v>104</v>
      </c>
      <c r="B9" t="s">
        <v>154</v>
      </c>
      <c r="C9" s="95">
        <f>A9</f>
        <v>104</v>
      </c>
      <c r="E9" s="97">
        <f ca="1">E6*G6</f>
        <v>-1.0246897739309069E-9</v>
      </c>
      <c r="F9" s="98">
        <f ca="1">H6</f>
        <v>3.0782837504519682E-3</v>
      </c>
      <c r="G9" s="99">
        <f ca="1">F8</f>
        <v>0.99979869857550452</v>
      </c>
      <c r="K9" s="94"/>
      <c r="U9">
        <v>2.35</v>
      </c>
      <c r="V9">
        <f t="shared" ca="1" si="0"/>
        <v>-2.9410972452341699E-3</v>
      </c>
      <c r="AA9">
        <v>9</v>
      </c>
      <c r="AB9" t="s">
        <v>57</v>
      </c>
    </row>
    <row r="10" spans="1:28">
      <c r="A10" s="100" t="s">
        <v>14</v>
      </c>
      <c r="B10" s="101">
        <f>'Active 1'!C8</f>
        <v>0.41253800000000002</v>
      </c>
      <c r="D10" t="s">
        <v>155</v>
      </c>
      <c r="E10">
        <f ca="1">2*E9*365.2422/B10</f>
        <v>-1.8144265369397588E-6</v>
      </c>
      <c r="F10">
        <f ca="1">+ABS(E10*F9)</f>
        <v>5.5853197250504975E-9</v>
      </c>
      <c r="G10" t="s">
        <v>156</v>
      </c>
      <c r="U10">
        <v>2.4</v>
      </c>
      <c r="V10">
        <f t="shared" ca="1" si="0"/>
        <v>-2.1646587207162504E-3</v>
      </c>
      <c r="AA10">
        <v>10</v>
      </c>
      <c r="AB10" t="s">
        <v>157</v>
      </c>
    </row>
    <row r="11" spans="1:28">
      <c r="U11">
        <v>2.4500000000000002</v>
      </c>
      <c r="V11">
        <f t="shared" ca="1" si="0"/>
        <v>-1.9005650831637189E-3</v>
      </c>
      <c r="AA11">
        <v>11</v>
      </c>
      <c r="AB11" t="s">
        <v>158</v>
      </c>
    </row>
    <row r="12" spans="1:28"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2.5</v>
      </c>
      <c r="V12">
        <f t="shared" ca="1" si="0"/>
        <v>-2.1488163325766862E-3</v>
      </c>
      <c r="AA12">
        <v>12</v>
      </c>
      <c r="AB12" t="s">
        <v>159</v>
      </c>
    </row>
    <row r="13" spans="1:28">
      <c r="C13" s="2" t="str">
        <f t="shared" si="1"/>
        <v>C104</v>
      </c>
      <c r="D13" s="2" t="str">
        <f t="shared" si="1"/>
        <v>D104</v>
      </c>
      <c r="E13" s="2" t="str">
        <f t="shared" si="1"/>
        <v>E104</v>
      </c>
      <c r="F13" s="2" t="str">
        <f t="shared" si="1"/>
        <v>F104</v>
      </c>
      <c r="G13" s="2" t="str">
        <f t="shared" si="1"/>
        <v>G104</v>
      </c>
      <c r="H13" s="2" t="str">
        <f t="shared" si="1"/>
        <v>H104</v>
      </c>
      <c r="I13" s="2" t="str">
        <f t="shared" si="1"/>
        <v>I104</v>
      </c>
      <c r="J13" s="2" t="str">
        <f t="shared" si="1"/>
        <v>J104</v>
      </c>
      <c r="K13" s="2" t="str">
        <f t="shared" si="1"/>
        <v>K104</v>
      </c>
      <c r="L13" s="2" t="str">
        <f t="shared" si="1"/>
        <v>L104</v>
      </c>
      <c r="M13" s="2" t="str">
        <f t="shared" si="1"/>
        <v>M104</v>
      </c>
      <c r="N13" s="2" t="str">
        <f t="shared" si="1"/>
        <v>N104</v>
      </c>
      <c r="O13" s="2" t="str">
        <f t="shared" si="1"/>
        <v>O104</v>
      </c>
      <c r="P13" s="2" t="str">
        <f t="shared" si="1"/>
        <v>P104</v>
      </c>
      <c r="Q13" s="2" t="str">
        <f t="shared" si="1"/>
        <v>Q104</v>
      </c>
      <c r="U13">
        <v>2.5499999999999998</v>
      </c>
      <c r="V13">
        <f t="shared" ca="1" si="0"/>
        <v>-2.9094124689550416E-3</v>
      </c>
      <c r="AA13">
        <v>13</v>
      </c>
      <c r="AB13" t="s">
        <v>160</v>
      </c>
    </row>
    <row r="14" spans="1:28">
      <c r="U14">
        <v>2.6</v>
      </c>
      <c r="V14">
        <f t="shared" ca="1" si="0"/>
        <v>-4.1823534922990069E-3</v>
      </c>
      <c r="AA14">
        <v>14</v>
      </c>
      <c r="AB14" t="s">
        <v>161</v>
      </c>
    </row>
    <row r="15" spans="1:28">
      <c r="A15" s="74" t="s">
        <v>162</v>
      </c>
      <c r="B15" s="74">
        <f>COUNT(C21:C245)</f>
        <v>84</v>
      </c>
      <c r="C15" s="2" t="str">
        <f t="shared" ref="C15:Q15" si="3">VLOOKUP(C16,$AA1:$AB23,2,FALSE)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U15">
        <v>2.65</v>
      </c>
      <c r="V15">
        <f t="shared" ca="1" si="0"/>
        <v>-5.9676394026082491E-3</v>
      </c>
      <c r="AA15">
        <v>15</v>
      </c>
      <c r="AB15" t="s">
        <v>163</v>
      </c>
    </row>
    <row r="16" spans="1:28">
      <c r="A16" s="2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2.7</v>
      </c>
      <c r="V16">
        <f t="shared" ca="1" si="0"/>
        <v>-8.2652701998831013E-3</v>
      </c>
      <c r="AA16">
        <v>16</v>
      </c>
      <c r="AB16" t="s">
        <v>164</v>
      </c>
    </row>
    <row r="17" spans="1:28">
      <c r="A17" s="74" t="s">
        <v>165</v>
      </c>
      <c r="U17">
        <v>2.75</v>
      </c>
      <c r="V17">
        <f t="shared" ca="1" si="0"/>
        <v>-1.1075245884123452E-2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82.3</v>
      </c>
      <c r="D18" s="102">
        <f ca="1">SUM(INDIRECT(D12):INDIRECT(D13))</f>
        <v>240.04624999999999</v>
      </c>
      <c r="E18" s="102">
        <f ca="1">SUM(INDIRECT(E12):INDIRECT(E13))</f>
        <v>-9.0745188393266289</v>
      </c>
      <c r="F18" s="74">
        <f ca="1">SUM(INDIRECT(F12):INDIRECT(F13))</f>
        <v>238.40015000000002</v>
      </c>
      <c r="G18" s="74">
        <f ca="1">SUM(INDIRECT(G12):INDIRECT(G13))</f>
        <v>-7.1579338393341461</v>
      </c>
      <c r="H18" s="74">
        <f ca="1">SUM(INDIRECT(H12):INDIRECT(H13))</f>
        <v>742.53999272650003</v>
      </c>
      <c r="I18" s="74">
        <f ca="1">SUM(INDIRECT(I12):INDIRECT(I13))</f>
        <v>2356.1178252712589</v>
      </c>
      <c r="J18" s="74">
        <f ca="1">SUM(INDIRECT(J12):INDIRECT(J13))</f>
        <v>7658.2901555642457</v>
      </c>
      <c r="K18" s="74">
        <f ca="1">SUM(INDIRECT(K12):INDIRECT(K13))</f>
        <v>-15.661927151353705</v>
      </c>
      <c r="L18" s="74">
        <f ca="1">SUM(INDIRECT(L12):INDIRECT(L13))</f>
        <v>-59.775427643014865</v>
      </c>
      <c r="N18">
        <f ca="1">SUM(INDIRECT(N12):INDIRECT(N13))</f>
        <v>1.6645490893747073E-3</v>
      </c>
      <c r="O18">
        <f ca="1">SQRT(SUM(INDIRECT(O12):INDIRECT(O13)))</f>
        <v>256504.85368575025</v>
      </c>
      <c r="P18">
        <f ca="1">SQRT(SUM(INDIRECT(P12):INDIRECT(P13)))</f>
        <v>179556.75742791826</v>
      </c>
      <c r="Q18">
        <f ca="1">SQRT(SUM(INDIRECT(Q12):INDIRECT(Q13)))</f>
        <v>44211.679788750938</v>
      </c>
      <c r="U18">
        <v>2.8</v>
      </c>
      <c r="V18">
        <f t="shared" ca="1" si="0"/>
        <v>-1.439756645532897E-2</v>
      </c>
      <c r="AA18">
        <v>18</v>
      </c>
      <c r="AB18" t="s">
        <v>167</v>
      </c>
    </row>
    <row r="19" spans="1:28">
      <c r="A19" s="103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U19">
        <v>2.85</v>
      </c>
      <c r="V19">
        <f t="shared" ca="1" si="0"/>
        <v>-1.8232231913500208E-2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5" t="s">
        <v>184</v>
      </c>
      <c r="L20" s="5" t="s">
        <v>185</v>
      </c>
      <c r="M20" s="76" t="s">
        <v>113</v>
      </c>
      <c r="N20" s="5" t="s">
        <v>186</v>
      </c>
      <c r="O20" s="5" t="s">
        <v>187</v>
      </c>
      <c r="P20" s="5" t="s">
        <v>188</v>
      </c>
      <c r="Q20" s="5" t="s">
        <v>189</v>
      </c>
      <c r="R20" s="27" t="s">
        <v>190</v>
      </c>
      <c r="U20">
        <v>2.9</v>
      </c>
      <c r="V20">
        <f t="shared" ca="1" si="0"/>
        <v>-2.2579242258636834E-2</v>
      </c>
      <c r="AA20">
        <v>20</v>
      </c>
      <c r="AB20" t="s">
        <v>191</v>
      </c>
    </row>
    <row r="21" spans="1:28">
      <c r="A21" s="104">
        <v>-22167</v>
      </c>
      <c r="B21" s="104">
        <v>-2.1897639999951934</v>
      </c>
      <c r="C21" s="104">
        <v>0.2</v>
      </c>
      <c r="D21" s="105">
        <f t="shared" ref="D21:E66" si="4">A21/A$18</f>
        <v>-2.2166999999999999</v>
      </c>
      <c r="E21" s="105">
        <f t="shared" si="4"/>
        <v>-2.1897639999951934</v>
      </c>
      <c r="F21" s="26">
        <f t="shared" ref="F21:G66" si="5">$C21*D21</f>
        <v>-0.44334000000000001</v>
      </c>
      <c r="G21" s="26">
        <f t="shared" si="5"/>
        <v>-0.43795279999903869</v>
      </c>
      <c r="H21" s="26">
        <f t="shared" ref="H21:H66" si="6">C21*D21*D21</f>
        <v>0.98275177800000002</v>
      </c>
      <c r="I21" s="26">
        <f t="shared" ref="I21:I66" si="7">C21*D21*D21*D21</f>
        <v>-2.1784658662926</v>
      </c>
      <c r="J21" s="26">
        <f t="shared" ref="J21:J66" si="8">C21*D21*D21*D21*D21</f>
        <v>4.8290052858108066</v>
      </c>
      <c r="K21" s="26">
        <f t="shared" ref="K21:K66" si="9">C21*E21*D21</f>
        <v>0.97080997175786898</v>
      </c>
      <c r="L21" s="26">
        <f t="shared" ref="L21:L66" si="10">C21*E21*D21*D21</f>
        <v>-2.1519944643956679</v>
      </c>
      <c r="M21" s="26">
        <f t="shared" ref="M21:M77" ca="1" si="11">+E$4+E$5*D21+E$6*D21^2</f>
        <v>-2.2342183799445996</v>
      </c>
      <c r="N21" s="26">
        <f t="shared" ref="N21:N66" ca="1" si="12">C21*(M21-E21)^2</f>
        <v>3.9523837933723275E-4</v>
      </c>
      <c r="O21" s="106">
        <f t="shared" ref="O21:O66" ca="1" si="13">(C21*O$1-O$2*F21+O$3*H21)^2</f>
        <v>5042139604.0021677</v>
      </c>
      <c r="P21" s="26">
        <f t="shared" ref="P21:P66" ca="1" si="14">(-C21*O$2+O$4*F21-O$5*H21)^2</f>
        <v>4465638234.4657745</v>
      </c>
      <c r="Q21" s="26">
        <f t="shared" ref="Q21:Q66" ca="1" si="15">+(C21*O$3-F21*O$5+H21*O$6)^2</f>
        <v>189224964.59457842</v>
      </c>
      <c r="R21">
        <f t="shared" ref="R21:R65" ca="1" si="16">+E21-M21</f>
        <v>4.4454379949406153E-2</v>
      </c>
      <c r="U21">
        <v>2.95</v>
      </c>
      <c r="V21">
        <f t="shared" ca="1" si="0"/>
        <v>-2.7438597490738847E-2</v>
      </c>
      <c r="AA21">
        <v>24</v>
      </c>
      <c r="AB21" t="s">
        <v>112</v>
      </c>
    </row>
    <row r="22" spans="1:28">
      <c r="A22" s="104">
        <v>-1.5</v>
      </c>
      <c r="B22" s="104">
        <v>-0.62130299999989802</v>
      </c>
      <c r="C22" s="104">
        <v>1</v>
      </c>
      <c r="D22" s="105">
        <f t="shared" si="4"/>
        <v>-1.4999999999999999E-4</v>
      </c>
      <c r="E22" s="105">
        <f t="shared" si="4"/>
        <v>-0.62130299999989802</v>
      </c>
      <c r="F22" s="26">
        <f t="shared" si="5"/>
        <v>-1.4999999999999999E-4</v>
      </c>
      <c r="G22" s="26">
        <f t="shared" si="5"/>
        <v>-0.62130299999989802</v>
      </c>
      <c r="H22" s="26">
        <f t="shared" si="6"/>
        <v>2.2499999999999996E-8</v>
      </c>
      <c r="I22" s="26">
        <f t="shared" si="7"/>
        <v>-3.3749999999999993E-12</v>
      </c>
      <c r="J22" s="26">
        <f t="shared" si="8"/>
        <v>5.062499999999998E-16</v>
      </c>
      <c r="K22" s="26">
        <f t="shared" si="9"/>
        <v>9.3195449999984695E-5</v>
      </c>
      <c r="L22" s="26">
        <f t="shared" si="10"/>
        <v>-1.3979317499997703E-8</v>
      </c>
      <c r="M22" s="26">
        <f t="shared" ca="1" si="11"/>
        <v>-0.6174340811621265</v>
      </c>
      <c r="N22" s="26">
        <f t="shared" ca="1" si="12"/>
        <v>1.4968532973263311E-5</v>
      </c>
      <c r="O22" s="106">
        <f t="shared" ca="1" si="13"/>
        <v>18307969081.894993</v>
      </c>
      <c r="P22" s="26">
        <f t="shared" ca="1" si="14"/>
        <v>5812178685.3308535</v>
      </c>
      <c r="Q22" s="26">
        <f t="shared" ca="1" si="15"/>
        <v>106827423.94353421</v>
      </c>
      <c r="R22">
        <f t="shared" ca="1" si="16"/>
        <v>-3.8689188377715178E-3</v>
      </c>
      <c r="U22">
        <v>3</v>
      </c>
      <c r="V22">
        <f t="shared" ca="1" si="0"/>
        <v>-3.2810297609806249E-2</v>
      </c>
      <c r="AA22">
        <v>25</v>
      </c>
      <c r="AB22" t="s">
        <v>177</v>
      </c>
    </row>
    <row r="23" spans="1:28">
      <c r="A23" s="104">
        <v>3.5</v>
      </c>
      <c r="B23" s="104">
        <v>-0.62779299999965588</v>
      </c>
      <c r="C23" s="104">
        <v>1</v>
      </c>
      <c r="D23" s="105">
        <f t="shared" si="4"/>
        <v>3.5E-4</v>
      </c>
      <c r="E23" s="105">
        <f t="shared" si="4"/>
        <v>-0.62779299999965588</v>
      </c>
      <c r="F23" s="26">
        <f t="shared" si="5"/>
        <v>3.5E-4</v>
      </c>
      <c r="G23" s="26">
        <f t="shared" si="5"/>
        <v>-0.62779299999965588</v>
      </c>
      <c r="H23" s="26">
        <f t="shared" si="6"/>
        <v>1.2249999999999999E-7</v>
      </c>
      <c r="I23" s="26">
        <f t="shared" si="7"/>
        <v>4.2874999999999994E-11</v>
      </c>
      <c r="J23" s="26">
        <f t="shared" si="8"/>
        <v>1.5006249999999997E-14</v>
      </c>
      <c r="K23" s="26">
        <f t="shared" si="9"/>
        <v>-2.1972754999987956E-4</v>
      </c>
      <c r="L23" s="26">
        <f t="shared" si="10"/>
        <v>-7.6904642499957847E-8</v>
      </c>
      <c r="M23" s="26">
        <f t="shared" ca="1" si="11"/>
        <v>-0.61718296320247046</v>
      </c>
      <c r="N23" s="26">
        <f t="shared" ca="1" si="12"/>
        <v>1.125728808376286E-4</v>
      </c>
      <c r="O23" s="106">
        <f t="shared" ca="1" si="13"/>
        <v>18297656932.775688</v>
      </c>
      <c r="P23" s="26">
        <f t="shared" ca="1" si="14"/>
        <v>5806164461.8331699</v>
      </c>
      <c r="Q23" s="26">
        <f t="shared" ca="1" si="15"/>
        <v>106652966.04208101</v>
      </c>
      <c r="R23">
        <f t="shared" ca="1" si="16"/>
        <v>-1.0610036797185418E-2</v>
      </c>
      <c r="U23">
        <v>3.05</v>
      </c>
      <c r="V23">
        <f t="shared" ca="1" si="0"/>
        <v>-3.8694342615839261E-2</v>
      </c>
      <c r="AA23">
        <v>26</v>
      </c>
      <c r="AB23" t="s">
        <v>192</v>
      </c>
    </row>
    <row r="24" spans="1:28">
      <c r="A24" s="104">
        <v>10.5</v>
      </c>
      <c r="B24" s="104">
        <v>-0.62855899999703979</v>
      </c>
      <c r="C24" s="104">
        <v>1</v>
      </c>
      <c r="D24" s="105">
        <f t="shared" si="4"/>
        <v>1.0499999999999999E-3</v>
      </c>
      <c r="E24" s="105">
        <f t="shared" si="4"/>
        <v>-0.62855899999703979</v>
      </c>
      <c r="F24" s="26">
        <f t="shared" si="5"/>
        <v>1.0499999999999999E-3</v>
      </c>
      <c r="G24" s="26">
        <f t="shared" si="5"/>
        <v>-0.62855899999703979</v>
      </c>
      <c r="H24" s="26">
        <f t="shared" si="6"/>
        <v>1.1024999999999998E-6</v>
      </c>
      <c r="I24" s="26">
        <f t="shared" si="7"/>
        <v>1.1576249999999997E-9</v>
      </c>
      <c r="J24" s="26">
        <f t="shared" si="8"/>
        <v>1.2155062499999996E-12</v>
      </c>
      <c r="K24" s="26">
        <f t="shared" si="9"/>
        <v>-6.5998694999689169E-4</v>
      </c>
      <c r="L24" s="26">
        <f t="shared" si="10"/>
        <v>-6.9298629749673625E-7</v>
      </c>
      <c r="M24" s="26">
        <f t="shared" ca="1" si="11"/>
        <v>-0.61683148413289302</v>
      </c>
      <c r="N24" s="26">
        <f t="shared" ca="1" si="12"/>
        <v>1.3753462834381429E-4</v>
      </c>
      <c r="O24" s="106">
        <f t="shared" ca="1" si="13"/>
        <v>18283227151.76907</v>
      </c>
      <c r="P24" s="26">
        <f t="shared" ca="1" si="14"/>
        <v>5797751939.3770027</v>
      </c>
      <c r="Q24" s="26">
        <f t="shared" ca="1" si="15"/>
        <v>106409038.60517898</v>
      </c>
      <c r="R24">
        <f t="shared" ca="1" si="16"/>
        <v>-1.1727515864146776E-2</v>
      </c>
      <c r="U24">
        <v>3.1</v>
      </c>
      <c r="V24">
        <f t="shared" ca="1" si="0"/>
        <v>-4.5090732508837883E-2</v>
      </c>
    </row>
    <row r="25" spans="1:28">
      <c r="A25" s="104">
        <v>20071.5</v>
      </c>
      <c r="B25" s="104">
        <v>-2.5776999995287042E-2</v>
      </c>
      <c r="C25" s="104">
        <v>1</v>
      </c>
      <c r="D25" s="105">
        <f t="shared" si="4"/>
        <v>2.0071500000000002</v>
      </c>
      <c r="E25" s="105">
        <f t="shared" si="4"/>
        <v>-2.5776999995287042E-2</v>
      </c>
      <c r="F25" s="26">
        <f t="shared" si="5"/>
        <v>2.0071500000000002</v>
      </c>
      <c r="G25" s="26">
        <f t="shared" si="5"/>
        <v>-2.5776999995287042E-2</v>
      </c>
      <c r="H25" s="26">
        <f t="shared" si="6"/>
        <v>4.0286511225000012</v>
      </c>
      <c r="I25" s="26">
        <f t="shared" si="7"/>
        <v>8.0861071005258776</v>
      </c>
      <c r="J25" s="26">
        <f t="shared" si="8"/>
        <v>16.230029866820516</v>
      </c>
      <c r="K25" s="26">
        <f t="shared" si="9"/>
        <v>-5.1738305540540395E-2</v>
      </c>
      <c r="L25" s="26">
        <f t="shared" si="10"/>
        <v>-0.10384653996569566</v>
      </c>
      <c r="M25" s="26">
        <f t="shared" ca="1" si="11"/>
        <v>-2.2066541621912517E-2</v>
      </c>
      <c r="N25" s="26">
        <f t="shared" ca="1" si="12"/>
        <v>1.376750134054513E-5</v>
      </c>
      <c r="O25" s="106">
        <f t="shared" ca="1" si="13"/>
        <v>572536924.86468315</v>
      </c>
      <c r="P25" s="26">
        <f t="shared" ca="1" si="14"/>
        <v>199669744.35509866</v>
      </c>
      <c r="Q25" s="26">
        <f t="shared" ca="1" si="15"/>
        <v>40107878.221402995</v>
      </c>
      <c r="R25">
        <f t="shared" ca="1" si="16"/>
        <v>-3.7104583733745256E-3</v>
      </c>
      <c r="U25">
        <v>3.15</v>
      </c>
      <c r="V25">
        <f t="shared" ca="1" si="0"/>
        <v>-5.199946728880156E-2</v>
      </c>
    </row>
    <row r="26" spans="1:28">
      <c r="A26" s="104">
        <v>21188</v>
      </c>
      <c r="B26" s="104">
        <v>-1.1954000001423992E-2</v>
      </c>
      <c r="C26" s="104">
        <v>1</v>
      </c>
      <c r="D26" s="105">
        <f t="shared" si="4"/>
        <v>2.1187999999999998</v>
      </c>
      <c r="E26" s="105">
        <f t="shared" si="4"/>
        <v>-1.1954000001423992E-2</v>
      </c>
      <c r="F26" s="26">
        <f t="shared" si="5"/>
        <v>2.1187999999999998</v>
      </c>
      <c r="G26" s="26">
        <f t="shared" si="5"/>
        <v>-1.1954000001423992E-2</v>
      </c>
      <c r="H26" s="26">
        <f t="shared" si="6"/>
        <v>4.4893134399999992</v>
      </c>
      <c r="I26" s="26">
        <f t="shared" si="7"/>
        <v>9.5119573166719977</v>
      </c>
      <c r="J26" s="26">
        <f t="shared" si="8"/>
        <v>20.153935162564625</v>
      </c>
      <c r="K26" s="26">
        <f t="shared" si="9"/>
        <v>-2.5328135203017153E-2</v>
      </c>
      <c r="L26" s="26">
        <f t="shared" si="10"/>
        <v>-5.3665252868152741E-2</v>
      </c>
      <c r="M26" s="26">
        <f t="shared" ca="1" si="11"/>
        <v>-1.3193209696212016E-2</v>
      </c>
      <c r="N26" s="26">
        <f t="shared" ca="1" si="12"/>
        <v>1.5356406676566271E-6</v>
      </c>
      <c r="O26" s="106">
        <f t="shared" ca="1" si="13"/>
        <v>407121381.80035335</v>
      </c>
      <c r="P26" s="26">
        <f t="shared" ca="1" si="14"/>
        <v>229880267.34299171</v>
      </c>
      <c r="Q26" s="26">
        <f t="shared" ca="1" si="15"/>
        <v>39043929.323951699</v>
      </c>
      <c r="R26">
        <f t="shared" ca="1" si="16"/>
        <v>1.2392096947880238E-3</v>
      </c>
      <c r="U26">
        <v>3.2</v>
      </c>
      <c r="V26">
        <f t="shared" ca="1" si="0"/>
        <v>-5.9420546955731179E-2</v>
      </c>
    </row>
    <row r="27" spans="1:28">
      <c r="A27" s="104">
        <v>21188.5</v>
      </c>
      <c r="B27" s="104">
        <v>-1.372300000366522E-2</v>
      </c>
      <c r="C27" s="104">
        <v>1</v>
      </c>
      <c r="D27" s="105">
        <f t="shared" si="4"/>
        <v>2.1188500000000001</v>
      </c>
      <c r="E27" s="105">
        <f t="shared" si="4"/>
        <v>-1.372300000366522E-2</v>
      </c>
      <c r="F27" s="26">
        <f t="shared" si="5"/>
        <v>2.1188500000000001</v>
      </c>
      <c r="G27" s="26">
        <f t="shared" si="5"/>
        <v>-1.372300000366522E-2</v>
      </c>
      <c r="H27" s="26">
        <f t="shared" si="6"/>
        <v>4.4895253225000005</v>
      </c>
      <c r="I27" s="26">
        <f t="shared" si="7"/>
        <v>9.5126307295791257</v>
      </c>
      <c r="J27" s="26">
        <f t="shared" si="8"/>
        <v>20.155837621368732</v>
      </c>
      <c r="K27" s="26">
        <f t="shared" si="9"/>
        <v>-2.9076978557766052E-2</v>
      </c>
      <c r="L27" s="26">
        <f t="shared" si="10"/>
        <v>-6.1609756017122604E-2</v>
      </c>
      <c r="M27" s="26">
        <f t="shared" ca="1" si="11"/>
        <v>-1.3189808258659175E-2</v>
      </c>
      <c r="N27" s="26">
        <f t="shared" ca="1" si="12"/>
        <v>2.8429343694259159E-7</v>
      </c>
      <c r="O27" s="106">
        <f t="shared" ca="1" si="13"/>
        <v>407055934.85259044</v>
      </c>
      <c r="P27" s="26">
        <f t="shared" ca="1" si="14"/>
        <v>229891413.03051615</v>
      </c>
      <c r="Q27" s="26">
        <f t="shared" ca="1" si="15"/>
        <v>39043157.588176124</v>
      </c>
      <c r="R27">
        <f t="shared" ca="1" si="16"/>
        <v>-5.3319174500604527E-4</v>
      </c>
      <c r="U27">
        <v>3.25</v>
      </c>
      <c r="V27">
        <f t="shared" ca="1" si="0"/>
        <v>-6.7353971509625632E-2</v>
      </c>
    </row>
    <row r="28" spans="1:28">
      <c r="A28" s="104">
        <v>21215</v>
      </c>
      <c r="B28" s="104">
        <v>-1.2779999990016222E-2</v>
      </c>
      <c r="C28" s="104">
        <v>1</v>
      </c>
      <c r="D28" s="105">
        <f t="shared" si="4"/>
        <v>2.1215000000000002</v>
      </c>
      <c r="E28" s="105">
        <f t="shared" si="4"/>
        <v>-1.2779999990016222E-2</v>
      </c>
      <c r="F28" s="26">
        <f t="shared" si="5"/>
        <v>2.1215000000000002</v>
      </c>
      <c r="G28" s="26">
        <f t="shared" si="5"/>
        <v>-1.2779999990016222E-2</v>
      </c>
      <c r="H28" s="26">
        <f t="shared" si="6"/>
        <v>4.5007622500000011</v>
      </c>
      <c r="I28" s="26">
        <f t="shared" si="7"/>
        <v>9.5483671133750025</v>
      </c>
      <c r="J28" s="26">
        <f t="shared" si="8"/>
        <v>20.256860831025069</v>
      </c>
      <c r="K28" s="26">
        <f t="shared" si="9"/>
        <v>-2.7112769978819416E-2</v>
      </c>
      <c r="L28" s="26">
        <f t="shared" si="10"/>
        <v>-5.7519741510065399E-2</v>
      </c>
      <c r="M28" s="26">
        <f t="shared" ca="1" si="11"/>
        <v>-1.3010265233889651E-2</v>
      </c>
      <c r="N28" s="26">
        <f t="shared" ca="1" si="12"/>
        <v>5.3022082536089604E-8</v>
      </c>
      <c r="O28" s="106">
        <f t="shared" ca="1" si="13"/>
        <v>403597745.5917877</v>
      </c>
      <c r="P28" s="26">
        <f t="shared" ca="1" si="14"/>
        <v>230478852.46906</v>
      </c>
      <c r="Q28" s="26">
        <f t="shared" ca="1" si="15"/>
        <v>39001884.330940336</v>
      </c>
      <c r="R28">
        <f t="shared" ca="1" si="16"/>
        <v>2.3026524387342873E-4</v>
      </c>
      <c r="U28">
        <v>3.3</v>
      </c>
      <c r="V28">
        <f t="shared" ca="1" si="0"/>
        <v>-7.5799740950486028E-2</v>
      </c>
    </row>
    <row r="29" spans="1:28">
      <c r="A29" s="104">
        <v>21217</v>
      </c>
      <c r="B29" s="104">
        <v>-1.4055999999982305E-2</v>
      </c>
      <c r="C29" s="104">
        <v>1</v>
      </c>
      <c r="D29" s="105">
        <f t="shared" si="4"/>
        <v>2.1217000000000001</v>
      </c>
      <c r="E29" s="105">
        <f t="shared" si="4"/>
        <v>-1.4055999999982305E-2</v>
      </c>
      <c r="F29" s="26">
        <f t="shared" si="5"/>
        <v>2.1217000000000001</v>
      </c>
      <c r="G29" s="26">
        <f t="shared" si="5"/>
        <v>-1.4055999999982305E-2</v>
      </c>
      <c r="H29" s="26">
        <f t="shared" si="6"/>
        <v>4.5016108900000003</v>
      </c>
      <c r="I29" s="26">
        <f t="shared" si="7"/>
        <v>9.5510678253130017</v>
      </c>
      <c r="J29" s="26">
        <f t="shared" si="8"/>
        <v>20.264500604966596</v>
      </c>
      <c r="K29" s="26">
        <f t="shared" si="9"/>
        <v>-2.9822615199962457E-2</v>
      </c>
      <c r="L29" s="26">
        <f t="shared" si="10"/>
        <v>-6.327464266976035E-2</v>
      </c>
      <c r="M29" s="26">
        <f t="shared" ca="1" si="11"/>
        <v>-1.2996773224242697E-2</v>
      </c>
      <c r="N29" s="26">
        <f t="shared" ca="1" si="12"/>
        <v>1.1219613624437257E-6</v>
      </c>
      <c r="O29" s="106">
        <f t="shared" ca="1" si="13"/>
        <v>403337585.46472752</v>
      </c>
      <c r="P29" s="26">
        <f t="shared" ca="1" si="14"/>
        <v>230522925.65410858</v>
      </c>
      <c r="Q29" s="26">
        <f t="shared" ca="1" si="15"/>
        <v>38998739.80940064</v>
      </c>
      <c r="R29">
        <f t="shared" ca="1" si="16"/>
        <v>-1.0592267757396079E-3</v>
      </c>
      <c r="U29">
        <v>3.35</v>
      </c>
      <c r="V29">
        <f t="shared" ca="1" si="0"/>
        <v>-8.47578552783117E-2</v>
      </c>
    </row>
    <row r="30" spans="1:28">
      <c r="A30" s="104">
        <v>21217.5</v>
      </c>
      <c r="B30" s="104">
        <v>-1.4124999994237442E-2</v>
      </c>
      <c r="C30" s="104">
        <v>1</v>
      </c>
      <c r="D30" s="105">
        <f t="shared" si="4"/>
        <v>2.12175</v>
      </c>
      <c r="E30" s="105">
        <f t="shared" si="4"/>
        <v>-1.4124999994237442E-2</v>
      </c>
      <c r="F30" s="26">
        <f t="shared" si="5"/>
        <v>2.12175</v>
      </c>
      <c r="G30" s="26">
        <f t="shared" si="5"/>
        <v>-1.4124999994237442E-2</v>
      </c>
      <c r="H30" s="26">
        <f t="shared" si="6"/>
        <v>4.5018230624999998</v>
      </c>
      <c r="I30" s="26">
        <f t="shared" si="7"/>
        <v>9.5517430828593746</v>
      </c>
      <c r="J30" s="26">
        <f t="shared" si="8"/>
        <v>20.266410886056878</v>
      </c>
      <c r="K30" s="26">
        <f t="shared" si="9"/>
        <v>-2.9969718737773293E-2</v>
      </c>
      <c r="L30" s="26">
        <f t="shared" si="10"/>
        <v>-6.358825073187048E-2</v>
      </c>
      <c r="M30" s="26">
        <f t="shared" ca="1" si="11"/>
        <v>-1.2993401502693402E-2</v>
      </c>
      <c r="N30" s="26">
        <f t="shared" ca="1" si="12"/>
        <v>1.2805151460647448E-6</v>
      </c>
      <c r="O30" s="106">
        <f t="shared" ca="1" si="13"/>
        <v>403272563.7264325</v>
      </c>
      <c r="P30" s="26">
        <f t="shared" ca="1" si="14"/>
        <v>230533938.19876295</v>
      </c>
      <c r="Q30" s="26">
        <f t="shared" ca="1" si="15"/>
        <v>38997953.031186476</v>
      </c>
      <c r="R30">
        <f t="shared" ca="1" si="16"/>
        <v>-1.1315984915440391E-3</v>
      </c>
      <c r="U30">
        <v>3.4</v>
      </c>
      <c r="V30">
        <f t="shared" ca="1" si="0"/>
        <v>-9.422831449310265E-2</v>
      </c>
    </row>
    <row r="31" spans="1:28">
      <c r="A31" s="104">
        <v>21219.5</v>
      </c>
      <c r="B31" s="104">
        <v>-1.4701000000059139E-2</v>
      </c>
      <c r="C31" s="104">
        <v>1</v>
      </c>
      <c r="D31" s="105">
        <f t="shared" si="4"/>
        <v>2.12195</v>
      </c>
      <c r="E31" s="105">
        <f t="shared" si="4"/>
        <v>-1.4701000000059139E-2</v>
      </c>
      <c r="F31" s="26">
        <f t="shared" si="5"/>
        <v>2.12195</v>
      </c>
      <c r="G31" s="26">
        <f t="shared" si="5"/>
        <v>-1.4701000000059139E-2</v>
      </c>
      <c r="H31" s="26">
        <f t="shared" si="6"/>
        <v>4.5026718025000001</v>
      </c>
      <c r="I31" s="26">
        <f t="shared" si="7"/>
        <v>9.5544444313148755</v>
      </c>
      <c r="J31" s="26">
        <f t="shared" si="8"/>
        <v>20.274053361028599</v>
      </c>
      <c r="K31" s="26">
        <f t="shared" si="9"/>
        <v>-3.1194786950125491E-2</v>
      </c>
      <c r="L31" s="26">
        <f t="shared" si="10"/>
        <v>-6.6193778168818787E-2</v>
      </c>
      <c r="M31" s="26">
        <f t="shared" ca="1" si="11"/>
        <v>-1.2979919739944557E-2</v>
      </c>
      <c r="N31" s="26">
        <f t="shared" ca="1" si="12"/>
        <v>2.9621172617560788E-6</v>
      </c>
      <c r="O31" s="106">
        <f t="shared" ca="1" si="13"/>
        <v>403012549.93207902</v>
      </c>
      <c r="P31" s="26">
        <f t="shared" ca="1" si="14"/>
        <v>230577965.36543825</v>
      </c>
      <c r="Q31" s="26">
        <f t="shared" ca="1" si="15"/>
        <v>38994803.327255614</v>
      </c>
      <c r="R31">
        <f t="shared" ca="1" si="16"/>
        <v>-1.7210802601145825E-3</v>
      </c>
      <c r="U31">
        <v>3.44999999999999</v>
      </c>
      <c r="V31">
        <f t="shared" ca="1" si="0"/>
        <v>-0.10421111859485732</v>
      </c>
    </row>
    <row r="32" spans="1:28">
      <c r="A32" s="104">
        <v>22167.5</v>
      </c>
      <c r="B32" s="104">
        <v>-7.525000000896398E-3</v>
      </c>
      <c r="C32" s="104">
        <v>1</v>
      </c>
      <c r="D32" s="105">
        <f t="shared" si="4"/>
        <v>2.2167500000000002</v>
      </c>
      <c r="E32" s="105">
        <f t="shared" si="4"/>
        <v>-7.525000000896398E-3</v>
      </c>
      <c r="F32" s="26">
        <f t="shared" si="5"/>
        <v>2.2167500000000002</v>
      </c>
      <c r="G32" s="26">
        <f t="shared" si="5"/>
        <v>-7.525000000896398E-3</v>
      </c>
      <c r="H32" s="26">
        <f t="shared" si="6"/>
        <v>4.9139805625000008</v>
      </c>
      <c r="I32" s="26">
        <f t="shared" si="7"/>
        <v>10.893066411921877</v>
      </c>
      <c r="J32" s="26">
        <f t="shared" si="8"/>
        <v>24.147204968627825</v>
      </c>
      <c r="K32" s="26">
        <f t="shared" si="9"/>
        <v>-1.668104375198709E-2</v>
      </c>
      <c r="L32" s="26">
        <f t="shared" si="10"/>
        <v>-3.6977703737217385E-2</v>
      </c>
      <c r="M32" s="26">
        <f t="shared" ca="1" si="11"/>
        <v>-7.5123998073699516E-3</v>
      </c>
      <c r="N32" s="26">
        <f t="shared" ca="1" si="12"/>
        <v>1.5876487690390097E-10</v>
      </c>
      <c r="O32" s="106">
        <f t="shared" ca="1" si="13"/>
        <v>292379301.25864339</v>
      </c>
      <c r="P32" s="26">
        <f t="shared" ca="1" si="14"/>
        <v>247115487.57516259</v>
      </c>
      <c r="Q32" s="26">
        <f t="shared" ca="1" si="15"/>
        <v>37045854.529491216</v>
      </c>
      <c r="R32">
        <f t="shared" ca="1" si="16"/>
        <v>-1.2600193526446368E-5</v>
      </c>
      <c r="U32">
        <v>3.4999999999999898</v>
      </c>
      <c r="V32">
        <f t="shared" ca="1" si="0"/>
        <v>-0.11470626758357927</v>
      </c>
    </row>
    <row r="33" spans="1:22">
      <c r="A33" s="104">
        <v>22170</v>
      </c>
      <c r="B33" s="104">
        <v>-8.4699999933945946E-3</v>
      </c>
      <c r="C33" s="104">
        <v>1</v>
      </c>
      <c r="D33" s="105">
        <f t="shared" si="4"/>
        <v>2.2170000000000001</v>
      </c>
      <c r="E33" s="105">
        <f t="shared" si="4"/>
        <v>-8.4699999933945946E-3</v>
      </c>
      <c r="F33" s="26">
        <f t="shared" si="5"/>
        <v>2.2170000000000001</v>
      </c>
      <c r="G33" s="26">
        <f t="shared" si="5"/>
        <v>-8.4699999933945946E-3</v>
      </c>
      <c r="H33" s="26">
        <f t="shared" si="6"/>
        <v>4.915089</v>
      </c>
      <c r="I33" s="26">
        <f t="shared" si="7"/>
        <v>10.896752313</v>
      </c>
      <c r="J33" s="26">
        <f t="shared" si="8"/>
        <v>24.158099877921003</v>
      </c>
      <c r="K33" s="26">
        <f t="shared" si="9"/>
        <v>-1.8777989985355816E-2</v>
      </c>
      <c r="L33" s="26">
        <f t="shared" si="10"/>
        <v>-4.1630803797533845E-2</v>
      </c>
      <c r="M33" s="26">
        <f t="shared" ca="1" si="11"/>
        <v>-7.500416161222212E-3</v>
      </c>
      <c r="N33" s="26">
        <f t="shared" ca="1" si="12"/>
        <v>9.4009280761008306E-7</v>
      </c>
      <c r="O33" s="106">
        <f t="shared" ca="1" si="13"/>
        <v>292119358.88271457</v>
      </c>
      <c r="P33" s="26">
        <f t="shared" ca="1" si="14"/>
        <v>247147239.363141</v>
      </c>
      <c r="Q33" s="26">
        <f t="shared" ca="1" si="15"/>
        <v>37039544.037025109</v>
      </c>
      <c r="R33">
        <f t="shared" ca="1" si="16"/>
        <v>-9.6958383217238264E-4</v>
      </c>
      <c r="U33">
        <v>3.5499999999999901</v>
      </c>
      <c r="V33">
        <f t="shared" ca="1" si="0"/>
        <v>-0.12571376145926672</v>
      </c>
    </row>
    <row r="34" spans="1:22">
      <c r="A34" s="104">
        <v>22914</v>
      </c>
      <c r="B34" s="104">
        <v>-6.24200000311248E-3</v>
      </c>
      <c r="C34" s="104">
        <v>1</v>
      </c>
      <c r="D34" s="105">
        <f t="shared" si="4"/>
        <v>2.2913999999999999</v>
      </c>
      <c r="E34" s="105">
        <f t="shared" si="4"/>
        <v>-6.24200000311248E-3</v>
      </c>
      <c r="F34" s="26">
        <f t="shared" si="5"/>
        <v>2.2913999999999999</v>
      </c>
      <c r="G34" s="26">
        <f t="shared" si="5"/>
        <v>-6.24200000311248E-3</v>
      </c>
      <c r="H34" s="26">
        <f t="shared" si="6"/>
        <v>5.2505139599999993</v>
      </c>
      <c r="I34" s="26">
        <f t="shared" si="7"/>
        <v>12.031027687943997</v>
      </c>
      <c r="J34" s="26">
        <f t="shared" si="8"/>
        <v>27.567896844154873</v>
      </c>
      <c r="K34" s="26">
        <f t="shared" si="9"/>
        <v>-1.4302918807131935E-2</v>
      </c>
      <c r="L34" s="26">
        <f t="shared" si="10"/>
        <v>-3.2773708154662115E-2</v>
      </c>
      <c r="M34" s="26">
        <f t="shared" ca="1" si="11"/>
        <v>-4.5031916693395457E-3</v>
      </c>
      <c r="N34" s="26">
        <f t="shared" ca="1" si="12"/>
        <v>3.0234544215982082E-6</v>
      </c>
      <c r="O34" s="106">
        <f t="shared" ca="1" si="13"/>
        <v>221602324.93476653</v>
      </c>
      <c r="P34" s="26">
        <f t="shared" ca="1" si="14"/>
        <v>253690727.42264864</v>
      </c>
      <c r="Q34" s="26">
        <f t="shared" ca="1" si="15"/>
        <v>34904219.300758414</v>
      </c>
      <c r="R34">
        <f t="shared" ca="1" si="16"/>
        <v>-1.7388083337729343E-3</v>
      </c>
      <c r="U34">
        <v>3.5999999999999899</v>
      </c>
      <c r="V34">
        <f t="shared" ca="1" si="0"/>
        <v>-0.13723360022191944</v>
      </c>
    </row>
    <row r="35" spans="1:22">
      <c r="A35" s="104">
        <v>22914.5</v>
      </c>
      <c r="B35" s="104">
        <v>-2.5109999987762421E-3</v>
      </c>
      <c r="C35" s="104">
        <v>1</v>
      </c>
      <c r="D35" s="105">
        <f t="shared" si="4"/>
        <v>2.2914500000000002</v>
      </c>
      <c r="E35" s="105">
        <f t="shared" si="4"/>
        <v>-2.5109999987762421E-3</v>
      </c>
      <c r="F35" s="26">
        <f t="shared" si="5"/>
        <v>2.2914500000000002</v>
      </c>
      <c r="G35" s="26">
        <f t="shared" si="5"/>
        <v>-2.5109999987762421E-3</v>
      </c>
      <c r="H35" s="26">
        <f t="shared" si="6"/>
        <v>5.2507431025000013</v>
      </c>
      <c r="I35" s="26">
        <f t="shared" si="7"/>
        <v>12.031815282223629</v>
      </c>
      <c r="J35" s="26">
        <f t="shared" si="8"/>
        <v>27.570303128451339</v>
      </c>
      <c r="K35" s="26">
        <f t="shared" si="9"/>
        <v>-5.7538309471958206E-3</v>
      </c>
      <c r="L35" s="26">
        <f t="shared" si="10"/>
        <v>-1.3184615923951865E-2</v>
      </c>
      <c r="M35" s="26">
        <f t="shared" ca="1" si="11"/>
        <v>-4.5015588463366285E-3</v>
      </c>
      <c r="N35" s="26">
        <f t="shared" ca="1" si="12"/>
        <v>3.9623245256009335E-6</v>
      </c>
      <c r="O35" s="106">
        <f t="shared" ca="1" si="13"/>
        <v>221559349.79503864</v>
      </c>
      <c r="P35" s="26">
        <f t="shared" ca="1" si="14"/>
        <v>253693151.19351965</v>
      </c>
      <c r="Q35" s="26">
        <f t="shared" ca="1" si="15"/>
        <v>34902617.492461361</v>
      </c>
      <c r="R35">
        <f t="shared" ca="1" si="16"/>
        <v>1.9905588475603864E-3</v>
      </c>
      <c r="U35">
        <v>3.6499999999999901</v>
      </c>
      <c r="V35">
        <f t="shared" ca="1" si="0"/>
        <v>-0.14926578387153788</v>
      </c>
    </row>
    <row r="36" spans="1:22">
      <c r="A36" s="104">
        <v>23520.5</v>
      </c>
      <c r="B36" s="104">
        <v>-2.338999998755753E-3</v>
      </c>
      <c r="C36" s="104">
        <v>1</v>
      </c>
      <c r="D36" s="105">
        <f t="shared" si="4"/>
        <v>2.3520500000000002</v>
      </c>
      <c r="E36" s="105">
        <f t="shared" si="4"/>
        <v>-2.338999998755753E-3</v>
      </c>
      <c r="F36" s="26">
        <f t="shared" si="5"/>
        <v>2.3520500000000002</v>
      </c>
      <c r="G36" s="26">
        <f t="shared" si="5"/>
        <v>-2.338999998755753E-3</v>
      </c>
      <c r="H36" s="26">
        <f t="shared" si="6"/>
        <v>5.5321392025000007</v>
      </c>
      <c r="I36" s="26">
        <f t="shared" si="7"/>
        <v>13.011868011240127</v>
      </c>
      <c r="J36" s="26">
        <f t="shared" si="8"/>
        <v>30.604564155837341</v>
      </c>
      <c r="K36" s="26">
        <f t="shared" si="9"/>
        <v>-5.5014449470734694E-3</v>
      </c>
      <c r="L36" s="26">
        <f t="shared" si="10"/>
        <v>-1.2939673587764156E-2</v>
      </c>
      <c r="M36" s="26">
        <f t="shared" ca="1" si="11"/>
        <v>-2.8991908214235362E-3</v>
      </c>
      <c r="N36" s="26">
        <f t="shared" ca="1" si="12"/>
        <v>3.1381375780120772E-7</v>
      </c>
      <c r="O36" s="106">
        <f t="shared" ca="1" si="13"/>
        <v>173536059.27632213</v>
      </c>
      <c r="P36" s="26">
        <f t="shared" ca="1" si="14"/>
        <v>254654541.90395898</v>
      </c>
      <c r="Q36" s="26">
        <f t="shared" ca="1" si="15"/>
        <v>32807943.222230811</v>
      </c>
      <c r="R36">
        <f t="shared" ca="1" si="16"/>
        <v>5.6019082266778319E-4</v>
      </c>
      <c r="U36">
        <v>3.69999999999999</v>
      </c>
      <c r="V36">
        <f ca="1">+E$4+E$5*U36+E$6*U36^2</f>
        <v>-0.1618103124081216</v>
      </c>
    </row>
    <row r="37" spans="1:22">
      <c r="A37" s="104">
        <v>23523</v>
      </c>
      <c r="B37" s="104">
        <v>-2.484000004187692E-3</v>
      </c>
      <c r="C37" s="104">
        <v>1</v>
      </c>
      <c r="D37" s="105">
        <f t="shared" si="4"/>
        <v>2.3523000000000001</v>
      </c>
      <c r="E37" s="105">
        <f t="shared" si="4"/>
        <v>-2.484000004187692E-3</v>
      </c>
      <c r="F37" s="26">
        <f t="shared" si="5"/>
        <v>2.3523000000000001</v>
      </c>
      <c r="G37" s="26">
        <f t="shared" si="5"/>
        <v>-2.484000004187692E-3</v>
      </c>
      <c r="H37" s="26">
        <f t="shared" si="6"/>
        <v>5.53331529</v>
      </c>
      <c r="I37" s="26">
        <f t="shared" si="7"/>
        <v>13.016017556667</v>
      </c>
      <c r="J37" s="26">
        <f t="shared" si="8"/>
        <v>30.617578098547785</v>
      </c>
      <c r="K37" s="26">
        <f t="shared" si="9"/>
        <v>-5.8431132098507076E-3</v>
      </c>
      <c r="L37" s="26">
        <f t="shared" si="10"/>
        <v>-1.3744755203531819E-2</v>
      </c>
      <c r="M37" s="26">
        <f t="shared" ca="1" si="11"/>
        <v>-2.894139201596424E-3</v>
      </c>
      <c r="N37" s="26">
        <f t="shared" ca="1" si="12"/>
        <v>1.6821416125107888E-7</v>
      </c>
      <c r="O37" s="106">
        <f t="shared" ca="1" si="13"/>
        <v>173354217.7345193</v>
      </c>
      <c r="P37" s="26">
        <f t="shared" ca="1" si="14"/>
        <v>254650312.91668725</v>
      </c>
      <c r="Q37" s="26">
        <f t="shared" ca="1" si="15"/>
        <v>32798690.929396775</v>
      </c>
      <c r="R37">
        <f t="shared" ca="1" si="16"/>
        <v>4.1013919740873206E-4</v>
      </c>
      <c r="U37">
        <v>3.7499999999999898</v>
      </c>
      <c r="V37">
        <f ca="1">+E$4+E$5*U37+E$6*U37^2</f>
        <v>-0.17486718583167082</v>
      </c>
    </row>
    <row r="38" spans="1:22">
      <c r="A38" s="104">
        <v>23856.5</v>
      </c>
      <c r="B38" s="104">
        <v>-9.0699999418575317E-4</v>
      </c>
      <c r="C38" s="104">
        <v>1</v>
      </c>
      <c r="D38" s="105">
        <f t="shared" si="4"/>
        <v>2.38565</v>
      </c>
      <c r="E38" s="105">
        <f t="shared" si="4"/>
        <v>-9.0699999418575317E-4</v>
      </c>
      <c r="F38" s="26">
        <f t="shared" si="5"/>
        <v>2.38565</v>
      </c>
      <c r="G38" s="26">
        <f t="shared" si="5"/>
        <v>-9.0699999418575317E-4</v>
      </c>
      <c r="H38" s="26">
        <f t="shared" si="6"/>
        <v>5.6913259224999999</v>
      </c>
      <c r="I38" s="26">
        <f t="shared" si="7"/>
        <v>13.577511687012125</v>
      </c>
      <c r="J38" s="26">
        <f t="shared" si="8"/>
        <v>32.391190756120473</v>
      </c>
      <c r="K38" s="26">
        <f t="shared" si="9"/>
        <v>-2.1637845361292419E-3</v>
      </c>
      <c r="L38" s="26">
        <f t="shared" si="10"/>
        <v>-5.1620325786167261E-3</v>
      </c>
      <c r="M38" s="26">
        <f t="shared" ca="1" si="11"/>
        <v>-2.3350757539705169E-3</v>
      </c>
      <c r="N38" s="26">
        <f t="shared" ca="1" si="12"/>
        <v>2.0394003756848305E-6</v>
      </c>
      <c r="O38" s="106">
        <f t="shared" ca="1" si="13"/>
        <v>150234783.68884006</v>
      </c>
      <c r="P38" s="26">
        <f t="shared" ca="1" si="14"/>
        <v>253483578.81591827</v>
      </c>
      <c r="Q38" s="26">
        <f t="shared" ca="1" si="15"/>
        <v>31522300.335399777</v>
      </c>
      <c r="R38">
        <f t="shared" ca="1" si="16"/>
        <v>1.4280757597847638E-3</v>
      </c>
      <c r="U38">
        <v>3.7999999999999901</v>
      </c>
      <c r="V38">
        <f ca="1">+E$4+E$5*U38+E$6*U38^2</f>
        <v>-0.18843640414218554</v>
      </c>
    </row>
    <row r="39" spans="1:22">
      <c r="A39" s="104">
        <v>24031.5</v>
      </c>
      <c r="B39" s="104">
        <v>4.4300000445218757E-4</v>
      </c>
      <c r="C39" s="104">
        <v>1</v>
      </c>
      <c r="D39" s="105">
        <f t="shared" si="4"/>
        <v>2.4031500000000001</v>
      </c>
      <c r="E39" s="105">
        <f t="shared" si="4"/>
        <v>4.4300000445218757E-4</v>
      </c>
      <c r="F39" s="26">
        <f t="shared" si="5"/>
        <v>2.4031500000000001</v>
      </c>
      <c r="G39" s="26">
        <f t="shared" si="5"/>
        <v>4.4300000445218757E-4</v>
      </c>
      <c r="H39" s="26">
        <f t="shared" si="6"/>
        <v>5.7751299225000006</v>
      </c>
      <c r="I39" s="26">
        <f t="shared" si="7"/>
        <v>13.878503473255877</v>
      </c>
      <c r="J39" s="26">
        <f t="shared" si="8"/>
        <v>33.352125621754865</v>
      </c>
      <c r="K39" s="26">
        <f t="shared" si="9"/>
        <v>1.0645954606992745E-3</v>
      </c>
      <c r="L39" s="26">
        <f t="shared" si="10"/>
        <v>2.5583825813794616E-3</v>
      </c>
      <c r="M39" s="26">
        <f t="shared" ca="1" si="11"/>
        <v>-2.1328987060390547E-3</v>
      </c>
      <c r="N39" s="26">
        <f t="shared" ca="1" si="12"/>
        <v>6.6352541667104453E-6</v>
      </c>
      <c r="O39" s="106">
        <f t="shared" ca="1" si="13"/>
        <v>138981510.97039965</v>
      </c>
      <c r="P39" s="26">
        <f t="shared" ca="1" si="14"/>
        <v>252394723.51137042</v>
      </c>
      <c r="Q39" s="26">
        <f t="shared" ca="1" si="15"/>
        <v>30820396.3067936</v>
      </c>
      <c r="R39">
        <f t="shared" ca="1" si="16"/>
        <v>2.5758987104912423E-3</v>
      </c>
      <c r="U39">
        <v>3.8499999999999899</v>
      </c>
      <c r="V39">
        <f ca="1">+E$4+E$5*U39+E$6*U39^2</f>
        <v>-0.20251796733966554</v>
      </c>
    </row>
    <row r="40" spans="1:22">
      <c r="A40" s="104">
        <v>24761</v>
      </c>
      <c r="B40" s="104">
        <v>-1.1279999962425791E-3</v>
      </c>
      <c r="C40" s="104">
        <v>1</v>
      </c>
      <c r="D40" s="105">
        <f t="shared" si="4"/>
        <v>2.4761000000000002</v>
      </c>
      <c r="E40" s="105">
        <f t="shared" si="4"/>
        <v>-1.1279999962425791E-3</v>
      </c>
      <c r="F40" s="26">
        <f t="shared" si="5"/>
        <v>2.4761000000000002</v>
      </c>
      <c r="G40" s="26">
        <f t="shared" si="5"/>
        <v>-1.1279999962425791E-3</v>
      </c>
      <c r="H40" s="26">
        <f t="shared" si="6"/>
        <v>6.1310712100000009</v>
      </c>
      <c r="I40" s="26">
        <f t="shared" si="7"/>
        <v>15.181145423081004</v>
      </c>
      <c r="J40" s="26">
        <f t="shared" si="8"/>
        <v>37.590034182090875</v>
      </c>
      <c r="K40" s="26">
        <f t="shared" si="9"/>
        <v>-2.7930407906962503E-3</v>
      </c>
      <c r="L40" s="26">
        <f t="shared" si="10"/>
        <v>-6.915848301842986E-3</v>
      </c>
      <c r="M40" s="26">
        <f t="shared" ca="1" si="11"/>
        <v>-1.9662331119492116E-3</v>
      </c>
      <c r="N40" s="26">
        <f t="shared" ca="1" si="12"/>
        <v>7.0263475626724877E-7</v>
      </c>
      <c r="O40" s="106">
        <f t="shared" ca="1" si="13"/>
        <v>98136414.303586975</v>
      </c>
      <c r="P40" s="26">
        <f t="shared" ca="1" si="14"/>
        <v>244384813.20399505</v>
      </c>
      <c r="Q40" s="26">
        <f t="shared" ca="1" si="15"/>
        <v>27681877.632668421</v>
      </c>
      <c r="R40">
        <f t="shared" ca="1" si="16"/>
        <v>8.382331157066325E-4</v>
      </c>
    </row>
    <row r="41" spans="1:22">
      <c r="A41" s="104">
        <v>24763.5</v>
      </c>
      <c r="B41" s="104">
        <v>-9.7300000197719783E-4</v>
      </c>
      <c r="C41" s="104">
        <v>1</v>
      </c>
      <c r="D41" s="105">
        <f t="shared" si="4"/>
        <v>2.4763500000000001</v>
      </c>
      <c r="E41" s="105">
        <f t="shared" si="4"/>
        <v>-9.7300000197719783E-4</v>
      </c>
      <c r="F41" s="26">
        <f t="shared" si="5"/>
        <v>2.4763500000000001</v>
      </c>
      <c r="G41" s="26">
        <f t="shared" si="5"/>
        <v>-9.7300000197719783E-4</v>
      </c>
      <c r="H41" s="26">
        <f t="shared" si="6"/>
        <v>6.1323093225000003</v>
      </c>
      <c r="I41" s="26">
        <f t="shared" si="7"/>
        <v>15.185744190772876</v>
      </c>
      <c r="J41" s="26">
        <f t="shared" si="8"/>
        <v>37.605217626820412</v>
      </c>
      <c r="K41" s="26">
        <f t="shared" si="9"/>
        <v>-2.409488554896234E-3</v>
      </c>
      <c r="L41" s="26">
        <f t="shared" si="10"/>
        <v>-5.9667369829172895E-3</v>
      </c>
      <c r="M41" s="26">
        <f t="shared" ca="1" si="11"/>
        <v>-1.9675371304450628E-3</v>
      </c>
      <c r="N41" s="26">
        <f t="shared" ca="1" si="12"/>
        <v>9.8910409990110661E-7</v>
      </c>
      <c r="O41" s="106">
        <f t="shared" ca="1" si="13"/>
        <v>98012370.429002061</v>
      </c>
      <c r="P41" s="26">
        <f t="shared" ca="1" si="14"/>
        <v>244347923.91047862</v>
      </c>
      <c r="Q41" s="26">
        <f t="shared" ca="1" si="15"/>
        <v>27670588.293888051</v>
      </c>
      <c r="R41">
        <f t="shared" ca="1" si="16"/>
        <v>9.9453712846786502E-4</v>
      </c>
    </row>
    <row r="42" spans="1:22">
      <c r="A42" s="104">
        <v>26206.5</v>
      </c>
      <c r="B42" s="104">
        <v>-8.0699999671196565E-4</v>
      </c>
      <c r="C42" s="104">
        <v>1</v>
      </c>
      <c r="D42" s="105">
        <f t="shared" si="4"/>
        <v>2.6206499999999999</v>
      </c>
      <c r="E42" s="105">
        <f t="shared" si="4"/>
        <v>-8.0699999671196565E-4</v>
      </c>
      <c r="F42" s="26">
        <f t="shared" si="5"/>
        <v>2.6206499999999999</v>
      </c>
      <c r="G42" s="26">
        <f t="shared" si="5"/>
        <v>-8.0699999671196565E-4</v>
      </c>
      <c r="H42" s="26">
        <f t="shared" si="6"/>
        <v>6.8678064224999993</v>
      </c>
      <c r="I42" s="26">
        <f t="shared" si="7"/>
        <v>17.998116901124622</v>
      </c>
      <c r="J42" s="26">
        <f t="shared" si="8"/>
        <v>47.166765056932235</v>
      </c>
      <c r="K42" s="26">
        <f t="shared" si="9"/>
        <v>-2.1148645413832127E-3</v>
      </c>
      <c r="L42" s="26">
        <f t="shared" si="10"/>
        <v>-5.5423197603759163E-3</v>
      </c>
      <c r="M42" s="26">
        <f t="shared" ca="1" si="11"/>
        <v>-4.8575724316107793E-3</v>
      </c>
      <c r="N42" s="26">
        <f t="shared" ca="1" si="12"/>
        <v>1.6407137050362104E-5</v>
      </c>
      <c r="O42" s="106">
        <f t="shared" ca="1" si="13"/>
        <v>42260084.779646583</v>
      </c>
      <c r="P42" s="26">
        <f t="shared" ca="1" si="14"/>
        <v>213111865.14899153</v>
      </c>
      <c r="Q42" s="26">
        <f t="shared" ca="1" si="15"/>
        <v>20718606.834013723</v>
      </c>
      <c r="R42">
        <f t="shared" ca="1" si="16"/>
        <v>4.0505724348988137E-3</v>
      </c>
    </row>
    <row r="43" spans="1:22">
      <c r="A43" s="104">
        <v>26630</v>
      </c>
      <c r="B43" s="104">
        <v>-2.8499999971245416E-3</v>
      </c>
      <c r="C43" s="104">
        <v>1</v>
      </c>
      <c r="D43" s="105">
        <f t="shared" si="4"/>
        <v>2.6629999999999998</v>
      </c>
      <c r="E43" s="105">
        <f t="shared" si="4"/>
        <v>-2.8499999971245416E-3</v>
      </c>
      <c r="F43" s="26">
        <f t="shared" si="5"/>
        <v>2.6629999999999998</v>
      </c>
      <c r="G43" s="26">
        <f t="shared" si="5"/>
        <v>-2.8499999971245416E-3</v>
      </c>
      <c r="H43" s="26">
        <f t="shared" si="6"/>
        <v>7.0915689999999989</v>
      </c>
      <c r="I43" s="26">
        <f t="shared" si="7"/>
        <v>18.884848246999997</v>
      </c>
      <c r="J43" s="26">
        <f t="shared" si="8"/>
        <v>50.290350881760986</v>
      </c>
      <c r="K43" s="26">
        <f t="shared" si="9"/>
        <v>-7.5895499923426535E-3</v>
      </c>
      <c r="L43" s="26">
        <f t="shared" si="10"/>
        <v>-2.0210971629608485E-2</v>
      </c>
      <c r="M43" s="26">
        <f t="shared" ca="1" si="11"/>
        <v>-6.5157358317735614E-3</v>
      </c>
      <c r="N43" s="26">
        <f t="shared" ca="1" si="12"/>
        <v>1.3437619209429947E-5</v>
      </c>
      <c r="O43" s="106">
        <f t="shared" ca="1" si="13"/>
        <v>31189953.569516804</v>
      </c>
      <c r="P43" s="26">
        <f t="shared" ca="1" si="14"/>
        <v>200551310.4032678</v>
      </c>
      <c r="Q43" s="26">
        <f t="shared" ca="1" si="15"/>
        <v>18576335.290228833</v>
      </c>
      <c r="R43">
        <f t="shared" ca="1" si="16"/>
        <v>3.6657358346490199E-3</v>
      </c>
    </row>
    <row r="44" spans="1:22">
      <c r="A44" s="104">
        <v>27294.5</v>
      </c>
      <c r="B44" s="104">
        <v>-7.3510000001988374E-3</v>
      </c>
      <c r="C44" s="104">
        <v>1</v>
      </c>
      <c r="D44" s="105">
        <f t="shared" si="4"/>
        <v>2.7294499999999999</v>
      </c>
      <c r="E44" s="105">
        <f t="shared" si="4"/>
        <v>-7.3510000001988374E-3</v>
      </c>
      <c r="F44" s="26">
        <f t="shared" si="5"/>
        <v>2.7294499999999999</v>
      </c>
      <c r="G44" s="26">
        <f t="shared" si="5"/>
        <v>-7.3510000001988374E-3</v>
      </c>
      <c r="H44" s="26">
        <f t="shared" si="6"/>
        <v>7.4498973024999993</v>
      </c>
      <c r="I44" s="26">
        <f t="shared" si="7"/>
        <v>20.334122192308623</v>
      </c>
      <c r="J44" s="26">
        <f t="shared" si="8"/>
        <v>55.500969817796772</v>
      </c>
      <c r="K44" s="26">
        <f t="shared" si="9"/>
        <v>-2.0064186950542715E-2</v>
      </c>
      <c r="L44" s="26">
        <f t="shared" si="10"/>
        <v>-5.4764195072158815E-2</v>
      </c>
      <c r="M44" s="26">
        <f t="shared" ca="1" si="11"/>
        <v>-9.8583319089545762E-3</v>
      </c>
      <c r="N44" s="26">
        <f t="shared" ca="1" si="12"/>
        <v>6.2867133006646971E-6</v>
      </c>
      <c r="O44" s="106">
        <f t="shared" ca="1" si="13"/>
        <v>17827567.573474053</v>
      </c>
      <c r="P44" s="26">
        <f t="shared" ca="1" si="14"/>
        <v>178336142.65137097</v>
      </c>
      <c r="Q44" s="26">
        <f t="shared" ca="1" si="15"/>
        <v>15208439.072094826</v>
      </c>
      <c r="R44">
        <f t="shared" ca="1" si="16"/>
        <v>2.5073319087557389E-3</v>
      </c>
    </row>
    <row r="45" spans="1:22">
      <c r="A45" s="104">
        <v>27295</v>
      </c>
      <c r="B45" s="104">
        <v>-6.5200000026379712E-3</v>
      </c>
      <c r="C45" s="104">
        <v>1</v>
      </c>
      <c r="D45" s="105">
        <f t="shared" si="4"/>
        <v>2.7294999999999998</v>
      </c>
      <c r="E45" s="105">
        <f t="shared" si="4"/>
        <v>-6.5200000026379712E-3</v>
      </c>
      <c r="F45" s="26">
        <f t="shared" si="5"/>
        <v>2.7294999999999998</v>
      </c>
      <c r="G45" s="26">
        <f t="shared" si="5"/>
        <v>-6.5200000026379712E-3</v>
      </c>
      <c r="H45" s="26">
        <f t="shared" si="6"/>
        <v>7.4501702499999993</v>
      </c>
      <c r="I45" s="26">
        <f t="shared" si="7"/>
        <v>20.335239697374998</v>
      </c>
      <c r="J45" s="26">
        <f t="shared" si="8"/>
        <v>55.505036753985053</v>
      </c>
      <c r="K45" s="26">
        <f t="shared" si="9"/>
        <v>-1.7796340007200342E-2</v>
      </c>
      <c r="L45" s="26">
        <f t="shared" si="10"/>
        <v>-4.8575110049653328E-2</v>
      </c>
      <c r="M45" s="26">
        <f t="shared" ca="1" si="11"/>
        <v>-9.861187739506394E-3</v>
      </c>
      <c r="N45" s="26">
        <f t="shared" ca="1" si="12"/>
        <v>1.1163535492999933E-5</v>
      </c>
      <c r="O45" s="106">
        <f t="shared" ca="1" si="13"/>
        <v>17819201.123635668</v>
      </c>
      <c r="P45" s="26">
        <f t="shared" ca="1" si="14"/>
        <v>178318418.20427477</v>
      </c>
      <c r="Q45" s="26">
        <f t="shared" ca="1" si="15"/>
        <v>15205920.741615666</v>
      </c>
      <c r="R45">
        <f t="shared" ca="1" si="16"/>
        <v>3.3411877368684229E-3</v>
      </c>
    </row>
    <row r="46" spans="1:22">
      <c r="A46" s="104">
        <v>27347</v>
      </c>
      <c r="B46" s="104">
        <v>-5.8959999951184727E-3</v>
      </c>
      <c r="C46" s="104">
        <v>1</v>
      </c>
      <c r="D46" s="105">
        <f t="shared" si="4"/>
        <v>2.7347000000000001</v>
      </c>
      <c r="E46" s="105">
        <f t="shared" si="4"/>
        <v>-5.8959999951184727E-3</v>
      </c>
      <c r="F46" s="26">
        <f t="shared" si="5"/>
        <v>2.7347000000000001</v>
      </c>
      <c r="G46" s="26">
        <f t="shared" si="5"/>
        <v>-5.8959999951184727E-3</v>
      </c>
      <c r="H46" s="26">
        <f t="shared" si="6"/>
        <v>7.4785840900000009</v>
      </c>
      <c r="I46" s="26">
        <f t="shared" si="7"/>
        <v>20.451683910923002</v>
      </c>
      <c r="J46" s="26">
        <f t="shared" si="8"/>
        <v>55.929219991201137</v>
      </c>
      <c r="K46" s="26">
        <f t="shared" si="9"/>
        <v>-1.6123791186650489E-2</v>
      </c>
      <c r="L46" s="26">
        <f t="shared" si="10"/>
        <v>-4.4093731758133095E-2</v>
      </c>
      <c r="M46" s="26">
        <f t="shared" ca="1" si="11"/>
        <v>-1.0160991519957974E-2</v>
      </c>
      <c r="N46" s="26">
        <f t="shared" ca="1" si="12"/>
        <v>1.8190152706952772E-5</v>
      </c>
      <c r="O46" s="106">
        <f t="shared" ca="1" si="13"/>
        <v>16962135.379488789</v>
      </c>
      <c r="P46" s="26">
        <f t="shared" ca="1" si="14"/>
        <v>176467636.64179057</v>
      </c>
      <c r="Q46" s="26">
        <f t="shared" ca="1" si="15"/>
        <v>14944250.246384501</v>
      </c>
      <c r="R46">
        <f t="shared" ca="1" si="16"/>
        <v>4.2649915248395009E-3</v>
      </c>
    </row>
    <row r="47" spans="1:22">
      <c r="A47" s="104">
        <v>27347.5</v>
      </c>
      <c r="B47" s="104">
        <v>-5.2649999997811392E-3</v>
      </c>
      <c r="C47" s="104">
        <v>1</v>
      </c>
      <c r="D47" s="105">
        <f t="shared" si="4"/>
        <v>2.73475</v>
      </c>
      <c r="E47" s="105">
        <f t="shared" si="4"/>
        <v>-5.2649999997811392E-3</v>
      </c>
      <c r="F47" s="26">
        <f t="shared" si="5"/>
        <v>2.73475</v>
      </c>
      <c r="G47" s="26">
        <f t="shared" si="5"/>
        <v>-5.2649999997811392E-3</v>
      </c>
      <c r="H47" s="26">
        <f t="shared" si="6"/>
        <v>7.4788575625</v>
      </c>
      <c r="I47" s="26">
        <f t="shared" si="7"/>
        <v>20.452805719046875</v>
      </c>
      <c r="J47" s="26">
        <f t="shared" si="8"/>
        <v>55.933310440163439</v>
      </c>
      <c r="K47" s="26">
        <f t="shared" si="9"/>
        <v>-1.4398458749401471E-2</v>
      </c>
      <c r="L47" s="26">
        <f t="shared" si="10"/>
        <v>-3.937618506492567E-2</v>
      </c>
      <c r="M47" s="26">
        <f t="shared" ca="1" si="11"/>
        <v>-1.0163901146722831E-2</v>
      </c>
      <c r="N47" s="26">
        <f t="shared" ca="1" si="12"/>
        <v>2.3999232447506625E-5</v>
      </c>
      <c r="O47" s="106">
        <f t="shared" ca="1" si="13"/>
        <v>16954019.227554057</v>
      </c>
      <c r="P47" s="26">
        <f t="shared" ca="1" si="14"/>
        <v>176449769.76358715</v>
      </c>
      <c r="Q47" s="26">
        <f t="shared" ca="1" si="15"/>
        <v>14941736.529065246</v>
      </c>
      <c r="R47">
        <f t="shared" ca="1" si="16"/>
        <v>4.8989011469416921E-3</v>
      </c>
    </row>
    <row r="48" spans="1:22">
      <c r="A48" s="104">
        <v>27476</v>
      </c>
      <c r="B48" s="104">
        <v>-7.2979999968083575E-3</v>
      </c>
      <c r="C48" s="104">
        <v>1</v>
      </c>
      <c r="D48" s="105">
        <f t="shared" si="4"/>
        <v>2.7475999999999998</v>
      </c>
      <c r="E48" s="105">
        <f t="shared" si="4"/>
        <v>-7.2979999968083575E-3</v>
      </c>
      <c r="F48" s="26">
        <f t="shared" si="5"/>
        <v>2.7475999999999998</v>
      </c>
      <c r="G48" s="26">
        <f t="shared" si="5"/>
        <v>-7.2979999968083575E-3</v>
      </c>
      <c r="H48" s="26">
        <f t="shared" si="6"/>
        <v>7.5493057599999993</v>
      </c>
      <c r="I48" s="26">
        <f t="shared" si="7"/>
        <v>20.742472506175996</v>
      </c>
      <c r="J48" s="26">
        <f t="shared" si="8"/>
        <v>56.992017457969162</v>
      </c>
      <c r="K48" s="26">
        <f t="shared" si="9"/>
        <v>-2.0051984791230642E-2</v>
      </c>
      <c r="L48" s="26">
        <f t="shared" si="10"/>
        <v>-5.5094833412385309E-2</v>
      </c>
      <c r="M48" s="26">
        <f t="shared" ca="1" si="11"/>
        <v>-1.0928660995302319E-2</v>
      </c>
      <c r="N48" s="26">
        <f t="shared" ca="1" si="12"/>
        <v>1.3181699285985172E-5</v>
      </c>
      <c r="O48" s="106">
        <f t="shared" ca="1" si="13"/>
        <v>14945798.915079566</v>
      </c>
      <c r="P48" s="26">
        <f t="shared" ca="1" si="14"/>
        <v>171814578.17886695</v>
      </c>
      <c r="Q48" s="26">
        <f t="shared" ca="1" si="15"/>
        <v>14297359.386950009</v>
      </c>
      <c r="R48">
        <f t="shared" ca="1" si="16"/>
        <v>3.630660998493962E-3</v>
      </c>
    </row>
    <row r="49" spans="1:18">
      <c r="A49" s="104">
        <v>27481.5</v>
      </c>
      <c r="B49" s="104">
        <v>-5.756999998993706E-3</v>
      </c>
      <c r="C49" s="104">
        <v>1</v>
      </c>
      <c r="D49" s="105">
        <f t="shared" si="4"/>
        <v>2.7481499999999999</v>
      </c>
      <c r="E49" s="105">
        <f t="shared" si="4"/>
        <v>-5.756999998993706E-3</v>
      </c>
      <c r="F49" s="26">
        <f t="shared" si="5"/>
        <v>2.7481499999999999</v>
      </c>
      <c r="G49" s="26">
        <f t="shared" si="5"/>
        <v>-5.756999998993706E-3</v>
      </c>
      <c r="H49" s="26">
        <f t="shared" si="6"/>
        <v>7.5523284224999996</v>
      </c>
      <c r="I49" s="26">
        <f t="shared" si="7"/>
        <v>20.754931354293372</v>
      </c>
      <c r="J49" s="26">
        <f t="shared" si="8"/>
        <v>57.03766460130133</v>
      </c>
      <c r="K49" s="26">
        <f t="shared" si="9"/>
        <v>-1.5821099547234551E-2</v>
      </c>
      <c r="L49" s="26">
        <f t="shared" si="10"/>
        <v>-4.3478754720732628E-2</v>
      </c>
      <c r="M49" s="26">
        <f t="shared" ca="1" si="11"/>
        <v>-1.0962149103472818E-2</v>
      </c>
      <c r="N49" s="26">
        <f t="shared" ca="1" si="12"/>
        <v>2.7093577199859702E-5</v>
      </c>
      <c r="O49" s="106">
        <f t="shared" ca="1" si="13"/>
        <v>14863255.366789995</v>
      </c>
      <c r="P49" s="26">
        <f t="shared" ca="1" si="14"/>
        <v>171614300.77764782</v>
      </c>
      <c r="Q49" s="26">
        <f t="shared" ca="1" si="15"/>
        <v>14269857.883378852</v>
      </c>
      <c r="R49">
        <f t="shared" ca="1" si="16"/>
        <v>5.2051491044791121E-3</v>
      </c>
    </row>
    <row r="50" spans="1:18">
      <c r="A50" s="104">
        <v>27512.5</v>
      </c>
      <c r="B50" s="104">
        <v>-7.2349999973084778E-3</v>
      </c>
      <c r="C50" s="104">
        <v>1</v>
      </c>
      <c r="D50" s="105">
        <f t="shared" si="4"/>
        <v>2.7512500000000002</v>
      </c>
      <c r="E50" s="105">
        <f t="shared" si="4"/>
        <v>-7.2349999973084778E-3</v>
      </c>
      <c r="F50" s="26">
        <f t="shared" si="5"/>
        <v>2.7512500000000002</v>
      </c>
      <c r="G50" s="26">
        <f t="shared" si="5"/>
        <v>-7.2349999973084778E-3</v>
      </c>
      <c r="H50" s="26">
        <f t="shared" si="6"/>
        <v>7.5693765625000013</v>
      </c>
      <c r="I50" s="26">
        <f t="shared" si="7"/>
        <v>20.825247267578131</v>
      </c>
      <c r="J50" s="26">
        <f t="shared" si="8"/>
        <v>57.295461544924336</v>
      </c>
      <c r="K50" s="26">
        <f t="shared" si="9"/>
        <v>-1.9905293742594952E-2</v>
      </c>
      <c r="L50" s="26">
        <f t="shared" si="10"/>
        <v>-5.4764439409314365E-2</v>
      </c>
      <c r="M50" s="26">
        <f t="shared" ca="1" si="11"/>
        <v>-1.1152059695093697E-2</v>
      </c>
      <c r="N50" s="26">
        <f t="shared" ca="1" si="12"/>
        <v>1.534335667601323E-5</v>
      </c>
      <c r="O50" s="106">
        <f t="shared" ca="1" si="13"/>
        <v>14403172.18114735</v>
      </c>
      <c r="P50" s="26">
        <f t="shared" ca="1" si="14"/>
        <v>170482659.16280338</v>
      </c>
      <c r="Q50" s="26">
        <f t="shared" ca="1" si="15"/>
        <v>14114980.981462544</v>
      </c>
      <c r="R50">
        <f t="shared" ca="1" si="16"/>
        <v>3.917059697785219E-3</v>
      </c>
    </row>
    <row r="51" spans="1:18">
      <c r="A51" s="104">
        <v>27544.5</v>
      </c>
      <c r="B51" s="104">
        <v>-5.9509999991860241E-3</v>
      </c>
      <c r="C51" s="104">
        <v>1</v>
      </c>
      <c r="D51" s="105">
        <f t="shared" si="4"/>
        <v>2.7544499999999998</v>
      </c>
      <c r="E51" s="105">
        <f t="shared" si="4"/>
        <v>-5.9509999991860241E-3</v>
      </c>
      <c r="F51" s="26">
        <f t="shared" si="5"/>
        <v>2.7544499999999998</v>
      </c>
      <c r="G51" s="26">
        <f t="shared" si="5"/>
        <v>-5.9509999991860241E-3</v>
      </c>
      <c r="H51" s="26">
        <f t="shared" si="6"/>
        <v>7.5869948024999987</v>
      </c>
      <c r="I51" s="26">
        <f t="shared" si="7"/>
        <v>20.897997833746121</v>
      </c>
      <c r="J51" s="26">
        <f t="shared" si="8"/>
        <v>57.562490133162001</v>
      </c>
      <c r="K51" s="26">
        <f t="shared" si="9"/>
        <v>-1.6391731947757945E-2</v>
      </c>
      <c r="L51" s="26">
        <f t="shared" si="10"/>
        <v>-4.5150206063501869E-2</v>
      </c>
      <c r="M51" s="26">
        <f t="shared" ca="1" si="11"/>
        <v>-1.1350162209415537E-2</v>
      </c>
      <c r="N51" s="26">
        <f t="shared" ca="1" si="12"/>
        <v>2.9150952572370443E-5</v>
      </c>
      <c r="O51" s="106">
        <f t="shared" ca="1" si="13"/>
        <v>13937389.919579266</v>
      </c>
      <c r="P51" s="26">
        <f t="shared" ca="1" si="14"/>
        <v>169309579.86045018</v>
      </c>
      <c r="Q51" s="26">
        <f t="shared" ca="1" si="15"/>
        <v>13955350.312825792</v>
      </c>
      <c r="R51">
        <f t="shared" ca="1" si="16"/>
        <v>5.3991622102295134E-3</v>
      </c>
    </row>
    <row r="52" spans="1:18">
      <c r="A52" s="104">
        <v>28076</v>
      </c>
      <c r="B52" s="104">
        <v>-1.0071839504234958E-2</v>
      </c>
      <c r="C52" s="104">
        <v>1</v>
      </c>
      <c r="D52" s="105">
        <f t="shared" si="4"/>
        <v>2.8075999999999999</v>
      </c>
      <c r="E52" s="105">
        <f t="shared" si="4"/>
        <v>-1.0071839504234958E-2</v>
      </c>
      <c r="F52" s="26">
        <f t="shared" si="5"/>
        <v>2.8075999999999999</v>
      </c>
      <c r="G52" s="26">
        <f t="shared" si="5"/>
        <v>-1.0071839504234958E-2</v>
      </c>
      <c r="H52" s="26">
        <f t="shared" si="6"/>
        <v>7.8826177599999996</v>
      </c>
      <c r="I52" s="26">
        <f t="shared" si="7"/>
        <v>22.131237622975998</v>
      </c>
      <c r="J52" s="26">
        <f t="shared" si="8"/>
        <v>62.135662750267407</v>
      </c>
      <c r="K52" s="26">
        <f t="shared" si="9"/>
        <v>-2.8277696592090069E-2</v>
      </c>
      <c r="L52" s="26">
        <f t="shared" si="10"/>
        <v>-7.9392460951952071E-2</v>
      </c>
      <c r="M52" s="26">
        <f t="shared" ca="1" si="11"/>
        <v>-1.4947416001695912E-2</v>
      </c>
      <c r="N52" s="26">
        <f t="shared" ca="1" si="12"/>
        <v>2.3771246182593621E-5</v>
      </c>
      <c r="O52" s="106">
        <f t="shared" ca="1" si="13"/>
        <v>7489042.0861259755</v>
      </c>
      <c r="P52" s="26">
        <f t="shared" ca="1" si="14"/>
        <v>149179698.55151078</v>
      </c>
      <c r="Q52" s="26">
        <f t="shared" ca="1" si="15"/>
        <v>11350277.368027505</v>
      </c>
      <c r="R52">
        <f t="shared" ca="1" si="16"/>
        <v>4.8755764974609539E-3</v>
      </c>
    </row>
    <row r="53" spans="1:18">
      <c r="A53" s="104">
        <v>28299.5</v>
      </c>
      <c r="B53" s="104">
        <v>-1.4540999996825121E-2</v>
      </c>
      <c r="C53" s="104">
        <v>1</v>
      </c>
      <c r="D53" s="105">
        <f t="shared" si="4"/>
        <v>2.8299500000000002</v>
      </c>
      <c r="E53" s="105">
        <f t="shared" si="4"/>
        <v>-1.4540999996825121E-2</v>
      </c>
      <c r="F53" s="26">
        <f t="shared" si="5"/>
        <v>2.8299500000000002</v>
      </c>
      <c r="G53" s="26">
        <f t="shared" si="5"/>
        <v>-1.4540999996825121E-2</v>
      </c>
      <c r="H53" s="26">
        <f t="shared" si="6"/>
        <v>8.0086170025000012</v>
      </c>
      <c r="I53" s="26">
        <f t="shared" si="7"/>
        <v>22.66398568622488</v>
      </c>
      <c r="J53" s="26">
        <f t="shared" si="8"/>
        <v>64.13794629273211</v>
      </c>
      <c r="K53" s="26">
        <f t="shared" si="9"/>
        <v>-4.1150302941015252E-2</v>
      </c>
      <c r="L53" s="26">
        <f t="shared" si="10"/>
        <v>-0.11645329980792613</v>
      </c>
      <c r="M53" s="26">
        <f t="shared" ca="1" si="11"/>
        <v>-1.663299870002144E-2</v>
      </c>
      <c r="N53" s="26">
        <f t="shared" ca="1" si="12"/>
        <v>4.3764585741750777E-6</v>
      </c>
      <c r="O53" s="106">
        <f t="shared" ca="1" si="13"/>
        <v>5451945.9167462019</v>
      </c>
      <c r="P53" s="26">
        <f t="shared" ca="1" si="14"/>
        <v>140419153.29063836</v>
      </c>
      <c r="Q53" s="26">
        <f t="shared" ca="1" si="15"/>
        <v>10288787.527301818</v>
      </c>
      <c r="R53">
        <f t="shared" ca="1" si="16"/>
        <v>2.0919987031963183E-3</v>
      </c>
    </row>
    <row r="54" spans="1:18">
      <c r="A54" s="104">
        <v>28301</v>
      </c>
      <c r="B54" s="104">
        <v>-1.9647999994049314E-2</v>
      </c>
      <c r="C54" s="104">
        <v>1</v>
      </c>
      <c r="D54" s="105">
        <f t="shared" si="4"/>
        <v>2.8300999999999998</v>
      </c>
      <c r="E54" s="105">
        <f t="shared" si="4"/>
        <v>-1.9647999994049314E-2</v>
      </c>
      <c r="F54" s="26">
        <f t="shared" si="5"/>
        <v>2.8300999999999998</v>
      </c>
      <c r="G54" s="26">
        <f t="shared" si="5"/>
        <v>-1.9647999994049314E-2</v>
      </c>
      <c r="H54" s="26">
        <f t="shared" si="6"/>
        <v>8.0094660099999988</v>
      </c>
      <c r="I54" s="26">
        <f t="shared" si="7"/>
        <v>22.667589754900995</v>
      </c>
      <c r="J54" s="26">
        <f t="shared" si="8"/>
        <v>64.151545765345304</v>
      </c>
      <c r="K54" s="26">
        <f t="shared" si="9"/>
        <v>-5.5605804783158963E-2</v>
      </c>
      <c r="L54" s="26">
        <f t="shared" si="10"/>
        <v>-0.15736998811681818</v>
      </c>
      <c r="M54" s="26">
        <f t="shared" ca="1" si="11"/>
        <v>-1.6644657168379373E-2</v>
      </c>
      <c r="N54" s="26">
        <f t="shared" ca="1" si="12"/>
        <v>9.0200681285031069E-6</v>
      </c>
      <c r="O54" s="106">
        <f t="shared" ca="1" si="13"/>
        <v>5439526.8878616858</v>
      </c>
      <c r="P54" s="26">
        <f t="shared" ca="1" si="14"/>
        <v>140359902.72087371</v>
      </c>
      <c r="Q54" s="26">
        <f t="shared" ca="1" si="15"/>
        <v>10281746.888114117</v>
      </c>
      <c r="R54">
        <f t="shared" ca="1" si="16"/>
        <v>-3.0033428256699413E-3</v>
      </c>
    </row>
    <row r="55" spans="1:18">
      <c r="A55" s="104">
        <v>29024</v>
      </c>
      <c r="B55" s="104">
        <v>-1.6121999993629288E-2</v>
      </c>
      <c r="C55" s="104">
        <v>1</v>
      </c>
      <c r="D55" s="105">
        <f t="shared" si="4"/>
        <v>2.9024000000000001</v>
      </c>
      <c r="E55" s="105">
        <f t="shared" si="4"/>
        <v>-1.6121999993629288E-2</v>
      </c>
      <c r="F55" s="26">
        <f t="shared" si="5"/>
        <v>2.9024000000000001</v>
      </c>
      <c r="G55" s="26">
        <f t="shared" si="5"/>
        <v>-1.6121999993629288E-2</v>
      </c>
      <c r="H55" s="26">
        <f t="shared" si="6"/>
        <v>8.4239257600000013</v>
      </c>
      <c r="I55" s="26">
        <f t="shared" si="7"/>
        <v>24.449602125824004</v>
      </c>
      <c r="J55" s="26">
        <f t="shared" si="8"/>
        <v>70.962525209991597</v>
      </c>
      <c r="K55" s="26">
        <f t="shared" si="9"/>
        <v>-4.6792492781509647E-2</v>
      </c>
      <c r="L55" s="26">
        <f t="shared" si="10"/>
        <v>-0.13581053104905361</v>
      </c>
      <c r="M55" s="26">
        <f t="shared" ca="1" si="11"/>
        <v>-2.2800785253800471E-2</v>
      </c>
      <c r="N55" s="26">
        <f t="shared" ca="1" si="12"/>
        <v>4.4606172551479852E-5</v>
      </c>
      <c r="O55" s="106">
        <f t="shared" ca="1" si="13"/>
        <v>1218484.2237136688</v>
      </c>
      <c r="P55" s="26">
        <f t="shared" ca="1" si="14"/>
        <v>111381634.24882554</v>
      </c>
      <c r="Q55" s="26">
        <f t="shared" ca="1" si="15"/>
        <v>7049215.6326611815</v>
      </c>
      <c r="R55">
        <f t="shared" ca="1" si="16"/>
        <v>6.6787852601711828E-3</v>
      </c>
    </row>
    <row r="56" spans="1:18">
      <c r="A56" s="104">
        <v>29211</v>
      </c>
      <c r="B56" s="104">
        <v>-1.9027999995159917E-2</v>
      </c>
      <c r="C56" s="104">
        <v>1</v>
      </c>
      <c r="D56" s="105">
        <f t="shared" si="4"/>
        <v>2.9211</v>
      </c>
      <c r="E56" s="105">
        <f t="shared" si="4"/>
        <v>-1.9027999995159917E-2</v>
      </c>
      <c r="F56" s="26">
        <f t="shared" si="5"/>
        <v>2.9211</v>
      </c>
      <c r="G56" s="26">
        <f t="shared" si="5"/>
        <v>-1.9027999995159917E-2</v>
      </c>
      <c r="H56" s="26">
        <f t="shared" si="6"/>
        <v>8.5328252100000004</v>
      </c>
      <c r="I56" s="26">
        <f t="shared" si="7"/>
        <v>24.925235720931003</v>
      </c>
      <c r="J56" s="26">
        <f t="shared" si="8"/>
        <v>72.809106064411552</v>
      </c>
      <c r="K56" s="26">
        <f t="shared" si="9"/>
        <v>-5.558269078586163E-2</v>
      </c>
      <c r="L56" s="26">
        <f t="shared" si="10"/>
        <v>-0.16236259805458042</v>
      </c>
      <c r="M56" s="26">
        <f t="shared" ca="1" si="11"/>
        <v>-2.4567405608859394E-2</v>
      </c>
      <c r="N56" s="26">
        <f t="shared" ca="1" si="12"/>
        <v>3.0685014553085281E-5</v>
      </c>
      <c r="O56" s="106">
        <f t="shared" ca="1" si="13"/>
        <v>645945.15573222796</v>
      </c>
      <c r="P56" s="26">
        <f t="shared" ca="1" si="14"/>
        <v>103844834.9416295</v>
      </c>
      <c r="Q56" s="26">
        <f t="shared" ca="1" si="15"/>
        <v>6275632.9134086743</v>
      </c>
      <c r="R56">
        <f t="shared" ca="1" si="16"/>
        <v>5.5394056136994774E-3</v>
      </c>
    </row>
    <row r="57" spans="1:18">
      <c r="A57" s="104">
        <v>29213.5</v>
      </c>
      <c r="B57" s="104">
        <v>-2.1272999998473097E-2</v>
      </c>
      <c r="C57" s="104">
        <v>1</v>
      </c>
      <c r="D57" s="105">
        <f t="shared" si="4"/>
        <v>2.9213499999999999</v>
      </c>
      <c r="E57" s="105">
        <f t="shared" si="4"/>
        <v>-2.1272999998473097E-2</v>
      </c>
      <c r="F57" s="26">
        <f t="shared" si="5"/>
        <v>2.9213499999999999</v>
      </c>
      <c r="G57" s="26">
        <f t="shared" si="5"/>
        <v>-2.1272999998473097E-2</v>
      </c>
      <c r="H57" s="26">
        <f t="shared" si="6"/>
        <v>8.5342858224999993</v>
      </c>
      <c r="I57" s="26">
        <f t="shared" si="7"/>
        <v>24.931635887560372</v>
      </c>
      <c r="J57" s="26">
        <f t="shared" si="8"/>
        <v>72.834034500124488</v>
      </c>
      <c r="K57" s="26">
        <f t="shared" si="9"/>
        <v>-6.2145878545539379E-2</v>
      </c>
      <c r="L57" s="26">
        <f t="shared" si="10"/>
        <v>-0.18154986228901146</v>
      </c>
      <c r="M57" s="26">
        <f t="shared" ca="1" si="11"/>
        <v>-2.4591508974824983E-2</v>
      </c>
      <c r="N57" s="26">
        <f t="shared" ca="1" si="12"/>
        <v>1.1012501826128043E-5</v>
      </c>
      <c r="O57" s="106">
        <f t="shared" ca="1" si="13"/>
        <v>639589.64189386077</v>
      </c>
      <c r="P57" s="26">
        <f t="shared" ca="1" si="14"/>
        <v>103744234.2069442</v>
      </c>
      <c r="Q57" s="26">
        <f t="shared" ca="1" si="15"/>
        <v>6265493.9515094403</v>
      </c>
      <c r="R57">
        <f t="shared" ca="1" si="16"/>
        <v>3.318508976351886E-3</v>
      </c>
    </row>
    <row r="58" spans="1:18">
      <c r="A58" s="104">
        <v>29716</v>
      </c>
      <c r="B58" s="104">
        <v>-1.996800000051735E-2</v>
      </c>
      <c r="C58" s="104">
        <v>1</v>
      </c>
      <c r="D58" s="105">
        <f t="shared" si="4"/>
        <v>2.9716</v>
      </c>
      <c r="E58" s="105">
        <f t="shared" si="4"/>
        <v>-1.996800000051735E-2</v>
      </c>
      <c r="F58" s="26">
        <f t="shared" si="5"/>
        <v>2.9716</v>
      </c>
      <c r="G58" s="26">
        <f t="shared" si="5"/>
        <v>-1.996800000051735E-2</v>
      </c>
      <c r="H58" s="26">
        <f t="shared" si="6"/>
        <v>8.8304065600000001</v>
      </c>
      <c r="I58" s="26">
        <f t="shared" si="7"/>
        <v>26.240436133696001</v>
      </c>
      <c r="J58" s="26">
        <f t="shared" si="8"/>
        <v>77.976080014891039</v>
      </c>
      <c r="K58" s="26">
        <f t="shared" si="9"/>
        <v>-5.9336908801537358E-2</v>
      </c>
      <c r="L58" s="26">
        <f t="shared" si="10"/>
        <v>-0.1763255581946484</v>
      </c>
      <c r="M58" s="26">
        <f t="shared" ca="1" si="11"/>
        <v>-2.9696313372683969E-2</v>
      </c>
      <c r="N58" s="26">
        <f t="shared" ca="1" si="12"/>
        <v>9.4640081067075865E-5</v>
      </c>
      <c r="O58" s="106">
        <f t="shared" ca="1" si="13"/>
        <v>856.85167331036405</v>
      </c>
      <c r="P58" s="26">
        <f t="shared" ca="1" si="14"/>
        <v>83727154.405425906</v>
      </c>
      <c r="Q58" s="26">
        <f t="shared" ca="1" si="15"/>
        <v>4348590.8061955161</v>
      </c>
      <c r="R58">
        <f t="shared" ca="1" si="16"/>
        <v>9.7283133721666193E-3</v>
      </c>
    </row>
    <row r="59" spans="1:18">
      <c r="A59" s="104">
        <v>29859.5</v>
      </c>
      <c r="B59" s="104">
        <v>-2.8620999997656327E-2</v>
      </c>
      <c r="C59" s="104">
        <v>1</v>
      </c>
      <c r="D59" s="105">
        <f t="shared" si="4"/>
        <v>2.9859499999999999</v>
      </c>
      <c r="E59" s="105">
        <f t="shared" si="4"/>
        <v>-2.8620999997656327E-2</v>
      </c>
      <c r="F59" s="26">
        <f t="shared" si="5"/>
        <v>2.9859499999999999</v>
      </c>
      <c r="G59" s="26">
        <f t="shared" si="5"/>
        <v>-2.8620999997656327E-2</v>
      </c>
      <c r="H59" s="26">
        <f t="shared" si="6"/>
        <v>8.9158974024999988</v>
      </c>
      <c r="I59" s="26">
        <f t="shared" si="7"/>
        <v>26.62242384899487</v>
      </c>
      <c r="J59" s="26">
        <f t="shared" si="8"/>
        <v>79.493226491906228</v>
      </c>
      <c r="K59" s="26">
        <f t="shared" si="9"/>
        <v>-8.5460874943001905E-2</v>
      </c>
      <c r="L59" s="26">
        <f t="shared" si="10"/>
        <v>-0.25518189953605652</v>
      </c>
      <c r="M59" s="26">
        <f t="shared" ca="1" si="11"/>
        <v>-3.1249093052039489E-2</v>
      </c>
      <c r="N59" s="26">
        <f t="shared" ca="1" si="12"/>
        <v>6.9068731024970211E-6</v>
      </c>
      <c r="O59" s="106">
        <f t="shared" ca="1" si="13"/>
        <v>32824.080392171389</v>
      </c>
      <c r="P59" s="26">
        <f t="shared" ca="1" si="14"/>
        <v>78127305.881786004</v>
      </c>
      <c r="Q59" s="26">
        <f t="shared" ca="1" si="15"/>
        <v>3849679.2054314492</v>
      </c>
      <c r="R59">
        <f t="shared" ca="1" si="16"/>
        <v>2.6280930543831627E-3</v>
      </c>
    </row>
    <row r="60" spans="1:18">
      <c r="A60" s="104">
        <v>30009</v>
      </c>
      <c r="B60" s="104">
        <v>-3.0952000000979751E-2</v>
      </c>
      <c r="C60" s="104">
        <v>1</v>
      </c>
      <c r="D60" s="105">
        <f t="shared" si="4"/>
        <v>3.0009000000000001</v>
      </c>
      <c r="E60" s="105">
        <f t="shared" si="4"/>
        <v>-3.0952000000979751E-2</v>
      </c>
      <c r="F60" s="26">
        <f t="shared" si="5"/>
        <v>3.0009000000000001</v>
      </c>
      <c r="G60" s="26">
        <f t="shared" si="5"/>
        <v>-3.0952000000979751E-2</v>
      </c>
      <c r="H60" s="26">
        <f t="shared" si="6"/>
        <v>9.0054008100000011</v>
      </c>
      <c r="I60" s="26">
        <f t="shared" si="7"/>
        <v>27.024307290729006</v>
      </c>
      <c r="J60" s="26">
        <f t="shared" si="8"/>
        <v>81.097243748748681</v>
      </c>
      <c r="K60" s="26">
        <f t="shared" si="9"/>
        <v>-9.2883856802940146E-2</v>
      </c>
      <c r="L60" s="26">
        <f t="shared" si="10"/>
        <v>-0.27873516587994307</v>
      </c>
      <c r="M60" s="26">
        <f t="shared" ca="1" si="11"/>
        <v>-3.2911682315803992E-2</v>
      </c>
      <c r="N60" s="26">
        <f t="shared" ca="1" si="12"/>
        <v>3.8403547750348932E-6</v>
      </c>
      <c r="O60" s="106">
        <f t="shared" ca="1" si="13"/>
        <v>156731.43511891976</v>
      </c>
      <c r="P60" s="26">
        <f t="shared" ca="1" si="14"/>
        <v>72373531.706255659</v>
      </c>
      <c r="Q60" s="26">
        <f t="shared" ca="1" si="15"/>
        <v>3355363.4221740556</v>
      </c>
      <c r="R60">
        <f t="shared" ca="1" si="16"/>
        <v>1.9596823148242404E-3</v>
      </c>
    </row>
    <row r="61" spans="1:18">
      <c r="A61" s="104">
        <v>30009.5</v>
      </c>
      <c r="B61" s="104">
        <v>-2.9220999997050967E-2</v>
      </c>
      <c r="C61" s="104">
        <v>1</v>
      </c>
      <c r="D61" s="105">
        <f t="shared" si="4"/>
        <v>3.00095</v>
      </c>
      <c r="E61" s="105">
        <f t="shared" si="4"/>
        <v>-2.9220999997050967E-2</v>
      </c>
      <c r="F61" s="26">
        <f t="shared" si="5"/>
        <v>3.00095</v>
      </c>
      <c r="G61" s="26">
        <f t="shared" si="5"/>
        <v>-2.9220999997050967E-2</v>
      </c>
      <c r="H61" s="26">
        <f t="shared" si="6"/>
        <v>9.0057009024999992</v>
      </c>
      <c r="I61" s="26">
        <f t="shared" si="7"/>
        <v>27.025658123357374</v>
      </c>
      <c r="J61" s="26">
        <f t="shared" si="8"/>
        <v>81.102648745289315</v>
      </c>
      <c r="K61" s="26">
        <f t="shared" si="9"/>
        <v>-8.7690759941150095E-2</v>
      </c>
      <c r="L61" s="26">
        <f t="shared" si="10"/>
        <v>-0.26315558604539435</v>
      </c>
      <c r="M61" s="26">
        <f t="shared" ca="1" si="11"/>
        <v>-3.2917319666746936E-2</v>
      </c>
      <c r="N61" s="26">
        <f t="shared" ca="1" si="12"/>
        <v>1.3662779100581315E-5</v>
      </c>
      <c r="O61" s="106">
        <f t="shared" ca="1" si="13"/>
        <v>157294.4042223783</v>
      </c>
      <c r="P61" s="26">
        <f t="shared" ca="1" si="14"/>
        <v>72354442.062061459</v>
      </c>
      <c r="Q61" s="26">
        <f t="shared" ca="1" si="15"/>
        <v>3353755.4131642487</v>
      </c>
      <c r="R61">
        <f t="shared" ca="1" si="16"/>
        <v>3.6963196696959688E-3</v>
      </c>
    </row>
    <row r="62" spans="1:18">
      <c r="A62" s="104">
        <v>30036</v>
      </c>
      <c r="B62" s="104">
        <v>-2.927800000179559E-2</v>
      </c>
      <c r="C62" s="104">
        <v>1</v>
      </c>
      <c r="D62" s="105">
        <f t="shared" si="4"/>
        <v>3.0036</v>
      </c>
      <c r="E62" s="105">
        <f t="shared" si="4"/>
        <v>-2.927800000179559E-2</v>
      </c>
      <c r="F62" s="26">
        <f t="shared" si="5"/>
        <v>3.0036</v>
      </c>
      <c r="G62" s="26">
        <f t="shared" si="5"/>
        <v>-2.927800000179559E-2</v>
      </c>
      <c r="H62" s="26">
        <f t="shared" si="6"/>
        <v>9.0216129600000006</v>
      </c>
      <c r="I62" s="26">
        <f t="shared" si="7"/>
        <v>27.097316686656001</v>
      </c>
      <c r="J62" s="26">
        <f t="shared" si="8"/>
        <v>81.389500400039964</v>
      </c>
      <c r="K62" s="26">
        <f t="shared" si="9"/>
        <v>-8.7939400805393239E-2</v>
      </c>
      <c r="L62" s="26">
        <f t="shared" si="10"/>
        <v>-0.26413478425907916</v>
      </c>
      <c r="M62" s="26">
        <f t="shared" ca="1" si="11"/>
        <v>-3.3216832432256926E-2</v>
      </c>
      <c r="N62" s="26">
        <f t="shared" ca="1" si="12"/>
        <v>1.5514400915253958E-5</v>
      </c>
      <c r="O62" s="106">
        <f t="shared" ca="1" si="13"/>
        <v>188511.81440226446</v>
      </c>
      <c r="P62" s="26">
        <f t="shared" ca="1" si="14"/>
        <v>71344252.942546055</v>
      </c>
      <c r="Q62" s="26">
        <f t="shared" ca="1" si="15"/>
        <v>3268971.7986563165</v>
      </c>
      <c r="R62">
        <f t="shared" ca="1" si="16"/>
        <v>3.9388324304613365E-3</v>
      </c>
    </row>
    <row r="63" spans="1:18">
      <c r="A63" s="104">
        <v>30036.5</v>
      </c>
      <c r="B63" s="104">
        <v>-2.8946999998879619E-2</v>
      </c>
      <c r="C63" s="104">
        <v>1</v>
      </c>
      <c r="D63" s="105">
        <f t="shared" si="4"/>
        <v>3.0036499999999999</v>
      </c>
      <c r="E63" s="105">
        <f t="shared" si="4"/>
        <v>-2.8946999998879619E-2</v>
      </c>
      <c r="F63" s="26">
        <f t="shared" si="5"/>
        <v>3.0036499999999999</v>
      </c>
      <c r="G63" s="26">
        <f t="shared" si="5"/>
        <v>-2.8946999998879619E-2</v>
      </c>
      <c r="H63" s="26">
        <f t="shared" si="6"/>
        <v>9.0219133224999997</v>
      </c>
      <c r="I63" s="26">
        <f t="shared" si="7"/>
        <v>27.098669951127125</v>
      </c>
      <c r="J63" s="26">
        <f t="shared" si="8"/>
        <v>81.394919998702989</v>
      </c>
      <c r="K63" s="26">
        <f t="shared" si="9"/>
        <v>-8.6946656546634762E-2</v>
      </c>
      <c r="L63" s="26">
        <f t="shared" si="10"/>
        <v>-0.26115732493629951</v>
      </c>
      <c r="M63" s="26">
        <f t="shared" ca="1" si="11"/>
        <v>-3.3222497449823862E-2</v>
      </c>
      <c r="N63" s="26">
        <f t="shared" ca="1" si="12"/>
        <v>1.8279878453030724E-5</v>
      </c>
      <c r="O63" s="106">
        <f t="shared" ca="1" si="13"/>
        <v>189126.75198585578</v>
      </c>
      <c r="P63" s="26">
        <f t="shared" ca="1" si="14"/>
        <v>71325222.524552077</v>
      </c>
      <c r="Q63" s="26">
        <f t="shared" ca="1" si="15"/>
        <v>3267380.4539003433</v>
      </c>
      <c r="R63">
        <f t="shared" ca="1" si="16"/>
        <v>4.2754974509442434E-3</v>
      </c>
    </row>
    <row r="64" spans="1:18">
      <c r="A64" s="104">
        <v>30863.5</v>
      </c>
      <c r="B64" s="104">
        <v>-4.2173000001639593E-2</v>
      </c>
      <c r="C64" s="104">
        <v>1</v>
      </c>
      <c r="D64" s="105">
        <f t="shared" si="4"/>
        <v>3.0863499999999999</v>
      </c>
      <c r="E64" s="105">
        <f t="shared" si="4"/>
        <v>-4.2173000001639593E-2</v>
      </c>
      <c r="F64" s="26">
        <f t="shared" si="5"/>
        <v>3.0863499999999999</v>
      </c>
      <c r="G64" s="26">
        <f t="shared" si="5"/>
        <v>-4.2173000001639593E-2</v>
      </c>
      <c r="H64" s="26">
        <f t="shared" si="6"/>
        <v>9.5255563225</v>
      </c>
      <c r="I64" s="26">
        <f t="shared" si="7"/>
        <v>29.399200755947874</v>
      </c>
      <c r="J64" s="26">
        <f t="shared" si="8"/>
        <v>90.736223253119718</v>
      </c>
      <c r="K64" s="26">
        <f t="shared" si="9"/>
        <v>-0.13016063855506035</v>
      </c>
      <c r="L64" s="26">
        <f t="shared" si="10"/>
        <v>-0.40172128680441049</v>
      </c>
      <c r="M64" s="26">
        <f t="shared" ca="1" si="11"/>
        <v>-4.3293675267018661E-2</v>
      </c>
      <c r="N64" s="26">
        <f t="shared" ca="1" si="12"/>
        <v>1.2559130504324434E-6</v>
      </c>
      <c r="O64" s="106">
        <f t="shared" ca="1" si="13"/>
        <v>2354740.9580333256</v>
      </c>
      <c r="P64" s="26">
        <f t="shared" ca="1" si="14"/>
        <v>41815288.451886758</v>
      </c>
      <c r="Q64" s="26">
        <f t="shared" ca="1" si="15"/>
        <v>1103231.7348844213</v>
      </c>
      <c r="R64">
        <f t="shared" ca="1" si="16"/>
        <v>1.1206752653790675E-3</v>
      </c>
    </row>
    <row r="65" spans="1:18">
      <c r="A65" s="104">
        <v>30986</v>
      </c>
      <c r="B65" s="104">
        <v>-3.8777999994636048E-2</v>
      </c>
      <c r="C65" s="104">
        <v>1</v>
      </c>
      <c r="D65" s="105">
        <f t="shared" si="4"/>
        <v>3.0985999999999998</v>
      </c>
      <c r="E65" s="105">
        <f t="shared" si="4"/>
        <v>-3.8777999994636048E-2</v>
      </c>
      <c r="F65" s="26">
        <f t="shared" si="5"/>
        <v>3.0985999999999998</v>
      </c>
      <c r="G65" s="26">
        <f t="shared" si="5"/>
        <v>-3.8777999994636048E-2</v>
      </c>
      <c r="H65" s="26">
        <f t="shared" si="6"/>
        <v>9.6013219599999982</v>
      </c>
      <c r="I65" s="26">
        <f t="shared" si="7"/>
        <v>29.750656225255991</v>
      </c>
      <c r="J65" s="26">
        <f t="shared" si="8"/>
        <v>92.185383379578212</v>
      </c>
      <c r="K65" s="26">
        <f t="shared" si="9"/>
        <v>-0.12015751078337925</v>
      </c>
      <c r="L65" s="26">
        <f t="shared" si="10"/>
        <v>-0.37232006291337888</v>
      </c>
      <c r="M65" s="26">
        <f t="shared" ca="1" si="11"/>
        <v>-4.4904661602611862E-2</v>
      </c>
      <c r="N65" s="26">
        <f t="shared" ca="1" si="12"/>
        <v>3.7535982458644785E-5</v>
      </c>
      <c r="O65" s="106">
        <f t="shared" ca="1" si="13"/>
        <v>2840509.2274821792</v>
      </c>
      <c r="P65" s="26">
        <f t="shared" ca="1" si="14"/>
        <v>37868007.792876758</v>
      </c>
      <c r="Q65" s="26">
        <f t="shared" ca="1" si="15"/>
        <v>870876.04363180138</v>
      </c>
      <c r="R65">
        <f t="shared" ca="1" si="16"/>
        <v>6.1266616079758141E-3</v>
      </c>
    </row>
    <row r="66" spans="1:18">
      <c r="A66" s="104">
        <v>31768</v>
      </c>
      <c r="B66" s="104">
        <v>-5.9093999996548519E-2</v>
      </c>
      <c r="C66" s="104">
        <v>1</v>
      </c>
      <c r="D66" s="105">
        <f t="shared" si="4"/>
        <v>3.1768000000000001</v>
      </c>
      <c r="E66" s="105">
        <f t="shared" si="4"/>
        <v>-5.9093999996548519E-2</v>
      </c>
      <c r="F66" s="26">
        <f t="shared" si="5"/>
        <v>3.1768000000000001</v>
      </c>
      <c r="G66" s="26">
        <f t="shared" si="5"/>
        <v>-5.9093999996548519E-2</v>
      </c>
      <c r="H66" s="26">
        <f t="shared" si="6"/>
        <v>10.09205824</v>
      </c>
      <c r="I66" s="26">
        <f t="shared" si="7"/>
        <v>32.060450616832</v>
      </c>
      <c r="J66" s="26">
        <f t="shared" si="8"/>
        <v>101.8496395195519</v>
      </c>
      <c r="K66" s="26">
        <f t="shared" si="9"/>
        <v>-0.18772981918903534</v>
      </c>
      <c r="L66" s="26">
        <f t="shared" si="10"/>
        <v>-0.59638008959972744</v>
      </c>
      <c r="M66" s="26">
        <f t="shared" ca="1" si="11"/>
        <v>-5.5913454878891766E-2</v>
      </c>
      <c r="N66" s="26">
        <f t="shared" ca="1" si="12"/>
        <v>1.0115867245450204E-5</v>
      </c>
      <c r="O66" s="106">
        <f t="shared" ca="1" si="13"/>
        <v>6632489.9764163373</v>
      </c>
      <c r="P66" s="26">
        <f t="shared" ca="1" si="14"/>
        <v>16302199.667796347</v>
      </c>
      <c r="Q66" s="26">
        <f t="shared" ca="1" si="15"/>
        <v>24077.634633436359</v>
      </c>
      <c r="R66">
        <f t="shared" ref="R66:R104" ca="1" si="17">+E66-M66</f>
        <v>-3.1805451176567523E-3</v>
      </c>
    </row>
    <row r="67" spans="1:18">
      <c r="A67" s="104">
        <v>32528.5</v>
      </c>
      <c r="B67" s="104">
        <v>-7.0492999999260064E-2</v>
      </c>
      <c r="C67" s="104">
        <v>1</v>
      </c>
      <c r="D67" s="105">
        <f t="shared" ref="D67:E104" si="18">A67/A$18</f>
        <v>3.25285</v>
      </c>
      <c r="E67" s="105">
        <f t="shared" si="18"/>
        <v>-7.0492999999260064E-2</v>
      </c>
      <c r="F67" s="26">
        <f t="shared" ref="F67:G104" si="19">$C67*D67</f>
        <v>3.25285</v>
      </c>
      <c r="G67" s="26">
        <f t="shared" si="19"/>
        <v>-7.0492999999260064E-2</v>
      </c>
      <c r="H67" s="26">
        <f t="shared" ref="H67:H104" si="20">C67*D67*D67</f>
        <v>10.581033122500001</v>
      </c>
      <c r="I67" s="26">
        <f t="shared" ref="I67:I104" si="21">C67*D67*D67*D67</f>
        <v>34.418513592524128</v>
      </c>
      <c r="J67" s="26">
        <f t="shared" ref="J67:J104" si="22">C67*D67*D67*D67*D67</f>
        <v>111.95826193944211</v>
      </c>
      <c r="K67" s="26">
        <f t="shared" ref="K67:K104" si="23">C67*E67*D67</f>
        <v>-0.2293031550475931</v>
      </c>
      <c r="L67" s="26">
        <f t="shared" ref="L67:L104" si="24">C67*E67*D67*D67</f>
        <v>-0.74588876789656322</v>
      </c>
      <c r="M67" s="26">
        <f t="shared" ca="1" si="11"/>
        <v>-6.7821610842745184E-2</v>
      </c>
      <c r="N67" s="26">
        <f t="shared" ref="N67:N104" ca="1" si="25">C67*(M67-E67)^2</f>
        <v>7.136320025545285E-6</v>
      </c>
      <c r="O67" s="106">
        <f t="shared" ref="O67:O104" ca="1" si="26">(C67*O$1-O$2*F67+O$3*H67)^2</f>
        <v>11020132.991979975</v>
      </c>
      <c r="P67" s="26">
        <f t="shared" ref="P67:P104" ca="1" si="27">(-C67*O$2+O$4*F67-O$5*H67)^2</f>
        <v>3174035.2613490694</v>
      </c>
      <c r="Q67" s="26">
        <f t="shared" ref="Q67:Q104" ca="1" si="28">+(C67*O$3-F67*O$5+H67*O$6)^2</f>
        <v>424637.6560180558</v>
      </c>
      <c r="R67">
        <f t="shared" ca="1" si="17"/>
        <v>-2.6713891565148806E-3</v>
      </c>
    </row>
    <row r="68" spans="1:18">
      <c r="A68" s="104">
        <v>32528.5</v>
      </c>
      <c r="B68" s="104">
        <v>-6.9493000002694316E-2</v>
      </c>
      <c r="C68" s="104">
        <v>1</v>
      </c>
      <c r="D68" s="105">
        <f t="shared" si="18"/>
        <v>3.25285</v>
      </c>
      <c r="E68" s="105">
        <f t="shared" si="18"/>
        <v>-6.9493000002694316E-2</v>
      </c>
      <c r="F68" s="26">
        <f t="shared" si="19"/>
        <v>3.25285</v>
      </c>
      <c r="G68" s="26">
        <f t="shared" si="19"/>
        <v>-6.9493000002694316E-2</v>
      </c>
      <c r="H68" s="26">
        <f t="shared" si="20"/>
        <v>10.581033122500001</v>
      </c>
      <c r="I68" s="26">
        <f t="shared" si="21"/>
        <v>34.418513592524128</v>
      </c>
      <c r="J68" s="26">
        <f t="shared" si="22"/>
        <v>111.95826193944211</v>
      </c>
      <c r="K68" s="26">
        <f t="shared" si="23"/>
        <v>-0.22605030505876419</v>
      </c>
      <c r="L68" s="26">
        <f t="shared" si="24"/>
        <v>-0.73530773481040113</v>
      </c>
      <c r="M68" s="26">
        <f t="shared" ca="1" si="11"/>
        <v>-6.7821610842745184E-2</v>
      </c>
      <c r="N68" s="26">
        <f t="shared" ca="1" si="25"/>
        <v>2.7935417239954673E-6</v>
      </c>
      <c r="O68" s="106">
        <f t="shared" ca="1" si="26"/>
        <v>11020132.991979975</v>
      </c>
      <c r="P68" s="26">
        <f t="shared" ca="1" si="27"/>
        <v>3174035.2613490694</v>
      </c>
      <c r="Q68" s="26">
        <f t="shared" ca="1" si="28"/>
        <v>424637.6560180558</v>
      </c>
      <c r="R68">
        <f t="shared" ca="1" si="17"/>
        <v>-1.6713891599491326E-3</v>
      </c>
    </row>
    <row r="69" spans="1:18">
      <c r="A69" s="104">
        <v>32530.5</v>
      </c>
      <c r="B69" s="104">
        <v>-7.1968999996897765E-2</v>
      </c>
      <c r="C69" s="104">
        <v>1</v>
      </c>
      <c r="D69" s="105">
        <f t="shared" si="18"/>
        <v>3.25305</v>
      </c>
      <c r="E69" s="105">
        <f t="shared" si="18"/>
        <v>-7.1968999996897765E-2</v>
      </c>
      <c r="F69" s="26">
        <f t="shared" si="19"/>
        <v>3.25305</v>
      </c>
      <c r="G69" s="26">
        <f t="shared" si="19"/>
        <v>-7.1968999996897765E-2</v>
      </c>
      <c r="H69" s="26">
        <f t="shared" si="20"/>
        <v>10.5823343025</v>
      </c>
      <c r="I69" s="26">
        <f t="shared" si="21"/>
        <v>34.424862602747623</v>
      </c>
      <c r="J69" s="26">
        <f t="shared" si="22"/>
        <v>111.98579928986815</v>
      </c>
      <c r="K69" s="26">
        <f t="shared" si="23"/>
        <v>-0.23411875543990826</v>
      </c>
      <c r="L69" s="26">
        <f t="shared" si="24"/>
        <v>-0.76160001738379357</v>
      </c>
      <c r="M69" s="26">
        <f t="shared" ca="1" si="11"/>
        <v>-6.7854490144128032E-2</v>
      </c>
      <c r="N69" s="26">
        <f t="shared" ca="1" si="25"/>
        <v>1.6929191328539204E-5</v>
      </c>
      <c r="O69" s="106">
        <f t="shared" ca="1" si="26"/>
        <v>11032085.712803094</v>
      </c>
      <c r="P69" s="26">
        <f t="shared" ca="1" si="27"/>
        <v>3152015.7945664236</v>
      </c>
      <c r="Q69" s="26">
        <f t="shared" ca="1" si="28"/>
        <v>427492.73372499645</v>
      </c>
      <c r="R69">
        <f t="shared" ca="1" si="17"/>
        <v>-4.1145098527697321E-3</v>
      </c>
    </row>
    <row r="70" spans="1:18">
      <c r="A70" s="104">
        <v>32530.5</v>
      </c>
      <c r="B70" s="104">
        <v>-7.1368999997503124E-2</v>
      </c>
      <c r="C70" s="104">
        <v>1</v>
      </c>
      <c r="D70" s="105">
        <f t="shared" si="18"/>
        <v>3.25305</v>
      </c>
      <c r="E70" s="105">
        <f t="shared" si="18"/>
        <v>-7.1368999997503124E-2</v>
      </c>
      <c r="F70" s="26">
        <f t="shared" si="19"/>
        <v>3.25305</v>
      </c>
      <c r="G70" s="26">
        <f t="shared" si="19"/>
        <v>-7.1368999997503124E-2</v>
      </c>
      <c r="H70" s="26">
        <f t="shared" si="20"/>
        <v>10.5823343025</v>
      </c>
      <c r="I70" s="26">
        <f t="shared" si="21"/>
        <v>34.424862602747623</v>
      </c>
      <c r="J70" s="26">
        <f t="shared" si="22"/>
        <v>111.98579928986815</v>
      </c>
      <c r="K70" s="26">
        <f t="shared" si="23"/>
        <v>-0.23216692544187753</v>
      </c>
      <c r="L70" s="26">
        <f t="shared" si="24"/>
        <v>-0.75525061680869965</v>
      </c>
      <c r="M70" s="26">
        <f t="shared" ca="1" si="11"/>
        <v>-6.7854490144128032E-2</v>
      </c>
      <c r="N70" s="26">
        <f t="shared" ca="1" si="25"/>
        <v>1.2351779509470609E-5</v>
      </c>
      <c r="O70" s="106">
        <f t="shared" ca="1" si="26"/>
        <v>11032085.712803094</v>
      </c>
      <c r="P70" s="26">
        <f t="shared" ca="1" si="27"/>
        <v>3152015.7945664236</v>
      </c>
      <c r="Q70" s="26">
        <f t="shared" ca="1" si="28"/>
        <v>427492.73372499645</v>
      </c>
      <c r="R70">
        <f t="shared" ca="1" si="17"/>
        <v>-3.5145098533750918E-3</v>
      </c>
    </row>
    <row r="71" spans="1:18">
      <c r="A71" s="104">
        <v>32530.5</v>
      </c>
      <c r="B71" s="104">
        <v>-7.1368999997503124E-2</v>
      </c>
      <c r="C71" s="104">
        <v>1</v>
      </c>
      <c r="D71" s="105">
        <f t="shared" si="18"/>
        <v>3.25305</v>
      </c>
      <c r="E71" s="105">
        <f t="shared" si="18"/>
        <v>-7.1368999997503124E-2</v>
      </c>
      <c r="F71" s="26">
        <f t="shared" si="19"/>
        <v>3.25305</v>
      </c>
      <c r="G71" s="26">
        <f t="shared" si="19"/>
        <v>-7.1368999997503124E-2</v>
      </c>
      <c r="H71" s="26">
        <f t="shared" si="20"/>
        <v>10.5823343025</v>
      </c>
      <c r="I71" s="26">
        <f t="shared" si="21"/>
        <v>34.424862602747623</v>
      </c>
      <c r="J71" s="26">
        <f t="shared" si="22"/>
        <v>111.98579928986815</v>
      </c>
      <c r="K71" s="26">
        <f t="shared" si="23"/>
        <v>-0.23216692544187753</v>
      </c>
      <c r="L71" s="26">
        <f t="shared" si="24"/>
        <v>-0.75525061680869965</v>
      </c>
      <c r="M71" s="26">
        <f t="shared" ca="1" si="11"/>
        <v>-6.7854490144128032E-2</v>
      </c>
      <c r="N71" s="26">
        <f t="shared" ca="1" si="25"/>
        <v>1.2351779509470609E-5</v>
      </c>
      <c r="O71" s="106">
        <f t="shared" ca="1" si="26"/>
        <v>11032085.712803094</v>
      </c>
      <c r="P71" s="26">
        <f t="shared" ca="1" si="27"/>
        <v>3152015.7945664236</v>
      </c>
      <c r="Q71" s="26">
        <f t="shared" ca="1" si="28"/>
        <v>427492.73372499645</v>
      </c>
      <c r="R71">
        <f t="shared" ca="1" si="17"/>
        <v>-3.5145098533750918E-3</v>
      </c>
    </row>
    <row r="72" spans="1:18">
      <c r="A72" s="104">
        <v>32572.5</v>
      </c>
      <c r="B72" s="104">
        <v>-7.2914999997010455E-2</v>
      </c>
      <c r="C72" s="104">
        <v>1</v>
      </c>
      <c r="D72" s="105">
        <f t="shared" si="18"/>
        <v>3.25725</v>
      </c>
      <c r="E72" s="105">
        <f t="shared" si="18"/>
        <v>-7.2914999997010455E-2</v>
      </c>
      <c r="F72" s="26">
        <f t="shared" si="19"/>
        <v>3.25725</v>
      </c>
      <c r="G72" s="26">
        <f t="shared" si="19"/>
        <v>-7.2914999997010455E-2</v>
      </c>
      <c r="H72" s="26">
        <f t="shared" si="20"/>
        <v>10.6096775625</v>
      </c>
      <c r="I72" s="26">
        <f t="shared" si="21"/>
        <v>34.558372240453124</v>
      </c>
      <c r="J72" s="26">
        <f t="shared" si="22"/>
        <v>112.56525798021593</v>
      </c>
      <c r="K72" s="26">
        <f t="shared" si="23"/>
        <v>-0.23750238374026231</v>
      </c>
      <c r="L72" s="26">
        <f t="shared" si="24"/>
        <v>-0.77360463943796942</v>
      </c>
      <c r="M72" s="26">
        <f t="shared" ca="1" si="11"/>
        <v>-6.8546849099869744E-2</v>
      </c>
      <c r="N72" s="26">
        <f t="shared" ca="1" si="25"/>
        <v>1.9080742260191191E-5</v>
      </c>
      <c r="O72" s="106">
        <f t="shared" ca="1" si="26"/>
        <v>11283306.493469479</v>
      </c>
      <c r="P72" s="26">
        <f t="shared" ca="1" si="27"/>
        <v>2706285.0677274005</v>
      </c>
      <c r="Q72" s="26">
        <f t="shared" ca="1" si="28"/>
        <v>489769.72193054651</v>
      </c>
      <c r="R72">
        <f t="shared" ca="1" si="17"/>
        <v>-4.3681508971407101E-3</v>
      </c>
    </row>
    <row r="73" spans="1:18">
      <c r="A73" s="104">
        <v>32690.5</v>
      </c>
      <c r="B73" s="104">
        <v>-7.349899999826448E-2</v>
      </c>
      <c r="C73" s="104">
        <v>1</v>
      </c>
      <c r="D73" s="105">
        <f t="shared" si="18"/>
        <v>3.26905</v>
      </c>
      <c r="E73" s="105">
        <f t="shared" si="18"/>
        <v>-7.349899999826448E-2</v>
      </c>
      <c r="F73" s="26">
        <f t="shared" si="19"/>
        <v>3.26905</v>
      </c>
      <c r="G73" s="26">
        <f t="shared" si="19"/>
        <v>-7.349899999826448E-2</v>
      </c>
      <c r="H73" s="26">
        <f t="shared" si="20"/>
        <v>10.686687902499999</v>
      </c>
      <c r="I73" s="26">
        <f t="shared" si="21"/>
        <v>34.93531708766762</v>
      </c>
      <c r="J73" s="26">
        <f t="shared" si="22"/>
        <v>114.20529832543984</v>
      </c>
      <c r="K73" s="26">
        <f t="shared" si="23"/>
        <v>-0.24027190594432651</v>
      </c>
      <c r="L73" s="26">
        <f t="shared" si="24"/>
        <v>-0.78546087412730059</v>
      </c>
      <c r="M73" s="26">
        <f t="shared" ca="1" si="11"/>
        <v>-7.0511394213694789E-2</v>
      </c>
      <c r="N73" s="26">
        <f t="shared" ca="1" si="25"/>
        <v>8.9257883239942806E-6</v>
      </c>
      <c r="O73" s="106">
        <f t="shared" ca="1" si="26"/>
        <v>11990737.773833986</v>
      </c>
      <c r="P73" s="26">
        <f t="shared" ca="1" si="27"/>
        <v>1627599.8618108165</v>
      </c>
      <c r="Q73" s="26">
        <f t="shared" ca="1" si="28"/>
        <v>688731.40258817154</v>
      </c>
      <c r="R73">
        <f t="shared" ca="1" si="17"/>
        <v>-2.9876057845696913E-3</v>
      </c>
    </row>
    <row r="74" spans="1:18">
      <c r="A74" s="104">
        <v>32739.5</v>
      </c>
      <c r="B74" s="104">
        <v>-7.7161000001069624E-2</v>
      </c>
      <c r="C74" s="104">
        <v>1</v>
      </c>
      <c r="D74" s="105">
        <f t="shared" si="18"/>
        <v>3.2739500000000001</v>
      </c>
      <c r="E74" s="105">
        <f t="shared" si="18"/>
        <v>-7.7161000001069624E-2</v>
      </c>
      <c r="F74" s="26">
        <f t="shared" si="19"/>
        <v>3.2739500000000001</v>
      </c>
      <c r="G74" s="26">
        <f t="shared" si="19"/>
        <v>-7.7161000001069624E-2</v>
      </c>
      <c r="H74" s="26">
        <f t="shared" si="20"/>
        <v>10.718748602500002</v>
      </c>
      <c r="I74" s="26">
        <f t="shared" si="21"/>
        <v>35.092646987154879</v>
      </c>
      <c r="J74" s="26">
        <f t="shared" si="22"/>
        <v>114.89157160359572</v>
      </c>
      <c r="K74" s="26">
        <f t="shared" si="23"/>
        <v>-0.25262125595350193</v>
      </c>
      <c r="L74" s="26">
        <f t="shared" si="24"/>
        <v>-0.82706936092896766</v>
      </c>
      <c r="M74" s="26">
        <f t="shared" ca="1" si="11"/>
        <v>-7.1335564932974771E-2</v>
      </c>
      <c r="N74" s="26">
        <f t="shared" ca="1" si="25"/>
        <v>3.3935693732589284E-5</v>
      </c>
      <c r="O74" s="106">
        <f t="shared" ca="1" si="26"/>
        <v>12284893.487892622</v>
      </c>
      <c r="P74" s="26">
        <f t="shared" ca="1" si="27"/>
        <v>1256723.9012462783</v>
      </c>
      <c r="Q74" s="26">
        <f t="shared" ca="1" si="28"/>
        <v>781911.41762524378</v>
      </c>
      <c r="R74">
        <f t="shared" ca="1" si="17"/>
        <v>-5.825435068094853E-3</v>
      </c>
    </row>
    <row r="75" spans="1:18">
      <c r="A75" s="104">
        <v>32741</v>
      </c>
      <c r="B75" s="104">
        <v>-7.496799999353243E-2</v>
      </c>
      <c r="C75" s="104">
        <v>1</v>
      </c>
      <c r="D75" s="105">
        <f t="shared" si="18"/>
        <v>3.2740999999999998</v>
      </c>
      <c r="E75" s="105">
        <f t="shared" si="18"/>
        <v>-7.496799999353243E-2</v>
      </c>
      <c r="F75" s="26">
        <f t="shared" si="19"/>
        <v>3.2740999999999998</v>
      </c>
      <c r="G75" s="26">
        <f t="shared" si="19"/>
        <v>-7.496799999353243E-2</v>
      </c>
      <c r="H75" s="26">
        <f t="shared" si="20"/>
        <v>10.719730809999998</v>
      </c>
      <c r="I75" s="26">
        <f t="shared" si="21"/>
        <v>35.097470645020991</v>
      </c>
      <c r="J75" s="26">
        <f t="shared" si="22"/>
        <v>114.91262863886323</v>
      </c>
      <c r="K75" s="26">
        <f t="shared" si="23"/>
        <v>-0.24545272877882451</v>
      </c>
      <c r="L75" s="26">
        <f t="shared" si="24"/>
        <v>-0.8036367792947493</v>
      </c>
      <c r="M75" s="26">
        <f t="shared" ca="1" si="11"/>
        <v>-7.1360872269121245E-2</v>
      </c>
      <c r="N75" s="26">
        <f t="shared" ca="1" si="25"/>
        <v>1.3011370420215817E-5</v>
      </c>
      <c r="O75" s="106">
        <f t="shared" ca="1" si="26"/>
        <v>12293899.593708713</v>
      </c>
      <c r="P75" s="26">
        <f t="shared" ca="1" si="27"/>
        <v>1246097.4023178706</v>
      </c>
      <c r="Q75" s="26">
        <f t="shared" ca="1" si="28"/>
        <v>784862.83238553954</v>
      </c>
      <c r="R75">
        <f t="shared" ca="1" si="17"/>
        <v>-3.6071277244111855E-3</v>
      </c>
    </row>
    <row r="76" spans="1:18">
      <c r="A76" s="104">
        <v>32743.5</v>
      </c>
      <c r="B76" s="104">
        <v>-7.5112999998964369E-2</v>
      </c>
      <c r="C76" s="104">
        <v>1</v>
      </c>
      <c r="D76" s="105">
        <f t="shared" si="18"/>
        <v>3.2743500000000001</v>
      </c>
      <c r="E76" s="105">
        <f t="shared" si="18"/>
        <v>-7.5112999998964369E-2</v>
      </c>
      <c r="F76" s="26">
        <f t="shared" si="19"/>
        <v>3.2743500000000001</v>
      </c>
      <c r="G76" s="26">
        <f t="shared" si="19"/>
        <v>-7.5112999998964369E-2</v>
      </c>
      <c r="H76" s="26">
        <f t="shared" si="20"/>
        <v>10.721367922500001</v>
      </c>
      <c r="I76" s="26">
        <f t="shared" si="21"/>
        <v>35.10551105703788</v>
      </c>
      <c r="J76" s="26">
        <f t="shared" si="22"/>
        <v>114.94773012961198</v>
      </c>
      <c r="K76" s="26">
        <f t="shared" si="23"/>
        <v>-0.24594625154660898</v>
      </c>
      <c r="L76" s="26">
        <f t="shared" si="24"/>
        <v>-0.80531410875163911</v>
      </c>
      <c r="M76" s="26">
        <f t="shared" ca="1" si="11"/>
        <v>-7.1403061409596846E-2</v>
      </c>
      <c r="N76" s="26">
        <f t="shared" ca="1" si="25"/>
        <v>1.3763644336878286E-5</v>
      </c>
      <c r="O76" s="106">
        <f t="shared" ca="1" si="26"/>
        <v>12308909.852781799</v>
      </c>
      <c r="P76" s="26">
        <f t="shared" ca="1" si="27"/>
        <v>1228483.0902340526</v>
      </c>
      <c r="Q76" s="26">
        <f t="shared" ca="1" si="28"/>
        <v>789794.97205534147</v>
      </c>
      <c r="R76">
        <f t="shared" ca="1" si="17"/>
        <v>-3.709938589367523E-3</v>
      </c>
    </row>
    <row r="77" spans="1:18">
      <c r="A77" s="104">
        <v>32811.5</v>
      </c>
      <c r="B77" s="104">
        <v>-7.7496999998402316E-2</v>
      </c>
      <c r="C77" s="104">
        <v>1</v>
      </c>
      <c r="D77" s="105">
        <f t="shared" si="18"/>
        <v>3.2811499999999998</v>
      </c>
      <c r="E77" s="105">
        <f t="shared" si="18"/>
        <v>-7.7496999998402316E-2</v>
      </c>
      <c r="F77" s="26">
        <f t="shared" si="19"/>
        <v>3.2811499999999998</v>
      </c>
      <c r="G77" s="26">
        <f t="shared" si="19"/>
        <v>-7.7496999998402316E-2</v>
      </c>
      <c r="H77" s="26">
        <f t="shared" si="20"/>
        <v>10.765945322499999</v>
      </c>
      <c r="I77" s="26">
        <f t="shared" si="21"/>
        <v>35.324681494920867</v>
      </c>
      <c r="J77" s="26">
        <f t="shared" si="22"/>
        <v>115.90557868705959</v>
      </c>
      <c r="K77" s="26">
        <f t="shared" si="23"/>
        <v>-0.25427928154475776</v>
      </c>
      <c r="L77" s="26">
        <f t="shared" si="24"/>
        <v>-0.83432846464058186</v>
      </c>
      <c r="M77" s="26">
        <f t="shared" ca="1" si="11"/>
        <v>-7.2555518393308427E-2</v>
      </c>
      <c r="N77" s="26">
        <f t="shared" ca="1" si="25"/>
        <v>2.4418240453481279E-5</v>
      </c>
      <c r="O77" s="106">
        <f t="shared" ca="1" si="26"/>
        <v>12717167.740080131</v>
      </c>
      <c r="P77" s="26">
        <f t="shared" ca="1" si="27"/>
        <v>796015.09561468684</v>
      </c>
      <c r="Q77" s="26">
        <f t="shared" ca="1" si="28"/>
        <v>930269.39642957051</v>
      </c>
      <c r="R77">
        <f t="shared" ca="1" si="17"/>
        <v>-4.9414816050938892E-3</v>
      </c>
    </row>
    <row r="78" spans="1:18">
      <c r="A78" s="104">
        <v>33480.5</v>
      </c>
      <c r="B78" s="104">
        <v>-8.8218999997479841E-2</v>
      </c>
      <c r="C78" s="104">
        <v>1</v>
      </c>
      <c r="D78" s="105">
        <f t="shared" si="18"/>
        <v>3.3480500000000002</v>
      </c>
      <c r="E78" s="105">
        <f t="shared" si="18"/>
        <v>-8.8218999997479841E-2</v>
      </c>
      <c r="F78" s="26">
        <f t="shared" si="19"/>
        <v>3.3480500000000002</v>
      </c>
      <c r="G78" s="26">
        <f t="shared" si="19"/>
        <v>-8.8218999997479841E-2</v>
      </c>
      <c r="H78" s="26">
        <f t="shared" si="20"/>
        <v>11.209438802500001</v>
      </c>
      <c r="I78" s="26">
        <f t="shared" si="21"/>
        <v>37.52976158271013</v>
      </c>
      <c r="J78" s="26">
        <f t="shared" si="22"/>
        <v>125.65151826699265</v>
      </c>
      <c r="K78" s="26">
        <f t="shared" si="23"/>
        <v>-0.29536162294156237</v>
      </c>
      <c r="L78" s="26">
        <f t="shared" si="24"/>
        <v>-0.98888548168949797</v>
      </c>
      <c r="M78" s="26">
        <f t="shared" ref="M78:M104" ca="1" si="29">+E$4+E$5*D78+E$6*D78^2</f>
        <v>-8.4398887732517247E-2</v>
      </c>
      <c r="N78" s="26">
        <f t="shared" ca="1" si="25"/>
        <v>1.459325771691764E-5</v>
      </c>
      <c r="O78" s="106">
        <f t="shared" ca="1" si="26"/>
        <v>16670175.699058495</v>
      </c>
      <c r="P78" s="26">
        <f t="shared" ca="1" si="27"/>
        <v>1736657.5947933509</v>
      </c>
      <c r="Q78" s="26">
        <f t="shared" ca="1" si="28"/>
        <v>2997518.4060011497</v>
      </c>
      <c r="R78">
        <f t="shared" ca="1" si="17"/>
        <v>-3.820112264962594E-3</v>
      </c>
    </row>
    <row r="79" spans="1:18">
      <c r="A79" s="104">
        <v>33602.5</v>
      </c>
      <c r="B79" s="104">
        <v>-8.9354999996430706E-2</v>
      </c>
      <c r="C79" s="104">
        <v>1</v>
      </c>
      <c r="D79" s="105">
        <f t="shared" si="18"/>
        <v>3.3602500000000002</v>
      </c>
      <c r="E79" s="105">
        <f t="shared" si="18"/>
        <v>-8.9354999996430706E-2</v>
      </c>
      <c r="F79" s="26">
        <f t="shared" si="19"/>
        <v>3.3602500000000002</v>
      </c>
      <c r="G79" s="26">
        <f t="shared" si="19"/>
        <v>-8.9354999996430706E-2</v>
      </c>
      <c r="H79" s="26">
        <f t="shared" si="20"/>
        <v>11.291280062500002</v>
      </c>
      <c r="I79" s="26">
        <f t="shared" si="21"/>
        <v>37.941523830015633</v>
      </c>
      <c r="J79" s="26">
        <f t="shared" si="22"/>
        <v>127.49300544981004</v>
      </c>
      <c r="K79" s="26">
        <f t="shared" si="23"/>
        <v>-0.3002551387380063</v>
      </c>
      <c r="L79" s="26">
        <f t="shared" si="24"/>
        <v>-1.0089323299443858</v>
      </c>
      <c r="M79" s="26">
        <f t="shared" ca="1" si="29"/>
        <v>-8.6657549713367477E-2</v>
      </c>
      <c r="N79" s="26">
        <f t="shared" ca="1" si="25"/>
        <v>7.2762380295978974E-6</v>
      </c>
      <c r="O79" s="106">
        <f t="shared" ca="1" si="26"/>
        <v>17365432.771987349</v>
      </c>
      <c r="P79" s="26">
        <f t="shared" ca="1" si="27"/>
        <v>3017663.1943903225</v>
      </c>
      <c r="Q79" s="26">
        <f t="shared" ca="1" si="28"/>
        <v>3516755.6075068479</v>
      </c>
      <c r="R79">
        <f t="shared" ca="1" si="17"/>
        <v>-2.6974502830632296E-3</v>
      </c>
    </row>
    <row r="80" spans="1:18">
      <c r="A80" s="104">
        <v>33604</v>
      </c>
      <c r="B80" s="104">
        <v>-9.1562000001431443E-2</v>
      </c>
      <c r="C80" s="104">
        <v>1</v>
      </c>
      <c r="D80" s="105">
        <f t="shared" si="18"/>
        <v>3.3603999999999998</v>
      </c>
      <c r="E80" s="105">
        <f t="shared" si="18"/>
        <v>-9.1562000001431443E-2</v>
      </c>
      <c r="F80" s="26">
        <f t="shared" si="19"/>
        <v>3.3603999999999998</v>
      </c>
      <c r="G80" s="26">
        <f t="shared" si="19"/>
        <v>-9.1562000001431443E-2</v>
      </c>
      <c r="H80" s="26">
        <f t="shared" si="20"/>
        <v>11.292288159999998</v>
      </c>
      <c r="I80" s="26">
        <f t="shared" si="21"/>
        <v>37.946605132863994</v>
      </c>
      <c r="J80" s="26">
        <f t="shared" si="22"/>
        <v>127.51577188847615</v>
      </c>
      <c r="K80" s="26">
        <f t="shared" si="23"/>
        <v>-0.30768494480481018</v>
      </c>
      <c r="L80" s="26">
        <f t="shared" si="24"/>
        <v>-1.0339444885220841</v>
      </c>
      <c r="M80" s="26">
        <f t="shared" ca="1" si="29"/>
        <v>-8.6685509971338393E-2</v>
      </c>
      <c r="N80" s="26">
        <f t="shared" ca="1" si="25"/>
        <v>2.3780155013596918E-5</v>
      </c>
      <c r="O80" s="106">
        <f t="shared" ca="1" si="26"/>
        <v>17373909.828362856</v>
      </c>
      <c r="P80" s="26">
        <f t="shared" ca="1" si="27"/>
        <v>3035710.6792079252</v>
      </c>
      <c r="Q80" s="26">
        <f t="shared" ca="1" si="28"/>
        <v>3523427.3798820376</v>
      </c>
      <c r="R80">
        <f t="shared" ca="1" si="17"/>
        <v>-4.8764900300930503E-3</v>
      </c>
    </row>
    <row r="81" spans="1:18">
      <c r="A81" s="104">
        <v>33605</v>
      </c>
      <c r="B81" s="104">
        <v>-8.7799999993876554E-2</v>
      </c>
      <c r="C81" s="104">
        <v>1</v>
      </c>
      <c r="D81" s="105">
        <f t="shared" si="18"/>
        <v>3.3605</v>
      </c>
      <c r="E81" s="105">
        <f t="shared" si="18"/>
        <v>-8.7799999993876554E-2</v>
      </c>
      <c r="F81" s="26">
        <f t="shared" si="19"/>
        <v>3.3605</v>
      </c>
      <c r="G81" s="26">
        <f t="shared" si="19"/>
        <v>-8.7799999993876554E-2</v>
      </c>
      <c r="H81" s="26">
        <f t="shared" si="20"/>
        <v>11.29296025</v>
      </c>
      <c r="I81" s="26">
        <f t="shared" si="21"/>
        <v>37.949992920124998</v>
      </c>
      <c r="J81" s="26">
        <f t="shared" si="22"/>
        <v>127.53095120808005</v>
      </c>
      <c r="K81" s="26">
        <f t="shared" si="23"/>
        <v>-0.29505189997942216</v>
      </c>
      <c r="L81" s="26">
        <f t="shared" si="24"/>
        <v>-0.99152190988084821</v>
      </c>
      <c r="M81" s="26">
        <f t="shared" ca="1" si="29"/>
        <v>-8.6704152705043835E-2</v>
      </c>
      <c r="N81" s="26">
        <f t="shared" ca="1" si="25"/>
        <v>1.20088128044202E-6</v>
      </c>
      <c r="O81" s="106">
        <f t="shared" ca="1" si="26"/>
        <v>17379560.194586691</v>
      </c>
      <c r="P81" s="26">
        <f t="shared" ca="1" si="27"/>
        <v>3047773.7024396467</v>
      </c>
      <c r="Q81" s="26">
        <f t="shared" ca="1" si="28"/>
        <v>3527879.1423225985</v>
      </c>
      <c r="R81">
        <f t="shared" ca="1" si="17"/>
        <v>-1.0958472888327186E-3</v>
      </c>
    </row>
    <row r="82" spans="1:18">
      <c r="A82" s="104">
        <v>34306</v>
      </c>
      <c r="B82" s="104">
        <v>-0.10303799999383045</v>
      </c>
      <c r="C82" s="104">
        <v>1</v>
      </c>
      <c r="D82" s="105">
        <f t="shared" si="18"/>
        <v>3.4306000000000001</v>
      </c>
      <c r="E82" s="105">
        <f t="shared" si="18"/>
        <v>-0.10303799999383045</v>
      </c>
      <c r="F82" s="26">
        <f t="shared" si="19"/>
        <v>3.4306000000000001</v>
      </c>
      <c r="G82" s="26">
        <f t="shared" si="19"/>
        <v>-0.10303799999383045</v>
      </c>
      <c r="H82" s="26">
        <f t="shared" si="20"/>
        <v>11.76901636</v>
      </c>
      <c r="I82" s="26">
        <f t="shared" si="21"/>
        <v>40.374787524616004</v>
      </c>
      <c r="J82" s="26">
        <f t="shared" si="22"/>
        <v>138.50974608194767</v>
      </c>
      <c r="K82" s="26">
        <f t="shared" si="23"/>
        <v>-0.35348216277883476</v>
      </c>
      <c r="L82" s="26">
        <f t="shared" si="24"/>
        <v>-1.2126559076290706</v>
      </c>
      <c r="M82" s="26">
        <f t="shared" ca="1" si="29"/>
        <v>-0.10027696091963834</v>
      </c>
      <c r="N82" s="26">
        <f t="shared" ca="1" si="25"/>
        <v>7.6233367692156658E-6</v>
      </c>
      <c r="O82" s="106">
        <f t="shared" ca="1" si="26"/>
        <v>21096798.671035059</v>
      </c>
      <c r="P82" s="26">
        <f t="shared" ca="1" si="27"/>
        <v>18089457.572173413</v>
      </c>
      <c r="Q82" s="26">
        <f t="shared" ca="1" si="28"/>
        <v>7454580.1385256257</v>
      </c>
      <c r="R82">
        <f t="shared" ca="1" si="17"/>
        <v>-2.7610390741921176E-3</v>
      </c>
    </row>
    <row r="83" spans="1:18">
      <c r="A83" s="104">
        <v>34341.5</v>
      </c>
      <c r="B83" s="104">
        <v>-0.10775699999794597</v>
      </c>
      <c r="C83" s="104">
        <v>1</v>
      </c>
      <c r="D83" s="105">
        <f t="shared" si="18"/>
        <v>3.4341499999999998</v>
      </c>
      <c r="E83" s="105">
        <f t="shared" si="18"/>
        <v>-0.10775699999794597</v>
      </c>
      <c r="F83" s="26">
        <f t="shared" si="19"/>
        <v>3.4341499999999998</v>
      </c>
      <c r="G83" s="26">
        <f t="shared" si="19"/>
        <v>-0.10775699999794597</v>
      </c>
      <c r="H83" s="26">
        <f t="shared" si="20"/>
        <v>11.793386222499999</v>
      </c>
      <c r="I83" s="26">
        <f t="shared" si="21"/>
        <v>40.500257295998367</v>
      </c>
      <c r="J83" s="26">
        <f t="shared" si="22"/>
        <v>139.08395859305278</v>
      </c>
      <c r="K83" s="26">
        <f t="shared" si="23"/>
        <v>-0.37005370154294615</v>
      </c>
      <c r="L83" s="26">
        <f t="shared" si="24"/>
        <v>-1.2708199191537084</v>
      </c>
      <c r="M83" s="26">
        <f t="shared" ca="1" si="29"/>
        <v>-0.10099110554269153</v>
      </c>
      <c r="N83" s="26">
        <f t="shared" ca="1" si="25"/>
        <v>4.5777327779642776E-5</v>
      </c>
      <c r="O83" s="106">
        <f t="shared" ca="1" si="26"/>
        <v>21269695.944514196</v>
      </c>
      <c r="P83" s="26">
        <f t="shared" ca="1" si="27"/>
        <v>19224403.43597379</v>
      </c>
      <c r="Q83" s="26">
        <f t="shared" ca="1" si="28"/>
        <v>7698265.8688688846</v>
      </c>
      <c r="R83">
        <f t="shared" ca="1" si="17"/>
        <v>-6.7658944552544398E-3</v>
      </c>
    </row>
    <row r="84" spans="1:18">
      <c r="A84" s="104">
        <v>34341.5</v>
      </c>
      <c r="B84" s="104">
        <v>-0.10755699999572244</v>
      </c>
      <c r="C84" s="104">
        <v>1</v>
      </c>
      <c r="D84" s="105">
        <f t="shared" si="18"/>
        <v>3.4341499999999998</v>
      </c>
      <c r="E84" s="105">
        <f t="shared" si="18"/>
        <v>-0.10755699999572244</v>
      </c>
      <c r="F84" s="26">
        <f t="shared" si="19"/>
        <v>3.4341499999999998</v>
      </c>
      <c r="G84" s="26">
        <f t="shared" si="19"/>
        <v>-0.10755699999572244</v>
      </c>
      <c r="H84" s="26">
        <f t="shared" si="20"/>
        <v>11.793386222499999</v>
      </c>
      <c r="I84" s="26">
        <f t="shared" si="21"/>
        <v>40.500257295998367</v>
      </c>
      <c r="J84" s="26">
        <f t="shared" si="22"/>
        <v>139.08395859305278</v>
      </c>
      <c r="K84" s="26">
        <f t="shared" si="23"/>
        <v>-0.36936687153531017</v>
      </c>
      <c r="L84" s="26">
        <f t="shared" si="24"/>
        <v>-1.2684612418829853</v>
      </c>
      <c r="M84" s="26">
        <f t="shared" ca="1" si="29"/>
        <v>-0.10099110554269153</v>
      </c>
      <c r="N84" s="26">
        <f t="shared" ca="1" si="25"/>
        <v>4.3110969968342034E-5</v>
      </c>
      <c r="O84" s="106">
        <f t="shared" ca="1" si="26"/>
        <v>21269695.944514196</v>
      </c>
      <c r="P84" s="26">
        <f t="shared" ca="1" si="27"/>
        <v>19224403.43597379</v>
      </c>
      <c r="Q84" s="26">
        <f t="shared" ca="1" si="28"/>
        <v>7698265.8688688846</v>
      </c>
      <c r="R84">
        <f t="shared" ca="1" si="17"/>
        <v>-6.5658944530309071E-3</v>
      </c>
    </row>
    <row r="85" spans="1:18">
      <c r="A85" s="104">
        <v>34341.5</v>
      </c>
      <c r="B85" s="104">
        <v>-0.10714699999516597</v>
      </c>
      <c r="C85" s="104">
        <v>1</v>
      </c>
      <c r="D85" s="105">
        <f t="shared" si="18"/>
        <v>3.4341499999999998</v>
      </c>
      <c r="E85" s="105">
        <f t="shared" si="18"/>
        <v>-0.10714699999516597</v>
      </c>
      <c r="F85" s="26">
        <f t="shared" si="19"/>
        <v>3.4341499999999998</v>
      </c>
      <c r="G85" s="26">
        <f t="shared" si="19"/>
        <v>-0.10714699999516597</v>
      </c>
      <c r="H85" s="26">
        <f t="shared" si="20"/>
        <v>11.793386222499999</v>
      </c>
      <c r="I85" s="26">
        <f t="shared" si="21"/>
        <v>40.500257295998367</v>
      </c>
      <c r="J85" s="26">
        <f t="shared" si="22"/>
        <v>139.08395859305278</v>
      </c>
      <c r="K85" s="26">
        <f t="shared" si="23"/>
        <v>-0.36795887003339922</v>
      </c>
      <c r="L85" s="26">
        <f t="shared" si="24"/>
        <v>-1.2636259535251979</v>
      </c>
      <c r="M85" s="26">
        <f t="shared" ca="1" si="29"/>
        <v>-0.10099110554269153</v>
      </c>
      <c r="N85" s="26">
        <f t="shared" ca="1" si="25"/>
        <v>3.7895036510005606E-5</v>
      </c>
      <c r="O85" s="106">
        <f t="shared" ca="1" si="26"/>
        <v>21269695.944514196</v>
      </c>
      <c r="P85" s="26">
        <f t="shared" ca="1" si="27"/>
        <v>19224403.43597379</v>
      </c>
      <c r="Q85" s="26">
        <f t="shared" ca="1" si="28"/>
        <v>7698265.8688688846</v>
      </c>
      <c r="R85">
        <f t="shared" ca="1" si="17"/>
        <v>-6.1558944524744419E-3</v>
      </c>
    </row>
    <row r="86" spans="1:18">
      <c r="A86" s="104">
        <v>35220</v>
      </c>
      <c r="B86" s="104">
        <v>-0.1212699999960023</v>
      </c>
      <c r="C86" s="104">
        <v>1</v>
      </c>
      <c r="D86" s="105">
        <f t="shared" si="18"/>
        <v>3.5219999999999998</v>
      </c>
      <c r="E86" s="105">
        <f t="shared" si="18"/>
        <v>-0.1212699999960023</v>
      </c>
      <c r="F86" s="26">
        <f t="shared" si="19"/>
        <v>3.5219999999999998</v>
      </c>
      <c r="G86" s="26">
        <f t="shared" si="19"/>
        <v>-0.1212699999960023</v>
      </c>
      <c r="H86" s="26">
        <f t="shared" si="20"/>
        <v>12.404483999999998</v>
      </c>
      <c r="I86" s="26">
        <f t="shared" si="21"/>
        <v>43.68859264799999</v>
      </c>
      <c r="J86" s="26">
        <f t="shared" si="22"/>
        <v>153.87122330625596</v>
      </c>
      <c r="K86" s="26">
        <f t="shared" si="23"/>
        <v>-0.42711293998592009</v>
      </c>
      <c r="L86" s="26">
        <f t="shared" si="24"/>
        <v>-1.5042917746304105</v>
      </c>
      <c r="M86" s="26">
        <f t="shared" ca="1" si="29"/>
        <v>-0.1194864439988097</v>
      </c>
      <c r="N86" s="26">
        <f t="shared" ca="1" si="25"/>
        <v>3.1810719951216844E-6</v>
      </c>
      <c r="O86" s="106">
        <f t="shared" ca="1" si="26"/>
        <v>24937524.099855136</v>
      </c>
      <c r="P86" s="26">
        <f t="shared" ca="1" si="27"/>
        <v>60399228.881340913</v>
      </c>
      <c r="Q86" s="26">
        <f t="shared" ca="1" si="28"/>
        <v>15244101.816038616</v>
      </c>
      <c r="R86">
        <f t="shared" ca="1" si="17"/>
        <v>-1.7835559971925985E-3</v>
      </c>
    </row>
    <row r="87" spans="1:18">
      <c r="A87" s="104">
        <v>35470.5</v>
      </c>
      <c r="B87" s="104">
        <v>-0.12933899999188725</v>
      </c>
      <c r="C87" s="104">
        <v>1</v>
      </c>
      <c r="D87" s="105">
        <f t="shared" si="18"/>
        <v>3.54705</v>
      </c>
      <c r="E87" s="105">
        <f t="shared" si="18"/>
        <v>-0.12933899999188725</v>
      </c>
      <c r="F87" s="26">
        <f t="shared" si="19"/>
        <v>3.54705</v>
      </c>
      <c r="G87" s="26">
        <f t="shared" si="19"/>
        <v>-0.12933899999188725</v>
      </c>
      <c r="H87" s="26">
        <f t="shared" si="20"/>
        <v>12.5815637025</v>
      </c>
      <c r="I87" s="26">
        <f t="shared" si="21"/>
        <v>44.627435530952624</v>
      </c>
      <c r="J87" s="26">
        <f t="shared" si="22"/>
        <v>158.29574520006551</v>
      </c>
      <c r="K87" s="26">
        <f t="shared" si="23"/>
        <v>-0.45877189992122369</v>
      </c>
      <c r="L87" s="26">
        <f t="shared" si="24"/>
        <v>-1.6272868676155765</v>
      </c>
      <c r="M87" s="26">
        <f t="shared" ca="1" si="29"/>
        <v>-0.12505009688271373</v>
      </c>
      <c r="N87" s="26">
        <f t="shared" ca="1" si="25"/>
        <v>1.8394689879878237E-5</v>
      </c>
      <c r="O87" s="106">
        <f t="shared" ca="1" si="26"/>
        <v>25739434.762778554</v>
      </c>
      <c r="P87" s="26">
        <f t="shared" ca="1" si="27"/>
        <v>77181076.868791565</v>
      </c>
      <c r="Q87" s="26">
        <f t="shared" ca="1" si="28"/>
        <v>17965893.930775825</v>
      </c>
      <c r="R87">
        <f t="shared" ca="1" si="17"/>
        <v>-4.2889031091735141E-3</v>
      </c>
    </row>
    <row r="88" spans="1:18">
      <c r="A88" s="104">
        <v>35470.5</v>
      </c>
      <c r="B88" s="104">
        <v>-0.12932899999577785</v>
      </c>
      <c r="C88" s="104">
        <v>1</v>
      </c>
      <c r="D88" s="105">
        <f t="shared" si="18"/>
        <v>3.54705</v>
      </c>
      <c r="E88" s="105">
        <f t="shared" si="18"/>
        <v>-0.12932899999577785</v>
      </c>
      <c r="F88" s="26">
        <f t="shared" si="19"/>
        <v>3.54705</v>
      </c>
      <c r="G88" s="26">
        <f t="shared" si="19"/>
        <v>-0.12932899999577785</v>
      </c>
      <c r="H88" s="26">
        <f t="shared" si="20"/>
        <v>12.5815637025</v>
      </c>
      <c r="I88" s="26">
        <f t="shared" si="21"/>
        <v>44.627435530952624</v>
      </c>
      <c r="J88" s="26">
        <f t="shared" si="22"/>
        <v>158.29574520006551</v>
      </c>
      <c r="K88" s="26">
        <f t="shared" si="23"/>
        <v>-0.45873642943502385</v>
      </c>
      <c r="L88" s="26">
        <f t="shared" si="24"/>
        <v>-1.6271610520275013</v>
      </c>
      <c r="M88" s="26">
        <f t="shared" ca="1" si="29"/>
        <v>-0.12505009688271373</v>
      </c>
      <c r="N88" s="26">
        <f t="shared" ca="1" si="25"/>
        <v>1.8309011850989767E-5</v>
      </c>
      <c r="O88" s="106">
        <f t="shared" ca="1" si="26"/>
        <v>25739434.762778554</v>
      </c>
      <c r="P88" s="26">
        <f t="shared" ca="1" si="27"/>
        <v>77181076.868791565</v>
      </c>
      <c r="Q88" s="26">
        <f t="shared" ca="1" si="28"/>
        <v>17965893.930775825</v>
      </c>
      <c r="R88">
        <f t="shared" ca="1" si="17"/>
        <v>-4.2789031130641142E-3</v>
      </c>
    </row>
    <row r="89" spans="1:18">
      <c r="A89" s="104">
        <v>35987.5</v>
      </c>
      <c r="B89" s="104">
        <v>-0.137894999999844</v>
      </c>
      <c r="C89" s="104">
        <v>1</v>
      </c>
      <c r="D89" s="105">
        <f t="shared" si="18"/>
        <v>3.5987499999999999</v>
      </c>
      <c r="E89" s="105">
        <f t="shared" si="18"/>
        <v>-0.137894999999844</v>
      </c>
      <c r="F89" s="26">
        <f t="shared" si="19"/>
        <v>3.5987499999999999</v>
      </c>
      <c r="G89" s="26">
        <f t="shared" si="19"/>
        <v>-0.137894999999844</v>
      </c>
      <c r="H89" s="26">
        <f t="shared" si="20"/>
        <v>12.9510015625</v>
      </c>
      <c r="I89" s="26">
        <f t="shared" si="21"/>
        <v>46.607416873046873</v>
      </c>
      <c r="J89" s="26">
        <f t="shared" si="22"/>
        <v>167.72844147187743</v>
      </c>
      <c r="K89" s="26">
        <f t="shared" si="23"/>
        <v>-0.49624963124943861</v>
      </c>
      <c r="L89" s="26">
        <f t="shared" si="24"/>
        <v>-1.7858783604589172</v>
      </c>
      <c r="M89" s="26">
        <f t="shared" ca="1" si="29"/>
        <v>-0.13693936004954566</v>
      </c>
      <c r="N89" s="26">
        <f t="shared" ca="1" si="25"/>
        <v>9.1324771460622928E-7</v>
      </c>
      <c r="O89" s="106">
        <f t="shared" ca="1" si="26"/>
        <v>27006760.197932515</v>
      </c>
      <c r="P89" s="26">
        <f t="shared" ca="1" si="27"/>
        <v>119775221.15641975</v>
      </c>
      <c r="Q89" s="26">
        <f t="shared" ca="1" si="28"/>
        <v>24457345.554248247</v>
      </c>
      <c r="R89">
        <f t="shared" ca="1" si="17"/>
        <v>-9.5563995029834814E-4</v>
      </c>
    </row>
    <row r="90" spans="1:18">
      <c r="A90" s="104">
        <v>36045.5</v>
      </c>
      <c r="B90" s="104">
        <v>-0.13999899999907939</v>
      </c>
      <c r="C90" s="104">
        <v>1</v>
      </c>
      <c r="D90" s="105">
        <f t="shared" si="18"/>
        <v>3.6045500000000001</v>
      </c>
      <c r="E90" s="105">
        <f t="shared" si="18"/>
        <v>-0.13999899999907939</v>
      </c>
      <c r="F90" s="26">
        <f t="shared" si="19"/>
        <v>3.6045500000000001</v>
      </c>
      <c r="G90" s="26">
        <f t="shared" si="19"/>
        <v>-0.13999899999907939</v>
      </c>
      <c r="H90" s="26">
        <f t="shared" si="20"/>
        <v>12.992780702500001</v>
      </c>
      <c r="I90" s="26">
        <f t="shared" si="21"/>
        <v>46.83312768119638</v>
      </c>
      <c r="J90" s="26">
        <f t="shared" si="22"/>
        <v>168.81235038325642</v>
      </c>
      <c r="K90" s="26">
        <f t="shared" si="23"/>
        <v>-0.50463339544668162</v>
      </c>
      <c r="L90" s="26">
        <f t="shared" si="24"/>
        <v>-1.8189763055573362</v>
      </c>
      <c r="M90" s="26">
        <f t="shared" ca="1" si="29"/>
        <v>-0.13830733860568456</v>
      </c>
      <c r="N90" s="26">
        <f t="shared" ca="1" si="25"/>
        <v>2.8617182699025299E-6</v>
      </c>
      <c r="O90" s="106">
        <f t="shared" ca="1" si="26"/>
        <v>27114934.700068995</v>
      </c>
      <c r="P90" s="26">
        <f t="shared" ca="1" si="27"/>
        <v>125261250.32433988</v>
      </c>
      <c r="Q90" s="26">
        <f t="shared" ca="1" si="28"/>
        <v>25262262.539790809</v>
      </c>
      <c r="R90">
        <f t="shared" ca="1" si="17"/>
        <v>-1.6916613933948277E-3</v>
      </c>
    </row>
    <row r="91" spans="1:18">
      <c r="A91" s="104">
        <v>36045.5</v>
      </c>
      <c r="B91" s="104">
        <v>-0.13899899999523768</v>
      </c>
      <c r="C91" s="104">
        <v>1</v>
      </c>
      <c r="D91" s="105">
        <f t="shared" si="18"/>
        <v>3.6045500000000001</v>
      </c>
      <c r="E91" s="105">
        <f t="shared" si="18"/>
        <v>-0.13899899999523768</v>
      </c>
      <c r="F91" s="26">
        <f t="shared" si="19"/>
        <v>3.6045500000000001</v>
      </c>
      <c r="G91" s="26">
        <f t="shared" si="19"/>
        <v>-0.13899899999523768</v>
      </c>
      <c r="H91" s="26">
        <f t="shared" si="20"/>
        <v>12.992780702500001</v>
      </c>
      <c r="I91" s="26">
        <f t="shared" si="21"/>
        <v>46.83312768119638</v>
      </c>
      <c r="J91" s="26">
        <f t="shared" si="22"/>
        <v>168.81235038325642</v>
      </c>
      <c r="K91" s="26">
        <f t="shared" si="23"/>
        <v>-0.50102884543283399</v>
      </c>
      <c r="L91" s="26">
        <f t="shared" si="24"/>
        <v>-1.8059835248049219</v>
      </c>
      <c r="M91" s="26">
        <f t="shared" ca="1" si="29"/>
        <v>-0.13830733860568456</v>
      </c>
      <c r="N91" s="26">
        <f t="shared" ca="1" si="25"/>
        <v>4.7839547779855572E-7</v>
      </c>
      <c r="O91" s="106">
        <f t="shared" ca="1" si="26"/>
        <v>27114934.700068995</v>
      </c>
      <c r="P91" s="26">
        <f t="shared" ca="1" si="27"/>
        <v>125261250.32433988</v>
      </c>
      <c r="Q91" s="26">
        <f t="shared" ca="1" si="28"/>
        <v>25262262.539790809</v>
      </c>
      <c r="R91">
        <f t="shared" ca="1" si="17"/>
        <v>-6.9166138955312206E-4</v>
      </c>
    </row>
    <row r="92" spans="1:18">
      <c r="A92" s="104">
        <v>36102.5</v>
      </c>
      <c r="B92" s="104">
        <v>-0.13755500000115717</v>
      </c>
      <c r="C92" s="104">
        <v>1</v>
      </c>
      <c r="D92" s="105">
        <f t="shared" si="18"/>
        <v>3.6102500000000002</v>
      </c>
      <c r="E92" s="105">
        <f t="shared" si="18"/>
        <v>-0.13755500000115717</v>
      </c>
      <c r="F92" s="26">
        <f t="shared" si="19"/>
        <v>3.6102500000000002</v>
      </c>
      <c r="G92" s="26">
        <f t="shared" si="19"/>
        <v>-0.13755500000115717</v>
      </c>
      <c r="H92" s="26">
        <f t="shared" si="20"/>
        <v>13.033905062500001</v>
      </c>
      <c r="I92" s="26">
        <f t="shared" si="21"/>
        <v>47.055655751890626</v>
      </c>
      <c r="J92" s="26">
        <f t="shared" si="22"/>
        <v>169.88268117826314</v>
      </c>
      <c r="K92" s="26">
        <f t="shared" si="23"/>
        <v>-0.49660793875417769</v>
      </c>
      <c r="L92" s="26">
        <f t="shared" si="24"/>
        <v>-1.7928788108872702</v>
      </c>
      <c r="M92" s="26">
        <f t="shared" ca="1" si="29"/>
        <v>-0.13965844816611717</v>
      </c>
      <c r="N92" s="26">
        <f t="shared" ca="1" si="25"/>
        <v>4.4244941826735826E-6</v>
      </c>
      <c r="O92" s="106">
        <f t="shared" ca="1" si="26"/>
        <v>27214387.288375903</v>
      </c>
      <c r="P92" s="26">
        <f t="shared" ca="1" si="27"/>
        <v>130797692.23522396</v>
      </c>
      <c r="Q92" s="26">
        <f t="shared" ca="1" si="28"/>
        <v>26068860.716473866</v>
      </c>
      <c r="R92">
        <f t="shared" ca="1" si="17"/>
        <v>2.1034481649599979E-3</v>
      </c>
    </row>
    <row r="93" spans="1:18">
      <c r="A93" s="104">
        <v>36120.5</v>
      </c>
      <c r="B93" s="104">
        <v>-0.14091899999766611</v>
      </c>
      <c r="C93" s="104">
        <v>1</v>
      </c>
      <c r="D93" s="105">
        <f t="shared" si="18"/>
        <v>3.61205</v>
      </c>
      <c r="E93" s="105">
        <f t="shared" si="18"/>
        <v>-0.14091899999766611</v>
      </c>
      <c r="F93" s="26">
        <f t="shared" si="19"/>
        <v>3.61205</v>
      </c>
      <c r="G93" s="26">
        <f t="shared" si="19"/>
        <v>-0.14091899999766611</v>
      </c>
      <c r="H93" s="26">
        <f t="shared" si="20"/>
        <v>13.0469052025</v>
      </c>
      <c r="I93" s="26">
        <f t="shared" si="21"/>
        <v>47.126073936690126</v>
      </c>
      <c r="J93" s="26">
        <f t="shared" si="22"/>
        <v>170.22173536302157</v>
      </c>
      <c r="K93" s="26">
        <f t="shared" si="23"/>
        <v>-0.50900647394156984</v>
      </c>
      <c r="L93" s="26">
        <f t="shared" si="24"/>
        <v>-1.8385568342006473</v>
      </c>
      <c r="M93" s="26">
        <f t="shared" ca="1" si="29"/>
        <v>-0.14008649767429038</v>
      </c>
      <c r="N93" s="26">
        <f t="shared" ca="1" si="25"/>
        <v>6.9306011842598488E-7</v>
      </c>
      <c r="O93" s="106">
        <f t="shared" ca="1" si="26"/>
        <v>27244374.918172255</v>
      </c>
      <c r="P93" s="26">
        <f t="shared" ca="1" si="27"/>
        <v>132576164.9868049</v>
      </c>
      <c r="Q93" s="26">
        <f t="shared" ca="1" si="28"/>
        <v>26326801.750114109</v>
      </c>
      <c r="R93">
        <f t="shared" ca="1" si="17"/>
        <v>-8.3250232337572783E-4</v>
      </c>
    </row>
    <row r="94" spans="1:18">
      <c r="A94" s="104">
        <v>36120.5</v>
      </c>
      <c r="B94" s="104">
        <v>-0.13971899999887682</v>
      </c>
      <c r="C94" s="104">
        <v>1</v>
      </c>
      <c r="D94" s="105">
        <f t="shared" si="18"/>
        <v>3.61205</v>
      </c>
      <c r="E94" s="105">
        <f t="shared" si="18"/>
        <v>-0.13971899999887682</v>
      </c>
      <c r="F94" s="26">
        <f t="shared" si="19"/>
        <v>3.61205</v>
      </c>
      <c r="G94" s="26">
        <f t="shared" si="19"/>
        <v>-0.13971899999887682</v>
      </c>
      <c r="H94" s="26">
        <f t="shared" si="20"/>
        <v>13.0469052025</v>
      </c>
      <c r="I94" s="26">
        <f t="shared" si="21"/>
        <v>47.126073936690126</v>
      </c>
      <c r="J94" s="26">
        <f t="shared" si="22"/>
        <v>170.22173536302157</v>
      </c>
      <c r="K94" s="26">
        <f t="shared" si="23"/>
        <v>-0.50467201394594308</v>
      </c>
      <c r="L94" s="26">
        <f t="shared" si="24"/>
        <v>-1.8229005479734437</v>
      </c>
      <c r="M94" s="26">
        <f t="shared" ca="1" si="29"/>
        <v>-0.14008649767429038</v>
      </c>
      <c r="N94" s="26">
        <f t="shared" ca="1" si="25"/>
        <v>1.3505454143436502E-7</v>
      </c>
      <c r="O94" s="106">
        <f t="shared" ca="1" si="26"/>
        <v>27244374.918172255</v>
      </c>
      <c r="P94" s="26">
        <f t="shared" ca="1" si="27"/>
        <v>132576164.9868049</v>
      </c>
      <c r="Q94" s="26">
        <f t="shared" ca="1" si="28"/>
        <v>26326801.750114109</v>
      </c>
      <c r="R94">
        <f t="shared" ca="1" si="17"/>
        <v>3.6749767541355283E-4</v>
      </c>
    </row>
    <row r="95" spans="1:18">
      <c r="A95" s="104">
        <v>36161.5</v>
      </c>
      <c r="B95" s="104">
        <v>-0.14029699999809964</v>
      </c>
      <c r="C95" s="104">
        <v>1</v>
      </c>
      <c r="D95" s="105">
        <f t="shared" si="18"/>
        <v>3.6161500000000002</v>
      </c>
      <c r="E95" s="105">
        <f t="shared" si="18"/>
        <v>-0.14029699999809964</v>
      </c>
      <c r="F95" s="26">
        <f t="shared" si="19"/>
        <v>3.6161500000000002</v>
      </c>
      <c r="G95" s="26">
        <f t="shared" si="19"/>
        <v>-0.14029699999809964</v>
      </c>
      <c r="H95" s="26">
        <f t="shared" si="20"/>
        <v>13.076540822500002</v>
      </c>
      <c r="I95" s="26">
        <f t="shared" si="21"/>
        <v>47.286733095283381</v>
      </c>
      <c r="J95" s="26">
        <f t="shared" si="22"/>
        <v>170.99591988250901</v>
      </c>
      <c r="K95" s="26">
        <f t="shared" si="23"/>
        <v>-0.50733499654312808</v>
      </c>
      <c r="L95" s="26">
        <f t="shared" si="24"/>
        <v>-1.8345994477494327</v>
      </c>
      <c r="M95" s="26">
        <f t="shared" ca="1" si="29"/>
        <v>-0.14106397805635984</v>
      </c>
      <c r="N95" s="26">
        <f t="shared" ca="1" si="25"/>
        <v>5.8825534185259238E-7</v>
      </c>
      <c r="O95" s="106">
        <f t="shared" ca="1" si="26"/>
        <v>27310129.116243534</v>
      </c>
      <c r="P95" s="26">
        <f t="shared" ca="1" si="27"/>
        <v>136681513.92966524</v>
      </c>
      <c r="Q95" s="26">
        <f t="shared" ca="1" si="28"/>
        <v>26920147.883928165</v>
      </c>
      <c r="R95">
        <f t="shared" ca="1" si="17"/>
        <v>7.6697805826020371E-4</v>
      </c>
    </row>
    <row r="96" spans="1:18">
      <c r="A96" s="104">
        <v>36283</v>
      </c>
      <c r="B96" s="104">
        <v>-0.14329399999405723</v>
      </c>
      <c r="C96" s="104">
        <v>1</v>
      </c>
      <c r="D96" s="105">
        <f t="shared" si="18"/>
        <v>3.6282999999999999</v>
      </c>
      <c r="E96" s="105">
        <f t="shared" si="18"/>
        <v>-0.14329399999405723</v>
      </c>
      <c r="F96" s="26">
        <f t="shared" si="19"/>
        <v>3.6282999999999999</v>
      </c>
      <c r="G96" s="26">
        <f t="shared" si="19"/>
        <v>-0.14329399999405723</v>
      </c>
      <c r="H96" s="26">
        <f t="shared" si="20"/>
        <v>13.164560889999999</v>
      </c>
      <c r="I96" s="26">
        <f t="shared" si="21"/>
        <v>47.764976277186996</v>
      </c>
      <c r="J96" s="26">
        <f t="shared" si="22"/>
        <v>173.30566342651758</v>
      </c>
      <c r="K96" s="26">
        <f t="shared" si="23"/>
        <v>-0.51991362017843779</v>
      </c>
      <c r="L96" s="26">
        <f t="shared" si="24"/>
        <v>-1.8864025880934256</v>
      </c>
      <c r="M96" s="26">
        <f t="shared" ca="1" si="29"/>
        <v>-0.14398088894389915</v>
      </c>
      <c r="N96" s="26">
        <f t="shared" ca="1" si="25"/>
        <v>4.7181642941494113E-7</v>
      </c>
      <c r="O96" s="106">
        <f t="shared" ca="1" si="26"/>
        <v>27484056.138811797</v>
      </c>
      <c r="P96" s="26">
        <f t="shared" ca="1" si="27"/>
        <v>149296442.19862863</v>
      </c>
      <c r="Q96" s="26">
        <f t="shared" ca="1" si="28"/>
        <v>28726358.383937862</v>
      </c>
      <c r="R96">
        <f t="shared" ca="1" si="17"/>
        <v>6.8688894984192395E-4</v>
      </c>
    </row>
    <row r="97" spans="1:18">
      <c r="A97" s="104">
        <v>36416</v>
      </c>
      <c r="B97" s="104">
        <v>-0.14633799999865005</v>
      </c>
      <c r="C97" s="104">
        <v>1</v>
      </c>
      <c r="D97" s="105">
        <f t="shared" si="18"/>
        <v>3.6415999999999999</v>
      </c>
      <c r="E97" s="105">
        <f t="shared" si="18"/>
        <v>-0.14633799999865005</v>
      </c>
      <c r="F97" s="26">
        <f t="shared" si="19"/>
        <v>3.6415999999999999</v>
      </c>
      <c r="G97" s="26">
        <f t="shared" si="19"/>
        <v>-0.14633799999865005</v>
      </c>
      <c r="H97" s="26">
        <f t="shared" si="20"/>
        <v>13.261250559999999</v>
      </c>
      <c r="I97" s="26">
        <f t="shared" si="21"/>
        <v>48.292170039295996</v>
      </c>
      <c r="J97" s="26">
        <f t="shared" si="22"/>
        <v>175.8607664151003</v>
      </c>
      <c r="K97" s="26">
        <f t="shared" si="23"/>
        <v>-0.53290446079508402</v>
      </c>
      <c r="L97" s="26">
        <f t="shared" si="24"/>
        <v>-1.940624884431378</v>
      </c>
      <c r="M97" s="26">
        <f t="shared" ca="1" si="29"/>
        <v>-0.14720857025894407</v>
      </c>
      <c r="N97" s="26">
        <f t="shared" ca="1" si="25"/>
        <v>7.5789257810840386E-7</v>
      </c>
      <c r="O97" s="106">
        <f t="shared" ca="1" si="26"/>
        <v>27638290.47476285</v>
      </c>
      <c r="P97" s="26">
        <f t="shared" ca="1" si="27"/>
        <v>163889965.16562247</v>
      </c>
      <c r="Q97" s="26">
        <f t="shared" ca="1" si="28"/>
        <v>30786819.237603895</v>
      </c>
      <c r="R97">
        <f t="shared" ca="1" si="17"/>
        <v>8.7057026029402351E-4</v>
      </c>
    </row>
    <row r="98" spans="1:18">
      <c r="A98" s="104">
        <v>36938.5</v>
      </c>
      <c r="B98" s="104">
        <v>-0.15802300000359537</v>
      </c>
      <c r="C98" s="104">
        <v>1</v>
      </c>
      <c r="D98" s="105">
        <f t="shared" si="18"/>
        <v>3.6938499999999999</v>
      </c>
      <c r="E98" s="105">
        <f t="shared" si="18"/>
        <v>-0.15802300000359537</v>
      </c>
      <c r="F98" s="26">
        <f t="shared" si="19"/>
        <v>3.6938499999999999</v>
      </c>
      <c r="G98" s="26">
        <f t="shared" si="19"/>
        <v>-0.15802300000359537</v>
      </c>
      <c r="H98" s="26">
        <f t="shared" si="20"/>
        <v>13.644527822499999</v>
      </c>
      <c r="I98" s="26">
        <f t="shared" si="21"/>
        <v>50.40083909714162</v>
      </c>
      <c r="J98" s="26">
        <f t="shared" si="22"/>
        <v>186.17313949897655</v>
      </c>
      <c r="K98" s="26">
        <f t="shared" si="23"/>
        <v>-0.58371325856328071</v>
      </c>
      <c r="L98" s="26">
        <f t="shared" si="24"/>
        <v>-2.1561492201439743</v>
      </c>
      <c r="M98" s="26">
        <f t="shared" ca="1" si="29"/>
        <v>-0.16023970182047331</v>
      </c>
      <c r="N98" s="26">
        <f t="shared" ca="1" si="25"/>
        <v>4.9137669449499684E-6</v>
      </c>
      <c r="O98" s="106">
        <f t="shared" ca="1" si="26"/>
        <v>27873439.836501915</v>
      </c>
      <c r="P98" s="26">
        <f t="shared" ca="1" si="27"/>
        <v>229557790.0674395</v>
      </c>
      <c r="Q98" s="26">
        <f t="shared" ca="1" si="28"/>
        <v>39756805.912097722</v>
      </c>
      <c r="R98">
        <f t="shared" ca="1" si="17"/>
        <v>2.2167018168779418E-3</v>
      </c>
    </row>
    <row r="99" spans="1:18">
      <c r="A99" s="104">
        <v>36943.5</v>
      </c>
      <c r="B99" s="104">
        <v>-0.15751299999828916</v>
      </c>
      <c r="C99" s="104">
        <v>1</v>
      </c>
      <c r="D99" s="105">
        <f t="shared" si="18"/>
        <v>3.69435</v>
      </c>
      <c r="E99" s="105">
        <f t="shared" si="18"/>
        <v>-0.15751299999828916</v>
      </c>
      <c r="F99" s="26">
        <f t="shared" si="19"/>
        <v>3.69435</v>
      </c>
      <c r="G99" s="26">
        <f t="shared" si="19"/>
        <v>-0.15751299999828916</v>
      </c>
      <c r="H99" s="26">
        <f t="shared" si="20"/>
        <v>13.648221922499999</v>
      </c>
      <c r="I99" s="26">
        <f t="shared" si="21"/>
        <v>50.421308659387876</v>
      </c>
      <c r="J99" s="26">
        <f t="shared" si="22"/>
        <v>186.27396164580961</v>
      </c>
      <c r="K99" s="26">
        <f t="shared" si="23"/>
        <v>-0.58190815154367959</v>
      </c>
      <c r="L99" s="26">
        <f t="shared" si="24"/>
        <v>-2.1497723796553925</v>
      </c>
      <c r="M99" s="26">
        <f t="shared" ca="1" si="29"/>
        <v>-0.16036710426330747</v>
      </c>
      <c r="N99" s="26">
        <f t="shared" ca="1" si="25"/>
        <v>8.1459111555957015E-6</v>
      </c>
      <c r="O99" s="106">
        <f t="shared" ca="1" si="26"/>
        <v>27872817.09172973</v>
      </c>
      <c r="P99" s="26">
        <f t="shared" ca="1" si="27"/>
        <v>230253023.77932906</v>
      </c>
      <c r="Q99" s="26">
        <f t="shared" ca="1" si="28"/>
        <v>39849599.101503491</v>
      </c>
      <c r="R99">
        <f t="shared" ca="1" si="17"/>
        <v>2.8541042650183091E-3</v>
      </c>
    </row>
    <row r="100" spans="1:18">
      <c r="A100" s="104">
        <v>36946</v>
      </c>
      <c r="B100" s="104">
        <v>-0.15835799999331357</v>
      </c>
      <c r="C100" s="104">
        <v>1</v>
      </c>
      <c r="D100" s="105">
        <f t="shared" si="18"/>
        <v>3.6945999999999999</v>
      </c>
      <c r="E100" s="105">
        <f t="shared" si="18"/>
        <v>-0.15835799999331357</v>
      </c>
      <c r="F100" s="26">
        <f t="shared" si="19"/>
        <v>3.6945999999999999</v>
      </c>
      <c r="G100" s="26">
        <f t="shared" si="19"/>
        <v>-0.15835799999331357</v>
      </c>
      <c r="H100" s="26">
        <f t="shared" si="20"/>
        <v>13.650069159999999</v>
      </c>
      <c r="I100" s="26">
        <f t="shared" si="21"/>
        <v>50.431545518535998</v>
      </c>
      <c r="J100" s="26">
        <f t="shared" si="22"/>
        <v>186.32438807278308</v>
      </c>
      <c r="K100" s="26">
        <f t="shared" si="23"/>
        <v>-0.58506946677529625</v>
      </c>
      <c r="L100" s="26">
        <f t="shared" si="24"/>
        <v>-2.1615976519480093</v>
      </c>
      <c r="M100" s="26">
        <f t="shared" ca="1" si="29"/>
        <v>-0.16043082469765779</v>
      </c>
      <c r="N100" s="26">
        <f t="shared" ca="1" si="25"/>
        <v>4.296602254939714E-6</v>
      </c>
      <c r="O100" s="106">
        <f t="shared" ca="1" si="26"/>
        <v>27872485.264379039</v>
      </c>
      <c r="P100" s="26">
        <f t="shared" ca="1" si="27"/>
        <v>230601130.99645731</v>
      </c>
      <c r="Q100" s="26">
        <f t="shared" ca="1" si="28"/>
        <v>39896046.38706398</v>
      </c>
      <c r="R100">
        <f t="shared" ca="1" si="17"/>
        <v>2.0728247043442227E-3</v>
      </c>
    </row>
    <row r="101" spans="1:18">
      <c r="A101" s="104">
        <v>37034.5</v>
      </c>
      <c r="B101" s="104">
        <v>-0.15977099999872735</v>
      </c>
      <c r="C101" s="104">
        <v>1</v>
      </c>
      <c r="D101" s="105">
        <f t="shared" si="18"/>
        <v>3.7034500000000001</v>
      </c>
      <c r="E101" s="105">
        <f t="shared" si="18"/>
        <v>-0.15977099999872735</v>
      </c>
      <c r="F101" s="26">
        <f t="shared" si="19"/>
        <v>3.7034500000000001</v>
      </c>
      <c r="G101" s="26">
        <f t="shared" si="19"/>
        <v>-0.15977099999872735</v>
      </c>
      <c r="H101" s="26">
        <f t="shared" si="20"/>
        <v>13.715541902500002</v>
      </c>
      <c r="I101" s="26">
        <f t="shared" si="21"/>
        <v>50.794823658813634</v>
      </c>
      <c r="J101" s="26">
        <f t="shared" si="22"/>
        <v>188.11608967923337</v>
      </c>
      <c r="K101" s="26">
        <f t="shared" si="23"/>
        <v>-0.59170390994528677</v>
      </c>
      <c r="L101" s="26">
        <f t="shared" si="24"/>
        <v>-2.1913458452868722</v>
      </c>
      <c r="M101" s="26">
        <f t="shared" ca="1" si="29"/>
        <v>-0.16269478041275232</v>
      </c>
      <c r="N101" s="26">
        <f t="shared" ca="1" si="25"/>
        <v>8.5484919094360125E-6</v>
      </c>
      <c r="O101" s="106">
        <f t="shared" ca="1" si="26"/>
        <v>27851955.457509883</v>
      </c>
      <c r="P101" s="26">
        <f t="shared" ca="1" si="27"/>
        <v>243135945.85696188</v>
      </c>
      <c r="Q101" s="26">
        <f t="shared" ca="1" si="28"/>
        <v>41562150.429672167</v>
      </c>
      <c r="R101">
        <f t="shared" ca="1" si="17"/>
        <v>2.9237804140249679E-3</v>
      </c>
    </row>
    <row r="102" spans="1:18">
      <c r="A102" s="104">
        <v>37156.5</v>
      </c>
      <c r="B102" s="104">
        <v>-0.16050700000050711</v>
      </c>
      <c r="C102" s="104">
        <v>1</v>
      </c>
      <c r="D102" s="105">
        <f t="shared" si="18"/>
        <v>3.7156500000000001</v>
      </c>
      <c r="E102" s="105">
        <f t="shared" si="18"/>
        <v>-0.16050700000050711</v>
      </c>
      <c r="F102" s="26">
        <f t="shared" si="19"/>
        <v>3.7156500000000001</v>
      </c>
      <c r="G102" s="26">
        <f t="shared" si="19"/>
        <v>-0.16050700000050711</v>
      </c>
      <c r="H102" s="26">
        <f t="shared" si="20"/>
        <v>13.806054922500001</v>
      </c>
      <c r="I102" s="26">
        <f t="shared" si="21"/>
        <v>51.29846797278713</v>
      </c>
      <c r="J102" s="26">
        <f t="shared" si="22"/>
        <v>190.60715252308651</v>
      </c>
      <c r="K102" s="26">
        <f t="shared" si="23"/>
        <v>-0.59638783455188427</v>
      </c>
      <c r="L102" s="26">
        <f t="shared" si="24"/>
        <v>-2.2159684574527088</v>
      </c>
      <c r="M102" s="26">
        <f t="shared" ca="1" si="29"/>
        <v>-0.16584202877300069</v>
      </c>
      <c r="N102" s="26">
        <f t="shared" ca="1" si="25"/>
        <v>2.8462532003334445E-5</v>
      </c>
      <c r="O102" s="106">
        <f t="shared" ca="1" si="26"/>
        <v>27795678.693003293</v>
      </c>
      <c r="P102" s="26">
        <f t="shared" ca="1" si="27"/>
        <v>261099547.45293787</v>
      </c>
      <c r="Q102" s="26">
        <f t="shared" ca="1" si="28"/>
        <v>43929357.380722232</v>
      </c>
      <c r="R102">
        <f t="shared" ca="1" si="17"/>
        <v>5.3350287724935885E-3</v>
      </c>
    </row>
    <row r="103" spans="1:18">
      <c r="A103" s="104">
        <v>37994</v>
      </c>
      <c r="B103" s="104">
        <v>-0.18308199999592034</v>
      </c>
      <c r="C103" s="104">
        <v>0.1</v>
      </c>
      <c r="D103" s="105">
        <f t="shared" si="18"/>
        <v>3.7993999999999999</v>
      </c>
      <c r="E103" s="105">
        <f t="shared" si="18"/>
        <v>-0.18308199999592034</v>
      </c>
      <c r="F103" s="26">
        <f t="shared" si="19"/>
        <v>0.37994</v>
      </c>
      <c r="G103" s="26">
        <f t="shared" si="19"/>
        <v>-1.8308199999592035E-2</v>
      </c>
      <c r="H103" s="26">
        <f t="shared" si="20"/>
        <v>1.443544036</v>
      </c>
      <c r="I103" s="26">
        <f t="shared" si="21"/>
        <v>5.4846012103783996</v>
      </c>
      <c r="J103" s="26">
        <f t="shared" si="22"/>
        <v>20.838193838711693</v>
      </c>
      <c r="K103" s="26">
        <f t="shared" si="23"/>
        <v>-6.9560175078449971E-2</v>
      </c>
      <c r="L103" s="26">
        <f t="shared" si="24"/>
        <v>-0.26428692919306279</v>
      </c>
      <c r="M103" s="26">
        <f t="shared" ca="1" si="29"/>
        <v>-0.18827053634197211</v>
      </c>
      <c r="N103" s="26">
        <f t="shared" ca="1" si="25"/>
        <v>2.6920909414300192E-6</v>
      </c>
      <c r="O103" s="106">
        <f t="shared" ca="1" si="26"/>
        <v>265483.10469756229</v>
      </c>
      <c r="P103" s="26">
        <f t="shared" ca="1" si="27"/>
        <v>4071542.5131777991</v>
      </c>
      <c r="Q103" s="26">
        <f t="shared" ca="1" si="28"/>
        <v>624915.36531592719</v>
      </c>
      <c r="R103">
        <f t="shared" ca="1" si="17"/>
        <v>5.1885363460517642E-3</v>
      </c>
    </row>
    <row r="104" spans="1:18">
      <c r="A104" s="104">
        <v>38108</v>
      </c>
      <c r="B104" s="104">
        <v>-0.19471399999747518</v>
      </c>
      <c r="C104" s="104">
        <v>1</v>
      </c>
      <c r="D104" s="105">
        <f t="shared" si="18"/>
        <v>3.8108</v>
      </c>
      <c r="E104" s="105">
        <f t="shared" si="18"/>
        <v>-0.19471399999747518</v>
      </c>
      <c r="F104" s="26">
        <f t="shared" si="19"/>
        <v>3.8108</v>
      </c>
      <c r="G104" s="26">
        <f t="shared" si="19"/>
        <v>-0.19471399999747518</v>
      </c>
      <c r="H104" s="26">
        <f t="shared" si="20"/>
        <v>14.522196639999999</v>
      </c>
      <c r="I104" s="26">
        <f t="shared" si="21"/>
        <v>55.341186955711997</v>
      </c>
      <c r="J104" s="26">
        <f t="shared" si="22"/>
        <v>210.89419525082727</v>
      </c>
      <c r="K104" s="26">
        <f t="shared" si="23"/>
        <v>-0.74201611119037847</v>
      </c>
      <c r="L104" s="26">
        <f t="shared" si="24"/>
        <v>-2.8276749965242942</v>
      </c>
      <c r="M104" s="26">
        <f t="shared" ca="1" si="29"/>
        <v>-0.19143464052657455</v>
      </c>
      <c r="N104" s="26">
        <f t="shared" ca="1" si="25"/>
        <v>1.0754198539385682E-5</v>
      </c>
      <c r="O104" s="106">
        <f t="shared" ca="1" si="26"/>
        <v>26265720.363466233</v>
      </c>
      <c r="P104" s="26">
        <f t="shared" ca="1" si="27"/>
        <v>430293262.63061887</v>
      </c>
      <c r="Q104" s="26">
        <f t="shared" ca="1" si="28"/>
        <v>65345464.626495868</v>
      </c>
      <c r="R104">
        <f t="shared" ca="1" si="17"/>
        <v>-3.2793594709006335E-3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B321"/>
  <sheetViews>
    <sheetView workbookViewId="0">
      <selection activeCell="E9" sqref="E9:G9"/>
    </sheetView>
  </sheetViews>
  <sheetFormatPr defaultRowHeight="12.75"/>
  <cols>
    <col min="2" max="2" width="10.7109375" customWidth="1"/>
    <col min="5" max="5" width="12.28515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73" t="s">
        <v>107</v>
      </c>
      <c r="D1" s="74" t="s">
        <v>108</v>
      </c>
      <c r="M1" s="75" t="s">
        <v>109</v>
      </c>
      <c r="N1" t="s">
        <v>110</v>
      </c>
      <c r="O1">
        <f ca="1">H18*J18-I18*I18</f>
        <v>71660.518433305901</v>
      </c>
      <c r="P1" t="s">
        <v>111</v>
      </c>
      <c r="U1" s="5" t="s">
        <v>112</v>
      </c>
      <c r="V1" s="76" t="s">
        <v>113</v>
      </c>
      <c r="AA1">
        <v>1</v>
      </c>
      <c r="AB1" t="s">
        <v>114</v>
      </c>
    </row>
    <row r="2" spans="1:28">
      <c r="M2" s="75" t="s">
        <v>115</v>
      </c>
      <c r="N2" t="s">
        <v>116</v>
      </c>
      <c r="O2">
        <f ca="1">+F18*J18-H18*I18</f>
        <v>50071.613676040899</v>
      </c>
      <c r="P2" t="s">
        <v>117</v>
      </c>
      <c r="U2">
        <v>2.1</v>
      </c>
      <c r="V2">
        <f t="shared" ref="V2:V31" ca="1" si="0">+E$4+E$5*U2+E$6*U2^2</f>
        <v>-1.39026911616007E-2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75" t="s">
        <v>125</v>
      </c>
      <c r="N3" t="s">
        <v>126</v>
      </c>
      <c r="O3">
        <f ca="1">+F18*I18-H18*H18</f>
        <v>8490.421865138167</v>
      </c>
      <c r="P3" t="s">
        <v>127</v>
      </c>
      <c r="U3">
        <v>2.15</v>
      </c>
      <c r="V3">
        <f t="shared" ca="1" si="0"/>
        <v>-1.0434451841010495E-2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77" t="s">
        <v>131</v>
      </c>
      <c r="E4" s="78">
        <f ca="1">(G18*O1-K18*O2+L18*O3)/O7</f>
        <v>-0.63449951258493675</v>
      </c>
      <c r="F4" s="79">
        <f ca="1">+E7/O7*O18</f>
        <v>1.4538188810811157E-2</v>
      </c>
      <c r="G4" s="80">
        <f>+B18</f>
        <v>1</v>
      </c>
      <c r="H4" s="81">
        <f ca="1">ABS(F4/E4)</f>
        <v>2.2912844726362205E-2</v>
      </c>
      <c r="M4" s="75" t="s">
        <v>132</v>
      </c>
      <c r="N4" t="s">
        <v>133</v>
      </c>
      <c r="O4">
        <f ca="1">+C18*J18-H18*H18</f>
        <v>35262.225469985569</v>
      </c>
      <c r="P4" t="s">
        <v>134</v>
      </c>
      <c r="U4">
        <v>2.2000000000000002</v>
      </c>
      <c r="V4">
        <f t="shared" ca="1" si="0"/>
        <v>-7.4921602169414347E-3</v>
      </c>
      <c r="AA4">
        <v>4</v>
      </c>
      <c r="AB4" t="s">
        <v>135</v>
      </c>
    </row>
    <row r="5" spans="1:28">
      <c r="A5" t="s">
        <v>136</v>
      </c>
      <c r="B5" s="82">
        <v>40323</v>
      </c>
      <c r="D5" s="83" t="s">
        <v>137</v>
      </c>
      <c r="E5" s="84">
        <f ca="1">+(-G18*O2+K18*O4-L18*O5)/O7</f>
        <v>0.51642032845473373</v>
      </c>
      <c r="F5" s="85">
        <f ca="1">P18*E7/O7</f>
        <v>1.0171564057556809E-2</v>
      </c>
      <c r="G5" s="86">
        <f>+B18/A18</f>
        <v>1E-4</v>
      </c>
      <c r="H5" s="81">
        <f ca="1">ABS(F5/E5)</f>
        <v>1.96962890442226E-2</v>
      </c>
      <c r="M5" s="75" t="s">
        <v>138</v>
      </c>
      <c r="N5" t="s">
        <v>139</v>
      </c>
      <c r="O5">
        <f ca="1">+C18*I18-F18*H18</f>
        <v>6017.7992054923816</v>
      </c>
      <c r="P5" t="s">
        <v>140</v>
      </c>
      <c r="U5">
        <v>2.25</v>
      </c>
      <c r="V5">
        <f t="shared" ca="1" si="0"/>
        <v>-5.0758162893933534E-3</v>
      </c>
      <c r="AA5">
        <v>5</v>
      </c>
      <c r="AB5" t="s">
        <v>141</v>
      </c>
    </row>
    <row r="6" spans="1:28">
      <c r="D6" s="87" t="s">
        <v>142</v>
      </c>
      <c r="E6" s="88">
        <f ca="1">+(G18*O3-K18*O5+L18*O6)/O7</f>
        <v>-0.10518953930421877</v>
      </c>
      <c r="F6" s="89">
        <f ca="1">Q18*E7/O7</f>
        <v>1.7376856011465632E-3</v>
      </c>
      <c r="G6" s="90">
        <f>+B18/A18^2</f>
        <v>1E-8</v>
      </c>
      <c r="H6" s="81">
        <f ca="1">ABS(F6/E6)</f>
        <v>1.6519566609384997E-2</v>
      </c>
      <c r="M6" s="91" t="s">
        <v>143</v>
      </c>
      <c r="N6" s="92" t="s">
        <v>144</v>
      </c>
      <c r="O6" s="92">
        <f ca="1">+C18*H18-F18*F18</f>
        <v>1032.8841029877003</v>
      </c>
      <c r="P6" t="s">
        <v>145</v>
      </c>
      <c r="U6">
        <v>2.2999999999999998</v>
      </c>
      <c r="V6">
        <f t="shared" ca="1" si="0"/>
        <v>-3.1854200583665282E-3</v>
      </c>
      <c r="AA6">
        <v>6</v>
      </c>
      <c r="AB6" t="s">
        <v>146</v>
      </c>
    </row>
    <row r="7" spans="1:28">
      <c r="D7" s="74" t="s">
        <v>147</v>
      </c>
      <c r="E7" s="93">
        <f ca="1">SQRT(N18/(B15-3))</f>
        <v>3.1990396619549647E-3</v>
      </c>
      <c r="G7" s="94" t="e">
        <f>+#REF!</f>
        <v>#REF!</v>
      </c>
      <c r="M7" s="75" t="s">
        <v>148</v>
      </c>
      <c r="N7" t="s">
        <v>149</v>
      </c>
      <c r="O7">
        <f ca="1">+C18*O1-F18*O2+H18*O3</f>
        <v>3284.1207944778726</v>
      </c>
      <c r="U7">
        <v>2.35</v>
      </c>
      <c r="V7">
        <f t="shared" ca="1" si="0"/>
        <v>-1.8209715238607371E-3</v>
      </c>
      <c r="AA7">
        <v>7</v>
      </c>
      <c r="AB7" t="s">
        <v>150</v>
      </c>
    </row>
    <row r="8" spans="1:28">
      <c r="A8" s="26">
        <v>21</v>
      </c>
      <c r="B8" t="s">
        <v>151</v>
      </c>
      <c r="C8" s="95">
        <v>21</v>
      </c>
      <c r="D8" s="74" t="s">
        <v>152</v>
      </c>
      <c r="F8" s="96">
        <f ca="1">CORREL(INDIRECT(E12):INDIRECT(E13),INDIRECT(M12):INDIRECT(M13))</f>
        <v>0.99802637963284113</v>
      </c>
      <c r="G8" s="93"/>
      <c r="K8" s="94"/>
      <c r="U8">
        <v>2.4</v>
      </c>
      <c r="V8">
        <f t="shared" ca="1" si="0"/>
        <v>-9.8247068587598019E-4</v>
      </c>
      <c r="AA8">
        <v>8</v>
      </c>
      <c r="AB8" t="s">
        <v>153</v>
      </c>
    </row>
    <row r="9" spans="1:28">
      <c r="A9" s="26">
        <f>20+COUNT(A21:A1428)</f>
        <v>93</v>
      </c>
      <c r="B9" t="s">
        <v>154</v>
      </c>
      <c r="C9" s="95">
        <f>A9</f>
        <v>93</v>
      </c>
      <c r="E9" s="97">
        <f ca="1">E6*G6</f>
        <v>-1.0518953930421877E-9</v>
      </c>
      <c r="F9" s="98">
        <f ca="1">H6</f>
        <v>1.6519566609384997E-2</v>
      </c>
      <c r="G9" s="99">
        <f ca="1">F8</f>
        <v>0.99802637963284113</v>
      </c>
      <c r="K9" s="94"/>
      <c r="U9">
        <v>2.4500000000000002</v>
      </c>
      <c r="V9">
        <f t="shared" ca="1" si="0"/>
        <v>-6.6991754441236839E-4</v>
      </c>
      <c r="AA9">
        <v>9</v>
      </c>
      <c r="AB9" t="s">
        <v>57</v>
      </c>
    </row>
    <row r="10" spans="1:28">
      <c r="A10" s="100" t="s">
        <v>14</v>
      </c>
      <c r="B10" s="101">
        <f>'Active 1'!C8</f>
        <v>0.41253800000000002</v>
      </c>
      <c r="D10" t="s">
        <v>155</v>
      </c>
      <c r="E10">
        <f ca="1">2*E9*365.2422/B10</f>
        <v>-1.8625997485060447E-6</v>
      </c>
      <c r="F10" t="s">
        <v>156</v>
      </c>
      <c r="H10">
        <f ca="1">+F9*E10</f>
        <v>-3.0769340612069348E-8</v>
      </c>
      <c r="U10">
        <v>2.5</v>
      </c>
      <c r="V10">
        <f t="shared" ca="1" si="0"/>
        <v>-8.8331209946979072E-4</v>
      </c>
      <c r="AA10">
        <v>10</v>
      </c>
      <c r="AB10" t="s">
        <v>157</v>
      </c>
    </row>
    <row r="11" spans="1:28">
      <c r="U11">
        <v>2.5499999999999998</v>
      </c>
      <c r="V11">
        <f t="shared" ca="1" si="0"/>
        <v>-1.6226543510483582E-3</v>
      </c>
      <c r="AA11">
        <v>11</v>
      </c>
      <c r="AB11" t="s">
        <v>158</v>
      </c>
    </row>
    <row r="12" spans="1:28">
      <c r="C12" s="2" t="str">
        <f t="shared" ref="C12:F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2.6</v>
      </c>
      <c r="V12">
        <f t="shared" ca="1" si="0"/>
        <v>-2.8879442991479598E-3</v>
      </c>
      <c r="AA12">
        <v>12</v>
      </c>
      <c r="AB12" t="s">
        <v>159</v>
      </c>
    </row>
    <row r="13" spans="1:28">
      <c r="C13" s="2" t="str">
        <f t="shared" si="1"/>
        <v>C93</v>
      </c>
      <c r="D13" s="2" t="str">
        <f t="shared" si="1"/>
        <v>D93</v>
      </c>
      <c r="E13" s="2" t="str">
        <f t="shared" si="1"/>
        <v>E93</v>
      </c>
      <c r="F13" s="2" t="str">
        <f t="shared" si="1"/>
        <v>F93</v>
      </c>
      <c r="G13" s="2" t="str">
        <f t="shared" ref="G13:Q13" si="3">G$15&amp;$C9</f>
        <v>G93</v>
      </c>
      <c r="H13" s="2" t="str">
        <f t="shared" si="3"/>
        <v>H93</v>
      </c>
      <c r="I13" s="2" t="str">
        <f t="shared" si="3"/>
        <v>I93</v>
      </c>
      <c r="J13" s="2" t="str">
        <f t="shared" si="3"/>
        <v>J93</v>
      </c>
      <c r="K13" s="2" t="str">
        <f t="shared" si="3"/>
        <v>K93</v>
      </c>
      <c r="L13" s="2" t="str">
        <f t="shared" si="3"/>
        <v>L93</v>
      </c>
      <c r="M13" s="2" t="str">
        <f t="shared" si="3"/>
        <v>M93</v>
      </c>
      <c r="N13" s="2" t="str">
        <f t="shared" si="3"/>
        <v>N93</v>
      </c>
      <c r="O13" s="2" t="str">
        <f t="shared" si="3"/>
        <v>O93</v>
      </c>
      <c r="P13" s="2" t="str">
        <f t="shared" si="3"/>
        <v>P93</v>
      </c>
      <c r="Q13" s="2" t="str">
        <f t="shared" si="3"/>
        <v>Q93</v>
      </c>
      <c r="U13">
        <v>2.65</v>
      </c>
      <c r="V13">
        <f t="shared" ca="1" si="0"/>
        <v>-4.6791819437687066E-3</v>
      </c>
      <c r="AA13">
        <v>13</v>
      </c>
      <c r="AB13" t="s">
        <v>160</v>
      </c>
    </row>
    <row r="14" spans="1:28">
      <c r="U14">
        <v>2.7</v>
      </c>
      <c r="V14">
        <f t="shared" ca="1" si="0"/>
        <v>-6.9963672849104874E-3</v>
      </c>
      <c r="AA14">
        <v>14</v>
      </c>
      <c r="AB14" t="s">
        <v>161</v>
      </c>
    </row>
    <row r="15" spans="1:28">
      <c r="A15" s="74" t="s">
        <v>162</v>
      </c>
      <c r="B15" s="74">
        <f>COUNT(C21:C245)</f>
        <v>73</v>
      </c>
      <c r="C15" s="2" t="str">
        <f t="shared" ref="C15:Q15" si="4">VLOOKUP(C16,$AA1:$AB23,2,FALSE)</f>
        <v>C</v>
      </c>
      <c r="D15" s="2" t="str">
        <f t="shared" si="4"/>
        <v>D</v>
      </c>
      <c r="E15" s="2" t="str">
        <f t="shared" si="4"/>
        <v>E</v>
      </c>
      <c r="F15" s="2" t="str">
        <f t="shared" si="4"/>
        <v>F</v>
      </c>
      <c r="G15" s="2" t="str">
        <f t="shared" si="4"/>
        <v>G</v>
      </c>
      <c r="H15" s="2" t="str">
        <f t="shared" si="4"/>
        <v>H</v>
      </c>
      <c r="I15" s="2" t="str">
        <f t="shared" si="4"/>
        <v>I</v>
      </c>
      <c r="J15" s="2" t="str">
        <f t="shared" si="4"/>
        <v>J</v>
      </c>
      <c r="K15" s="2" t="str">
        <f t="shared" si="4"/>
        <v>K</v>
      </c>
      <c r="L15" s="2" t="str">
        <f t="shared" si="4"/>
        <v>L</v>
      </c>
      <c r="M15" s="2" t="str">
        <f t="shared" si="4"/>
        <v>M</v>
      </c>
      <c r="N15" s="2" t="str">
        <f t="shared" si="4"/>
        <v>N</v>
      </c>
      <c r="O15" s="2" t="str">
        <f t="shared" si="4"/>
        <v>O</v>
      </c>
      <c r="P15" s="2" t="str">
        <f t="shared" si="4"/>
        <v>P</v>
      </c>
      <c r="Q15" s="2" t="str">
        <f t="shared" si="4"/>
        <v>Q</v>
      </c>
      <c r="U15">
        <v>2.75</v>
      </c>
      <c r="V15">
        <f t="shared" ca="1" si="0"/>
        <v>-9.8395003225734134E-3</v>
      </c>
      <c r="AA15">
        <v>15</v>
      </c>
      <c r="AB15" t="s">
        <v>163</v>
      </c>
    </row>
    <row r="16" spans="1:28">
      <c r="A16" s="2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2.8</v>
      </c>
      <c r="V16">
        <f t="shared" ca="1" si="0"/>
        <v>-1.3208581056757485E-2</v>
      </c>
      <c r="AA16">
        <v>16</v>
      </c>
      <c r="AB16" t="s">
        <v>164</v>
      </c>
    </row>
    <row r="17" spans="1:28">
      <c r="A17" s="74" t="s">
        <v>165</v>
      </c>
      <c r="U17">
        <v>2.85</v>
      </c>
      <c r="V17">
        <f t="shared" ca="1" si="0"/>
        <v>-1.710360948746259E-2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63.3</v>
      </c>
      <c r="D18" s="102">
        <f ca="1">SUM(INDIRECT(D12):INDIRECT(D13))</f>
        <v>219.30314999999999</v>
      </c>
      <c r="E18" s="102">
        <f ca="1">SUM(INDIRECT(E12):INDIRECT(E13))</f>
        <v>-4.2311308393618674</v>
      </c>
      <c r="F18" s="74">
        <f ca="1">SUM(INDIRECT(F12):INDIRECT(F13))</f>
        <v>190.16347499999998</v>
      </c>
      <c r="G18" s="74">
        <f ca="1">SUM(INDIRECT(G12):INDIRECT(G13))</f>
        <v>-3.7688273393803686</v>
      </c>
      <c r="H18" s="74">
        <f ca="1">SUM(INDIRECT(H12):INDIRECT(H13))</f>
        <v>587.59923107524992</v>
      </c>
      <c r="I18" s="74">
        <f ca="1">SUM(INDIRECT(I12):INDIRECT(I13))</f>
        <v>1860.3113885322257</v>
      </c>
      <c r="J18" s="74">
        <f ca="1">SUM(INDIRECT(J12):INDIRECT(J13))</f>
        <v>6011.612667143926</v>
      </c>
      <c r="K18" s="74">
        <f ca="1">SUM(INDIRECT(K12):INDIRECT(K13))</f>
        <v>-12.895742209507825</v>
      </c>
      <c r="L18" s="74">
        <f ca="1">SUM(INDIRECT(L12):INDIRECT(L13))</f>
        <v>-44.487574351159211</v>
      </c>
      <c r="N18">
        <f ca="1">SUM(INDIRECT(N12):INDIRECT(N13))</f>
        <v>7.1636983311326545E-4</v>
      </c>
      <c r="O18">
        <f ca="1">SQRT(SUM(INDIRECT(O12):INDIRECT(O13)))</f>
        <v>14924.844088507771</v>
      </c>
      <c r="P18">
        <f ca="1">SQRT(SUM(INDIRECT(P12):INDIRECT(P13)))</f>
        <v>10442.085301740877</v>
      </c>
      <c r="Q18">
        <f ca="1">SQRT(SUM(INDIRECT(Q12):INDIRECT(Q13)))</f>
        <v>1783.9008014995186</v>
      </c>
      <c r="U18">
        <v>2.9</v>
      </c>
      <c r="V18">
        <f t="shared" ca="1" si="0"/>
        <v>-2.152458561468884E-2</v>
      </c>
      <c r="AA18">
        <v>18</v>
      </c>
      <c r="AB18" t="s">
        <v>167</v>
      </c>
    </row>
    <row r="19" spans="1:28">
      <c r="A19" s="103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U19">
        <v>2.95</v>
      </c>
      <c r="V19">
        <f t="shared" ca="1" si="0"/>
        <v>-2.6471509438436125E-2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5" t="s">
        <v>184</v>
      </c>
      <c r="L20" s="5" t="s">
        <v>185</v>
      </c>
      <c r="M20" s="76" t="s">
        <v>113</v>
      </c>
      <c r="N20" s="5" t="s">
        <v>186</v>
      </c>
      <c r="O20" s="5" t="s">
        <v>187</v>
      </c>
      <c r="P20" s="5" t="s">
        <v>188</v>
      </c>
      <c r="Q20" s="5" t="s">
        <v>189</v>
      </c>
      <c r="R20" s="27" t="s">
        <v>190</v>
      </c>
      <c r="U20">
        <v>3</v>
      </c>
      <c r="V20">
        <f t="shared" ca="1" si="0"/>
        <v>-3.1944380958704555E-2</v>
      </c>
      <c r="AA20">
        <v>20</v>
      </c>
      <c r="AB20" t="s">
        <v>191</v>
      </c>
    </row>
    <row r="21" spans="1:28">
      <c r="A21" s="104">
        <v>21188</v>
      </c>
      <c r="B21" s="104">
        <v>-1.1954000001423992E-2</v>
      </c>
      <c r="C21" s="104">
        <v>1</v>
      </c>
      <c r="D21" s="105">
        <f t="shared" ref="D21:D84" si="5">A21/A$18</f>
        <v>2.1187999999999998</v>
      </c>
      <c r="E21" s="105">
        <f t="shared" ref="E21:E84" si="6">B21/B$18</f>
        <v>-1.1954000001423992E-2</v>
      </c>
      <c r="F21" s="26">
        <f t="shared" ref="F21:F84" si="7">$C21*D21</f>
        <v>2.1187999999999998</v>
      </c>
      <c r="G21" s="26">
        <f t="shared" ref="G21:G84" si="8">$C21*E21</f>
        <v>-1.1954000001423992E-2</v>
      </c>
      <c r="H21" s="26">
        <f t="shared" ref="H21:H84" si="9">C21*D21*D21</f>
        <v>4.4893134399999992</v>
      </c>
      <c r="I21" s="26">
        <f t="shared" ref="I21:I84" si="10">C21*D21*D21*D21</f>
        <v>9.5119573166719977</v>
      </c>
      <c r="J21" s="26">
        <f t="shared" ref="J21:J84" si="11">C21*D21*D21*D21*D21</f>
        <v>20.153935162564625</v>
      </c>
      <c r="K21" s="26">
        <f t="shared" ref="K21:K84" si="12">C21*E21*D21</f>
        <v>-2.5328135203017153E-2</v>
      </c>
      <c r="L21" s="26">
        <f t="shared" ref="L21:L84" si="13">C21*E21*D21*D21</f>
        <v>-5.3665252868152741E-2</v>
      </c>
      <c r="M21" s="26">
        <f t="shared" ref="M21:M84" ca="1" si="14">+E$4+E$5*D21+E$6*D21^2</f>
        <v>-1.2536933200884448E-2</v>
      </c>
      <c r="N21" s="26">
        <f t="shared" ref="N21:N84" ca="1" si="15">C21*(M21-E21)^2</f>
        <v>3.3981111503320363E-7</v>
      </c>
      <c r="O21" s="106">
        <f t="shared" ref="O21:O84" ca="1" si="16">(C21*O$1-O$2*F21+O$3*H21)^2</f>
        <v>13578844.467051307</v>
      </c>
      <c r="P21" s="26">
        <f t="shared" ref="P21:P84" ca="1" si="17">(-C21*O$2+O$4*F21-O$5*H21)^2</f>
        <v>5634913.1594216768</v>
      </c>
      <c r="Q21" s="26">
        <f t="shared" ref="Q21:Q84" ca="1" si="18">+(C21*O$3-F21*O$5+H21*O$6)^2</f>
        <v>142015.46579278959</v>
      </c>
      <c r="R21">
        <f t="shared" ref="R21:R84" ca="1" si="19">+E21-M21</f>
        <v>5.8293319946045585E-4</v>
      </c>
      <c r="U21">
        <v>3.15</v>
      </c>
      <c r="V21">
        <f t="shared" ca="1" si="0"/>
        <v>-5.1518681698636271E-2</v>
      </c>
      <c r="AA21">
        <v>24</v>
      </c>
      <c r="AB21" t="s">
        <v>112</v>
      </c>
    </row>
    <row r="22" spans="1:28">
      <c r="A22" s="104">
        <v>21188.5</v>
      </c>
      <c r="B22" s="104">
        <v>-1.372300000366522E-2</v>
      </c>
      <c r="C22" s="104">
        <v>1</v>
      </c>
      <c r="D22" s="105">
        <f t="shared" si="5"/>
        <v>2.1188500000000001</v>
      </c>
      <c r="E22" s="105">
        <f t="shared" si="6"/>
        <v>-1.372300000366522E-2</v>
      </c>
      <c r="F22" s="26">
        <f t="shared" si="7"/>
        <v>2.1188500000000001</v>
      </c>
      <c r="G22" s="26">
        <f t="shared" si="8"/>
        <v>-1.372300000366522E-2</v>
      </c>
      <c r="H22" s="26">
        <f t="shared" si="9"/>
        <v>4.4895253225000005</v>
      </c>
      <c r="I22" s="26">
        <f t="shared" si="10"/>
        <v>9.5126307295791257</v>
      </c>
      <c r="J22" s="26">
        <f t="shared" si="11"/>
        <v>20.155837621368732</v>
      </c>
      <c r="K22" s="26">
        <f t="shared" si="12"/>
        <v>-2.9076978557766052E-2</v>
      </c>
      <c r="L22" s="26">
        <f t="shared" si="13"/>
        <v>-6.1609756017122604E-2</v>
      </c>
      <c r="M22" s="26">
        <f t="shared" ca="1" si="14"/>
        <v>-1.2533400007023465E-2</v>
      </c>
      <c r="N22" s="26">
        <f t="shared" ca="1" si="15"/>
        <v>1.4151481520100629E-6</v>
      </c>
      <c r="O22" s="106">
        <f t="shared" ca="1" si="16"/>
        <v>13573652.068893351</v>
      </c>
      <c r="P22" s="26">
        <f t="shared" ca="1" si="17"/>
        <v>5632596.3582144352</v>
      </c>
      <c r="Q22" s="26">
        <f t="shared" ca="1" si="18"/>
        <v>141953.6391544065</v>
      </c>
      <c r="R22">
        <f t="shared" ca="1" si="19"/>
        <v>-1.1895999966417548E-3</v>
      </c>
      <c r="U22">
        <v>3.2</v>
      </c>
      <c r="V22">
        <f t="shared" ca="1" si="0"/>
        <v>-5.9095344004989059E-2</v>
      </c>
      <c r="AA22">
        <v>25</v>
      </c>
      <c r="AB22" t="s">
        <v>177</v>
      </c>
    </row>
    <row r="23" spans="1:28">
      <c r="A23" s="104">
        <v>21215</v>
      </c>
      <c r="B23" s="104">
        <v>-1.2779999990016222E-2</v>
      </c>
      <c r="C23" s="104">
        <v>1</v>
      </c>
      <c r="D23" s="105">
        <f t="shared" si="5"/>
        <v>2.1215000000000002</v>
      </c>
      <c r="E23" s="105">
        <f t="shared" si="6"/>
        <v>-1.2779999990016222E-2</v>
      </c>
      <c r="F23" s="26">
        <f t="shared" si="7"/>
        <v>2.1215000000000002</v>
      </c>
      <c r="G23" s="26">
        <f t="shared" si="8"/>
        <v>-1.2779999990016222E-2</v>
      </c>
      <c r="H23" s="26">
        <f t="shared" si="9"/>
        <v>4.5007622500000011</v>
      </c>
      <c r="I23" s="26">
        <f t="shared" si="10"/>
        <v>9.5483671133750025</v>
      </c>
      <c r="J23" s="26">
        <f t="shared" si="11"/>
        <v>20.256860831025069</v>
      </c>
      <c r="K23" s="26">
        <f t="shared" si="12"/>
        <v>-2.7112769978819416E-2</v>
      </c>
      <c r="L23" s="26">
        <f t="shared" si="13"/>
        <v>-5.7519741510065399E-2</v>
      </c>
      <c r="M23" s="26">
        <f t="shared" ca="1" si="14"/>
        <v>-1.234689336353828E-2</v>
      </c>
      <c r="N23" s="26">
        <f t="shared" ca="1" si="15"/>
        <v>1.8758134989910315E-7</v>
      </c>
      <c r="O23" s="106">
        <f t="shared" ca="1" si="16"/>
        <v>13300318.968607703</v>
      </c>
      <c r="P23" s="26">
        <f t="shared" ca="1" si="17"/>
        <v>5510689.7390776612</v>
      </c>
      <c r="Q23" s="26">
        <f t="shared" ca="1" si="18"/>
        <v>138701.59476163576</v>
      </c>
      <c r="R23">
        <f t="shared" ca="1" si="19"/>
        <v>-4.3310662647794151E-4</v>
      </c>
      <c r="U23">
        <v>3.25</v>
      </c>
      <c r="V23">
        <f t="shared" ca="1" si="0"/>
        <v>-6.7197954007862881E-2</v>
      </c>
      <c r="AA23">
        <v>26</v>
      </c>
      <c r="AB23" t="s">
        <v>192</v>
      </c>
    </row>
    <row r="24" spans="1:28">
      <c r="A24" s="104">
        <v>21217</v>
      </c>
      <c r="B24" s="104">
        <v>-1.4055999999982305E-2</v>
      </c>
      <c r="C24" s="104">
        <v>1</v>
      </c>
      <c r="D24" s="105">
        <f t="shared" si="5"/>
        <v>2.1217000000000001</v>
      </c>
      <c r="E24" s="105">
        <f t="shared" si="6"/>
        <v>-1.4055999999982305E-2</v>
      </c>
      <c r="F24" s="26">
        <f t="shared" si="7"/>
        <v>2.1217000000000001</v>
      </c>
      <c r="G24" s="26">
        <f t="shared" si="8"/>
        <v>-1.4055999999982305E-2</v>
      </c>
      <c r="H24" s="26">
        <f t="shared" si="9"/>
        <v>4.5016108900000003</v>
      </c>
      <c r="I24" s="26">
        <f t="shared" si="10"/>
        <v>9.5510678253130017</v>
      </c>
      <c r="J24" s="26">
        <f t="shared" si="11"/>
        <v>20.264500604966596</v>
      </c>
      <c r="K24" s="26">
        <f t="shared" si="12"/>
        <v>-2.9822615199962457E-2</v>
      </c>
      <c r="L24" s="26">
        <f t="shared" si="13"/>
        <v>-6.327464266976035E-2</v>
      </c>
      <c r="M24" s="26">
        <f t="shared" ca="1" si="14"/>
        <v>-1.2332877348482374E-2</v>
      </c>
      <c r="N24" s="26">
        <f t="shared" ca="1" si="15"/>
        <v>2.9691516721121526E-6</v>
      </c>
      <c r="O24" s="106">
        <f t="shared" ca="1" si="16"/>
        <v>13279838.155406443</v>
      </c>
      <c r="P24" s="26">
        <f t="shared" ca="1" si="17"/>
        <v>5501559.4567806525</v>
      </c>
      <c r="Q24" s="26">
        <f t="shared" ca="1" si="18"/>
        <v>138458.12494348592</v>
      </c>
      <c r="R24">
        <f t="shared" ca="1" si="19"/>
        <v>-1.7231226514999309E-3</v>
      </c>
      <c r="U24">
        <v>3.3</v>
      </c>
      <c r="V24">
        <f t="shared" ca="1" si="0"/>
        <v>-7.5826511707257627E-2</v>
      </c>
    </row>
    <row r="25" spans="1:28">
      <c r="A25" s="104">
        <v>21217.5</v>
      </c>
      <c r="B25" s="104">
        <v>-1.4124999994237442E-2</v>
      </c>
      <c r="C25" s="104">
        <v>1</v>
      </c>
      <c r="D25" s="105">
        <f t="shared" si="5"/>
        <v>2.12175</v>
      </c>
      <c r="E25" s="105">
        <f t="shared" si="6"/>
        <v>-1.4124999994237442E-2</v>
      </c>
      <c r="F25" s="26">
        <f t="shared" si="7"/>
        <v>2.12175</v>
      </c>
      <c r="G25" s="26">
        <f t="shared" si="8"/>
        <v>-1.4124999994237442E-2</v>
      </c>
      <c r="H25" s="26">
        <f t="shared" si="9"/>
        <v>4.5018230624999998</v>
      </c>
      <c r="I25" s="26">
        <f t="shared" si="10"/>
        <v>9.5517430828593746</v>
      </c>
      <c r="J25" s="26">
        <f t="shared" si="11"/>
        <v>20.266410886056878</v>
      </c>
      <c r="K25" s="26">
        <f t="shared" si="12"/>
        <v>-2.9969718737773293E-2</v>
      </c>
      <c r="L25" s="26">
        <f t="shared" si="13"/>
        <v>-6.358825073187048E-2</v>
      </c>
      <c r="M25" s="26">
        <f t="shared" ca="1" si="14"/>
        <v>-1.2329374659587777E-2</v>
      </c>
      <c r="N25" s="26">
        <f t="shared" ca="1" si="15"/>
        <v>3.2242703424357188E-6</v>
      </c>
      <c r="O25" s="106">
        <f t="shared" ca="1" si="16"/>
        <v>13274721.191261481</v>
      </c>
      <c r="P25" s="26">
        <f t="shared" ca="1" si="17"/>
        <v>5499278.4218111876</v>
      </c>
      <c r="Q25" s="26">
        <f t="shared" ca="1" si="18"/>
        <v>138397.30051321618</v>
      </c>
      <c r="R25">
        <f t="shared" ca="1" si="19"/>
        <v>-1.7956253346496642E-3</v>
      </c>
      <c r="U25">
        <v>3.35</v>
      </c>
      <c r="V25">
        <f t="shared" ca="1" si="0"/>
        <v>-8.4981017103173961E-2</v>
      </c>
    </row>
    <row r="26" spans="1:28">
      <c r="A26" s="104">
        <v>21219.5</v>
      </c>
      <c r="B26" s="104">
        <v>-1.4701000000059139E-2</v>
      </c>
      <c r="C26" s="104">
        <v>1</v>
      </c>
      <c r="D26" s="105">
        <f t="shared" si="5"/>
        <v>2.12195</v>
      </c>
      <c r="E26" s="105">
        <f t="shared" si="6"/>
        <v>-1.4701000000059139E-2</v>
      </c>
      <c r="F26" s="26">
        <f t="shared" si="7"/>
        <v>2.12195</v>
      </c>
      <c r="G26" s="26">
        <f t="shared" si="8"/>
        <v>-1.4701000000059139E-2</v>
      </c>
      <c r="H26" s="26">
        <f t="shared" si="9"/>
        <v>4.5026718025000001</v>
      </c>
      <c r="I26" s="26">
        <f t="shared" si="10"/>
        <v>9.5544444313148755</v>
      </c>
      <c r="J26" s="26">
        <f t="shared" si="11"/>
        <v>20.274053361028599</v>
      </c>
      <c r="K26" s="26">
        <f t="shared" si="12"/>
        <v>-3.1194786950125491E-2</v>
      </c>
      <c r="L26" s="26">
        <f t="shared" si="13"/>
        <v>-6.6193778168818787E-2</v>
      </c>
      <c r="M26" s="26">
        <f t="shared" ca="1" si="14"/>
        <v>-1.2315369163485967E-2</v>
      </c>
      <c r="N26" s="26">
        <f t="shared" ca="1" si="15"/>
        <v>5.6912344884088107E-6</v>
      </c>
      <c r="O26" s="106">
        <f t="shared" ca="1" si="16"/>
        <v>13254266.285937514</v>
      </c>
      <c r="P26" s="26">
        <f t="shared" ca="1" si="17"/>
        <v>5490160.4217186132</v>
      </c>
      <c r="Q26" s="26">
        <f t="shared" ca="1" si="18"/>
        <v>138154.17481323189</v>
      </c>
      <c r="R26">
        <f t="shared" ca="1" si="19"/>
        <v>-2.3856308365731715E-3</v>
      </c>
      <c r="U26">
        <v>3.4</v>
      </c>
      <c r="V26">
        <f t="shared" ca="1" si="0"/>
        <v>-9.4661470195610997E-2</v>
      </c>
    </row>
    <row r="27" spans="1:28">
      <c r="A27" s="104">
        <v>22167.5</v>
      </c>
      <c r="B27" s="104">
        <v>-7.525000000896398E-3</v>
      </c>
      <c r="C27" s="104">
        <v>1</v>
      </c>
      <c r="D27" s="105">
        <f t="shared" si="5"/>
        <v>2.2167500000000002</v>
      </c>
      <c r="E27" s="105">
        <f t="shared" si="6"/>
        <v>-7.525000000896398E-3</v>
      </c>
      <c r="F27" s="26">
        <f t="shared" si="7"/>
        <v>2.2167500000000002</v>
      </c>
      <c r="G27" s="26">
        <f t="shared" si="8"/>
        <v>-7.525000000896398E-3</v>
      </c>
      <c r="H27" s="26">
        <f t="shared" si="9"/>
        <v>4.9139805625000008</v>
      </c>
      <c r="I27" s="26">
        <f t="shared" si="10"/>
        <v>10.893066411921877</v>
      </c>
      <c r="J27" s="26">
        <f t="shared" si="11"/>
        <v>24.147204968627825</v>
      </c>
      <c r="K27" s="26">
        <f t="shared" si="12"/>
        <v>-1.668104375198709E-2</v>
      </c>
      <c r="L27" s="26">
        <f t="shared" si="13"/>
        <v>-3.6977703737217385E-2</v>
      </c>
      <c r="M27" s="26">
        <f t="shared" ca="1" si="14"/>
        <v>-6.6241010021665936E-3</v>
      </c>
      <c r="N27" s="26">
        <f t="shared" ca="1" si="15"/>
        <v>8.1161900591236407E-7</v>
      </c>
      <c r="O27" s="106">
        <f t="shared" ca="1" si="16"/>
        <v>5693171.752475745</v>
      </c>
      <c r="P27" s="26">
        <f t="shared" ca="1" si="17"/>
        <v>2176875.0658037169</v>
      </c>
      <c r="Q27" s="26">
        <f t="shared" ca="1" si="18"/>
        <v>51093.123990429485</v>
      </c>
      <c r="R27">
        <f t="shared" ca="1" si="19"/>
        <v>-9.0089899872980439E-4</v>
      </c>
      <c r="U27">
        <v>3.45</v>
      </c>
      <c r="V27">
        <f t="shared" ca="1" si="0"/>
        <v>-0.1048678709845694</v>
      </c>
    </row>
    <row r="28" spans="1:28">
      <c r="A28" s="104">
        <v>22170</v>
      </c>
      <c r="B28" s="104">
        <v>-8.4699999933945946E-3</v>
      </c>
      <c r="C28" s="104">
        <v>1</v>
      </c>
      <c r="D28" s="105">
        <f t="shared" si="5"/>
        <v>2.2170000000000001</v>
      </c>
      <c r="E28" s="105">
        <f t="shared" si="6"/>
        <v>-8.4699999933945946E-3</v>
      </c>
      <c r="F28" s="26">
        <f t="shared" si="7"/>
        <v>2.2170000000000001</v>
      </c>
      <c r="G28" s="26">
        <f t="shared" si="8"/>
        <v>-8.4699999933945946E-3</v>
      </c>
      <c r="H28" s="26">
        <f t="shared" si="9"/>
        <v>4.915089</v>
      </c>
      <c r="I28" s="26">
        <f t="shared" si="10"/>
        <v>10.896752313</v>
      </c>
      <c r="J28" s="26">
        <f t="shared" si="11"/>
        <v>24.158099877921003</v>
      </c>
      <c r="K28" s="26">
        <f t="shared" si="12"/>
        <v>-1.8777989985355816E-2</v>
      </c>
      <c r="L28" s="26">
        <f t="shared" si="13"/>
        <v>-4.1630803797533845E-2</v>
      </c>
      <c r="M28" s="26">
        <f t="shared" ca="1" si="14"/>
        <v>-6.6115919500252529E-3</v>
      </c>
      <c r="N28" s="26">
        <f t="shared" ca="1" si="15"/>
        <v>3.4536804556598654E-6</v>
      </c>
      <c r="O28" s="106">
        <f t="shared" ca="1" si="16"/>
        <v>5678355.5194083741</v>
      </c>
      <c r="P28" s="26">
        <f t="shared" ca="1" si="17"/>
        <v>2170549.5038141706</v>
      </c>
      <c r="Q28" s="26">
        <f t="shared" ca="1" si="18"/>
        <v>50930.703861322436</v>
      </c>
      <c r="R28">
        <f t="shared" ca="1" si="19"/>
        <v>-1.8584080433693417E-3</v>
      </c>
      <c r="U28">
        <v>3.5</v>
      </c>
      <c r="V28">
        <f t="shared" ca="1" si="0"/>
        <v>-0.1156002194700485</v>
      </c>
    </row>
    <row r="29" spans="1:28">
      <c r="A29" s="104">
        <v>22914</v>
      </c>
      <c r="B29" s="104">
        <v>-6.24200000311248E-3</v>
      </c>
      <c r="C29" s="104">
        <v>1</v>
      </c>
      <c r="D29" s="105">
        <f t="shared" si="5"/>
        <v>2.2913999999999999</v>
      </c>
      <c r="E29" s="105">
        <f t="shared" si="6"/>
        <v>-6.24200000311248E-3</v>
      </c>
      <c r="F29" s="26">
        <f t="shared" si="7"/>
        <v>2.2913999999999999</v>
      </c>
      <c r="G29" s="26">
        <f t="shared" si="8"/>
        <v>-6.24200000311248E-3</v>
      </c>
      <c r="H29" s="26">
        <f t="shared" si="9"/>
        <v>5.2505139599999993</v>
      </c>
      <c r="I29" s="26">
        <f t="shared" si="10"/>
        <v>12.031027687943997</v>
      </c>
      <c r="J29" s="26">
        <f t="shared" si="11"/>
        <v>27.567896844154873</v>
      </c>
      <c r="K29" s="26">
        <f t="shared" si="12"/>
        <v>-1.4302918807131935E-2</v>
      </c>
      <c r="L29" s="26">
        <f t="shared" si="13"/>
        <v>-3.2773708154662115E-2</v>
      </c>
      <c r="M29" s="26">
        <f t="shared" ca="1" si="14"/>
        <v>-3.4731165265291519E-3</v>
      </c>
      <c r="N29" s="26">
        <f t="shared" ca="1" si="15"/>
        <v>7.6667157068961776E-6</v>
      </c>
      <c r="O29" s="106">
        <f t="shared" ca="1" si="16"/>
        <v>2266534.4209082746</v>
      </c>
      <c r="P29" s="26">
        <f t="shared" ca="1" si="17"/>
        <v>753925.73721341742</v>
      </c>
      <c r="Q29" s="26">
        <f t="shared" ca="1" si="18"/>
        <v>15477.640951056521</v>
      </c>
      <c r="R29">
        <f t="shared" ca="1" si="19"/>
        <v>-2.7688834765833281E-3</v>
      </c>
      <c r="U29">
        <v>3.55</v>
      </c>
      <c r="V29">
        <f t="shared" ca="1" si="0"/>
        <v>-0.12685851565204898</v>
      </c>
    </row>
    <row r="30" spans="1:28">
      <c r="A30" s="104">
        <v>22914.5</v>
      </c>
      <c r="B30" s="104">
        <v>-2.5109999987762421E-3</v>
      </c>
      <c r="C30" s="104">
        <v>1</v>
      </c>
      <c r="D30" s="105">
        <f t="shared" si="5"/>
        <v>2.2914500000000002</v>
      </c>
      <c r="E30" s="105">
        <f t="shared" si="6"/>
        <v>-2.5109999987762421E-3</v>
      </c>
      <c r="F30" s="26">
        <f t="shared" si="7"/>
        <v>2.2914500000000002</v>
      </c>
      <c r="G30" s="26">
        <f t="shared" si="8"/>
        <v>-2.5109999987762421E-3</v>
      </c>
      <c r="H30" s="26">
        <f t="shared" si="9"/>
        <v>5.2507431025000013</v>
      </c>
      <c r="I30" s="26">
        <f t="shared" si="10"/>
        <v>12.031815282223629</v>
      </c>
      <c r="J30" s="26">
        <f t="shared" si="11"/>
        <v>27.570303128451339</v>
      </c>
      <c r="K30" s="26">
        <f t="shared" si="12"/>
        <v>-5.7538309471958206E-3</v>
      </c>
      <c r="L30" s="26">
        <f t="shared" si="13"/>
        <v>-1.3184615923951865E-2</v>
      </c>
      <c r="M30" s="26">
        <f t="shared" ca="1" si="14"/>
        <v>-3.4713989041166293E-3</v>
      </c>
      <c r="N30" s="26">
        <f t="shared" ca="1" si="15"/>
        <v>9.2236605737901396E-7</v>
      </c>
      <c r="O30" s="106">
        <f t="shared" ca="1" si="16"/>
        <v>2264854.3995170249</v>
      </c>
      <c r="P30" s="26">
        <f t="shared" ca="1" si="17"/>
        <v>753258.73025319725</v>
      </c>
      <c r="Q30" s="26">
        <f t="shared" ca="1" si="18"/>
        <v>15461.667873050219</v>
      </c>
      <c r="R30">
        <f t="shared" ca="1" si="19"/>
        <v>9.6039890534038719E-4</v>
      </c>
      <c r="U30">
        <v>3.6</v>
      </c>
      <c r="V30">
        <f t="shared" ca="1" si="0"/>
        <v>-0.13864275953057081</v>
      </c>
    </row>
    <row r="31" spans="1:28">
      <c r="A31" s="104">
        <v>23520.5</v>
      </c>
      <c r="B31" s="104">
        <v>-2.338999998755753E-3</v>
      </c>
      <c r="C31" s="104">
        <v>0.5</v>
      </c>
      <c r="D31" s="105">
        <f t="shared" si="5"/>
        <v>2.3520500000000002</v>
      </c>
      <c r="E31" s="105">
        <f t="shared" si="6"/>
        <v>-2.338999998755753E-3</v>
      </c>
      <c r="F31" s="26">
        <f t="shared" si="7"/>
        <v>1.1760250000000001</v>
      </c>
      <c r="G31" s="26">
        <f t="shared" si="8"/>
        <v>-1.1694999993778765E-3</v>
      </c>
      <c r="H31" s="26">
        <f t="shared" si="9"/>
        <v>2.7660696012500003</v>
      </c>
      <c r="I31" s="26">
        <f t="shared" si="10"/>
        <v>6.5059340056200634</v>
      </c>
      <c r="J31" s="26">
        <f t="shared" si="11"/>
        <v>15.302282077918671</v>
      </c>
      <c r="K31" s="26">
        <f t="shared" si="12"/>
        <v>-2.7507224735367347E-3</v>
      </c>
      <c r="L31" s="26">
        <f t="shared" si="13"/>
        <v>-6.4698367938820778E-3</v>
      </c>
      <c r="M31" s="26">
        <f t="shared" ca="1" si="14"/>
        <v>-1.7762531207634602E-3</v>
      </c>
      <c r="N31" s="26">
        <f t="shared" ca="1" si="15"/>
        <v>1.5834202434503626E-7</v>
      </c>
      <c r="O31" s="106">
        <f t="shared" ca="1" si="16"/>
        <v>184803.31960256019</v>
      </c>
      <c r="P31" s="26">
        <f t="shared" ca="1" si="17"/>
        <v>45028.661081434606</v>
      </c>
      <c r="Q31" s="26">
        <f t="shared" ca="1" si="18"/>
        <v>632.92198623002196</v>
      </c>
      <c r="R31">
        <f t="shared" ca="1" si="19"/>
        <v>-5.6274687799229284E-4</v>
      </c>
      <c r="U31">
        <v>3.65</v>
      </c>
      <c r="V31">
        <f t="shared" ca="1" si="0"/>
        <v>-0.15095295110561335</v>
      </c>
    </row>
    <row r="32" spans="1:28">
      <c r="A32" s="104">
        <v>23523</v>
      </c>
      <c r="B32" s="104">
        <v>-2.484000004187692E-3</v>
      </c>
      <c r="C32" s="104">
        <v>0.5</v>
      </c>
      <c r="D32" s="105">
        <f t="shared" si="5"/>
        <v>2.3523000000000001</v>
      </c>
      <c r="E32" s="105">
        <f t="shared" si="6"/>
        <v>-2.484000004187692E-3</v>
      </c>
      <c r="F32" s="26">
        <f t="shared" si="7"/>
        <v>1.17615</v>
      </c>
      <c r="G32" s="26">
        <f t="shared" si="8"/>
        <v>-1.242000002093846E-3</v>
      </c>
      <c r="H32" s="26">
        <f t="shared" si="9"/>
        <v>2.766657645</v>
      </c>
      <c r="I32" s="26">
        <f t="shared" si="10"/>
        <v>6.5080087783335001</v>
      </c>
      <c r="J32" s="26">
        <f t="shared" si="11"/>
        <v>15.308789049273893</v>
      </c>
      <c r="K32" s="26">
        <f t="shared" si="12"/>
        <v>-2.9215566049253538E-3</v>
      </c>
      <c r="L32" s="26">
        <f t="shared" si="13"/>
        <v>-6.8723776017659095E-3</v>
      </c>
      <c r="M32" s="26">
        <f t="shared" ca="1" si="14"/>
        <v>-1.7708601409562874E-3</v>
      </c>
      <c r="N32" s="26">
        <f t="shared" ca="1" si="15"/>
        <v>2.542842322648532E-7</v>
      </c>
      <c r="O32" s="106">
        <f t="shared" ca="1" si="16"/>
        <v>183716.26513660871</v>
      </c>
      <c r="P32" s="26">
        <f t="shared" ca="1" si="17"/>
        <v>44660.592676494307</v>
      </c>
      <c r="Q32" s="26">
        <f t="shared" ca="1" si="18"/>
        <v>625.6550194856809</v>
      </c>
      <c r="R32">
        <f t="shared" ca="1" si="19"/>
        <v>-7.1313986323140455E-4</v>
      </c>
    </row>
    <row r="33" spans="1:18">
      <c r="A33" s="104">
        <v>23856.5</v>
      </c>
      <c r="B33" s="104">
        <v>-9.0699999418575317E-4</v>
      </c>
      <c r="C33" s="104">
        <v>1</v>
      </c>
      <c r="D33" s="105">
        <f t="shared" si="5"/>
        <v>2.38565</v>
      </c>
      <c r="E33" s="105">
        <f t="shared" si="6"/>
        <v>-9.0699999418575317E-4</v>
      </c>
      <c r="F33" s="26">
        <f t="shared" si="7"/>
        <v>2.38565</v>
      </c>
      <c r="G33" s="26">
        <f t="shared" si="8"/>
        <v>-9.0699999418575317E-4</v>
      </c>
      <c r="H33" s="26">
        <f t="shared" si="9"/>
        <v>5.6913259224999999</v>
      </c>
      <c r="I33" s="26">
        <f t="shared" si="10"/>
        <v>13.577511687012125</v>
      </c>
      <c r="J33" s="26">
        <f t="shared" si="11"/>
        <v>32.391190756120473</v>
      </c>
      <c r="K33" s="26">
        <f t="shared" si="12"/>
        <v>-2.1637845361292419E-3</v>
      </c>
      <c r="L33" s="26">
        <f t="shared" si="13"/>
        <v>-5.1620325786167261E-3</v>
      </c>
      <c r="M33" s="26">
        <f t="shared" ca="1" si="14"/>
        <v>-1.1693078248340427E-3</v>
      </c>
      <c r="N33" s="26">
        <f t="shared" ca="1" si="15"/>
        <v>6.8805398019411746E-8</v>
      </c>
      <c r="O33" s="106">
        <f t="shared" ca="1" si="16"/>
        <v>279768.34242004511</v>
      </c>
      <c r="P33" s="26">
        <f t="shared" ca="1" si="17"/>
        <v>39022.880556722143</v>
      </c>
      <c r="Q33" s="26">
        <f t="shared" ca="1" si="18"/>
        <v>157.23306209568855</v>
      </c>
      <c r="R33">
        <f t="shared" ca="1" si="19"/>
        <v>2.6230783064828955E-4</v>
      </c>
    </row>
    <row r="34" spans="1:18">
      <c r="A34" s="104">
        <v>24031.5</v>
      </c>
      <c r="B34" s="104">
        <v>4.4300000445218757E-4</v>
      </c>
      <c r="C34" s="104">
        <v>0.5</v>
      </c>
      <c r="D34" s="105">
        <f t="shared" si="5"/>
        <v>2.4031500000000001</v>
      </c>
      <c r="E34" s="105">
        <f t="shared" si="6"/>
        <v>4.4300000445218757E-4</v>
      </c>
      <c r="F34" s="26">
        <f t="shared" si="7"/>
        <v>1.2015750000000001</v>
      </c>
      <c r="G34" s="26">
        <f t="shared" si="8"/>
        <v>2.2150000222609378E-4</v>
      </c>
      <c r="H34" s="26">
        <f t="shared" si="9"/>
        <v>2.8875649612500003</v>
      </c>
      <c r="I34" s="26">
        <f t="shared" si="10"/>
        <v>6.9392517366279387</v>
      </c>
      <c r="J34" s="26">
        <f t="shared" si="11"/>
        <v>16.676062810877433</v>
      </c>
      <c r="K34" s="26">
        <f t="shared" si="12"/>
        <v>5.3229773034963726E-4</v>
      </c>
      <c r="L34" s="26">
        <f t="shared" si="13"/>
        <v>1.2791912906897308E-3</v>
      </c>
      <c r="M34" s="26">
        <f t="shared" ca="1" si="14"/>
        <v>-9.4725622872693371E-4</v>
      </c>
      <c r="N34" s="26">
        <f t="shared" ca="1" si="15"/>
        <v>9.6640619694669972E-7</v>
      </c>
      <c r="O34" s="106">
        <f t="shared" ca="1" si="16"/>
        <v>33162.120985577887</v>
      </c>
      <c r="P34" s="26">
        <f t="shared" ca="1" si="17"/>
        <v>1796.4372396337806</v>
      </c>
      <c r="Q34" s="26">
        <f t="shared" ca="1" si="18"/>
        <v>9.6484967728343047</v>
      </c>
      <c r="R34">
        <f t="shared" ca="1" si="19"/>
        <v>1.3902562331791213E-3</v>
      </c>
    </row>
    <row r="35" spans="1:18">
      <c r="A35" s="104">
        <v>24761</v>
      </c>
      <c r="B35" s="104">
        <v>-1.1279999962425791E-3</v>
      </c>
      <c r="C35" s="104">
        <v>1</v>
      </c>
      <c r="D35" s="105">
        <f t="shared" si="5"/>
        <v>2.4761000000000002</v>
      </c>
      <c r="E35" s="105">
        <f t="shared" si="6"/>
        <v>-1.1279999962425791E-3</v>
      </c>
      <c r="F35" s="26">
        <f t="shared" si="7"/>
        <v>2.4761000000000002</v>
      </c>
      <c r="G35" s="26">
        <f t="shared" si="8"/>
        <v>-1.1279999962425791E-3</v>
      </c>
      <c r="H35" s="26">
        <f t="shared" si="9"/>
        <v>6.1310712100000009</v>
      </c>
      <c r="I35" s="26">
        <f t="shared" si="10"/>
        <v>15.181145423081004</v>
      </c>
      <c r="J35" s="26">
        <f t="shared" si="11"/>
        <v>37.590034182090875</v>
      </c>
      <c r="K35" s="26">
        <f t="shared" si="12"/>
        <v>-2.7930407906962503E-3</v>
      </c>
      <c r="L35" s="26">
        <f t="shared" si="13"/>
        <v>-6.915848301842986E-3</v>
      </c>
      <c r="M35" s="26">
        <f t="shared" ca="1" si="14"/>
        <v>-7.1569331942966663E-4</v>
      </c>
      <c r="N35" s="26">
        <f t="shared" ca="1" si="15"/>
        <v>1.6999679574450743E-7</v>
      </c>
      <c r="O35" s="106">
        <f t="shared" ca="1" si="16"/>
        <v>70981.285177223064</v>
      </c>
      <c r="P35" s="26">
        <f t="shared" ca="1" si="17"/>
        <v>119458.26771909471</v>
      </c>
      <c r="Q35" s="26">
        <f t="shared" ca="1" si="18"/>
        <v>6016.2920693986307</v>
      </c>
      <c r="R35">
        <f t="shared" ca="1" si="19"/>
        <v>-4.1230667681291244E-4</v>
      </c>
    </row>
    <row r="36" spans="1:18">
      <c r="A36" s="104">
        <v>24763.5</v>
      </c>
      <c r="B36" s="104">
        <v>-9.7300000197719783E-4</v>
      </c>
      <c r="C36" s="104">
        <v>1</v>
      </c>
      <c r="D36" s="105">
        <f t="shared" si="5"/>
        <v>2.4763500000000001</v>
      </c>
      <c r="E36" s="105">
        <f t="shared" si="6"/>
        <v>-9.7300000197719783E-4</v>
      </c>
      <c r="F36" s="26">
        <f t="shared" si="7"/>
        <v>2.4763500000000001</v>
      </c>
      <c r="G36" s="26">
        <f t="shared" si="8"/>
        <v>-9.7300000197719783E-4</v>
      </c>
      <c r="H36" s="26">
        <f t="shared" si="9"/>
        <v>6.1323093225000003</v>
      </c>
      <c r="I36" s="26">
        <f t="shared" si="10"/>
        <v>15.185744190772876</v>
      </c>
      <c r="J36" s="26">
        <f t="shared" si="11"/>
        <v>37.605217626820412</v>
      </c>
      <c r="K36" s="26">
        <f t="shared" si="12"/>
        <v>-2.409488554896234E-3</v>
      </c>
      <c r="L36" s="26">
        <f t="shared" si="13"/>
        <v>-5.9667369829172895E-3</v>
      </c>
      <c r="M36" s="26">
        <f t="shared" ca="1" si="14"/>
        <v>-7.168247207977041E-4</v>
      </c>
      <c r="N36" s="26">
        <f t="shared" ca="1" si="15"/>
        <v>6.562577468739267E-8</v>
      </c>
      <c r="O36" s="106">
        <f t="shared" ca="1" si="16"/>
        <v>72054.094655609602</v>
      </c>
      <c r="P36" s="26">
        <f t="shared" ca="1" si="17"/>
        <v>120403.58532285849</v>
      </c>
      <c r="Q36" s="26">
        <f t="shared" ca="1" si="18"/>
        <v>6051.3437758692271</v>
      </c>
      <c r="R36">
        <f t="shared" ca="1" si="19"/>
        <v>-2.5617528117949373E-4</v>
      </c>
    </row>
    <row r="37" spans="1:18">
      <c r="A37" s="104">
        <v>26206.5</v>
      </c>
      <c r="B37" s="104">
        <v>-8.0699999671196565E-4</v>
      </c>
      <c r="C37" s="104">
        <v>0.5</v>
      </c>
      <c r="D37" s="105">
        <f t="shared" si="5"/>
        <v>2.6206499999999999</v>
      </c>
      <c r="E37" s="105">
        <f t="shared" si="6"/>
        <v>-8.0699999671196565E-4</v>
      </c>
      <c r="F37" s="26">
        <f t="shared" si="7"/>
        <v>1.310325</v>
      </c>
      <c r="G37" s="26">
        <f t="shared" si="8"/>
        <v>-4.0349999835598283E-4</v>
      </c>
      <c r="H37" s="26">
        <f t="shared" si="9"/>
        <v>3.4339032112499996</v>
      </c>
      <c r="I37" s="26">
        <f t="shared" si="10"/>
        <v>8.9990584505623108</v>
      </c>
      <c r="J37" s="26">
        <f t="shared" si="11"/>
        <v>23.583382528466117</v>
      </c>
      <c r="K37" s="26">
        <f t="shared" si="12"/>
        <v>-1.0574322706916064E-3</v>
      </c>
      <c r="L37" s="26">
        <f t="shared" si="13"/>
        <v>-2.7711598801879581E-3</v>
      </c>
      <c r="M37" s="26">
        <f t="shared" ca="1" si="14"/>
        <v>-3.5639724333687006E-3</v>
      </c>
      <c r="N37" s="26">
        <f t="shared" ca="1" si="15"/>
        <v>3.8004485082424872E-6</v>
      </c>
      <c r="O37" s="106">
        <f t="shared" ca="1" si="16"/>
        <v>390051.54292078089</v>
      </c>
      <c r="P37" s="26">
        <f t="shared" ca="1" si="17"/>
        <v>254650.15972385081</v>
      </c>
      <c r="Q37" s="26">
        <f t="shared" ca="1" si="18"/>
        <v>8693.2823641953182</v>
      </c>
      <c r="R37">
        <f t="shared" ca="1" si="19"/>
        <v>2.756972436656735E-3</v>
      </c>
    </row>
    <row r="38" spans="1:18">
      <c r="A38" s="104">
        <v>26630</v>
      </c>
      <c r="B38" s="104">
        <v>-2.8499999971245416E-3</v>
      </c>
      <c r="C38" s="104">
        <v>1</v>
      </c>
      <c r="D38" s="105">
        <f t="shared" si="5"/>
        <v>2.6629999999999998</v>
      </c>
      <c r="E38" s="105">
        <f t="shared" si="6"/>
        <v>-2.8499999971245416E-3</v>
      </c>
      <c r="F38" s="26">
        <f t="shared" si="7"/>
        <v>2.6629999999999998</v>
      </c>
      <c r="G38" s="26">
        <f t="shared" si="8"/>
        <v>-2.8499999971245416E-3</v>
      </c>
      <c r="H38" s="26">
        <f t="shared" si="9"/>
        <v>7.0915689999999989</v>
      </c>
      <c r="I38" s="26">
        <f t="shared" si="10"/>
        <v>18.884848246999997</v>
      </c>
      <c r="J38" s="26">
        <f t="shared" si="11"/>
        <v>50.290350881760986</v>
      </c>
      <c r="K38" s="26">
        <f t="shared" si="12"/>
        <v>-7.5895499923426535E-3</v>
      </c>
      <c r="L38" s="26">
        <f t="shared" si="13"/>
        <v>-2.0210971629608485E-2</v>
      </c>
      <c r="M38" s="26">
        <f t="shared" ca="1" si="14"/>
        <v>-5.231053964060095E-3</v>
      </c>
      <c r="N38" s="26">
        <f t="shared" ca="1" si="15"/>
        <v>5.6694179934595355E-6</v>
      </c>
      <c r="O38" s="106">
        <f t="shared" ca="1" si="16"/>
        <v>2160242.3433957347</v>
      </c>
      <c r="P38" s="26">
        <f t="shared" ca="1" si="17"/>
        <v>1336461.9067085891</v>
      </c>
      <c r="Q38" s="26">
        <f t="shared" ca="1" si="18"/>
        <v>44187.627660341925</v>
      </c>
      <c r="R38">
        <f t="shared" ca="1" si="19"/>
        <v>2.3810539669355535E-3</v>
      </c>
    </row>
    <row r="39" spans="1:18">
      <c r="A39" s="104">
        <v>27294.5</v>
      </c>
      <c r="B39" s="104">
        <v>-7.3510000001988374E-3</v>
      </c>
      <c r="C39" s="104">
        <v>0.5</v>
      </c>
      <c r="D39" s="105">
        <f t="shared" si="5"/>
        <v>2.7294499999999999</v>
      </c>
      <c r="E39" s="105">
        <f t="shared" si="6"/>
        <v>-7.3510000001988374E-3</v>
      </c>
      <c r="F39" s="26">
        <f t="shared" si="7"/>
        <v>1.364725</v>
      </c>
      <c r="G39" s="26">
        <f t="shared" si="8"/>
        <v>-3.6755000000994187E-3</v>
      </c>
      <c r="H39" s="26">
        <f t="shared" si="9"/>
        <v>3.7249486512499996</v>
      </c>
      <c r="I39" s="26">
        <f t="shared" si="10"/>
        <v>10.167061096154312</v>
      </c>
      <c r="J39" s="26">
        <f t="shared" si="11"/>
        <v>27.750484908898386</v>
      </c>
      <c r="K39" s="26">
        <f t="shared" si="12"/>
        <v>-1.0032093475271358E-2</v>
      </c>
      <c r="L39" s="26">
        <f t="shared" si="13"/>
        <v>-2.7382097536079408E-2</v>
      </c>
      <c r="M39" s="26">
        <f t="shared" ca="1" si="14"/>
        <v>-8.6073121978808009E-3</v>
      </c>
      <c r="N39" s="26">
        <f t="shared" ca="1" si="15"/>
        <v>7.8916016902224259E-7</v>
      </c>
      <c r="O39" s="106">
        <f t="shared" ca="1" si="16"/>
        <v>769722.46157513978</v>
      </c>
      <c r="P39" s="26">
        <f t="shared" ca="1" si="17"/>
        <v>450832.72442225623</v>
      </c>
      <c r="Q39" s="26">
        <f t="shared" ca="1" si="18"/>
        <v>14397.562141165925</v>
      </c>
      <c r="R39">
        <f t="shared" ca="1" si="19"/>
        <v>1.2563121976819636E-3</v>
      </c>
    </row>
    <row r="40" spans="1:18">
      <c r="A40" s="104">
        <v>27295</v>
      </c>
      <c r="B40" s="104">
        <v>-6.5200000026379712E-3</v>
      </c>
      <c r="C40" s="104">
        <v>1</v>
      </c>
      <c r="D40" s="105">
        <f t="shared" si="5"/>
        <v>2.7294999999999998</v>
      </c>
      <c r="E40" s="105">
        <f t="shared" si="6"/>
        <v>-6.5200000026379712E-3</v>
      </c>
      <c r="F40" s="26">
        <f t="shared" si="7"/>
        <v>2.7294999999999998</v>
      </c>
      <c r="G40" s="26">
        <f t="shared" si="8"/>
        <v>-6.5200000026379712E-3</v>
      </c>
      <c r="H40" s="26">
        <f t="shared" si="9"/>
        <v>7.4501702499999993</v>
      </c>
      <c r="I40" s="26">
        <f t="shared" si="10"/>
        <v>20.335239697374998</v>
      </c>
      <c r="J40" s="26">
        <f t="shared" si="11"/>
        <v>55.505036753985053</v>
      </c>
      <c r="K40" s="26">
        <f t="shared" si="12"/>
        <v>-1.7796340007200342E-2</v>
      </c>
      <c r="L40" s="26">
        <f t="shared" si="13"/>
        <v>-4.8575110049653328E-2</v>
      </c>
      <c r="M40" s="26">
        <f t="shared" ca="1" si="14"/>
        <v>-8.6102024032375102E-3</v>
      </c>
      <c r="N40" s="26">
        <f t="shared" ca="1" si="15"/>
        <v>4.3689460754720753E-6</v>
      </c>
      <c r="O40" s="106">
        <f t="shared" ca="1" si="16"/>
        <v>3079543.1163686235</v>
      </c>
      <c r="P40" s="26">
        <f t="shared" ca="1" si="17"/>
        <v>1803654.7293814875</v>
      </c>
      <c r="Q40" s="26">
        <f t="shared" ca="1" si="18"/>
        <v>57599.352230487173</v>
      </c>
      <c r="R40">
        <f t="shared" ca="1" si="19"/>
        <v>2.090202400599539E-3</v>
      </c>
    </row>
    <row r="41" spans="1:18">
      <c r="A41" s="104">
        <v>27347</v>
      </c>
      <c r="B41" s="104">
        <v>-5.8959999951184727E-3</v>
      </c>
      <c r="C41" s="104">
        <v>1</v>
      </c>
      <c r="D41" s="105">
        <f t="shared" si="5"/>
        <v>2.7347000000000001</v>
      </c>
      <c r="E41" s="105">
        <f t="shared" si="6"/>
        <v>-5.8959999951184727E-3</v>
      </c>
      <c r="F41" s="26">
        <f t="shared" si="7"/>
        <v>2.7347000000000001</v>
      </c>
      <c r="G41" s="26">
        <f t="shared" si="8"/>
        <v>-5.8959999951184727E-3</v>
      </c>
      <c r="H41" s="26">
        <f t="shared" si="9"/>
        <v>7.4785840900000009</v>
      </c>
      <c r="I41" s="26">
        <f t="shared" si="10"/>
        <v>20.451683910923002</v>
      </c>
      <c r="J41" s="26">
        <f t="shared" si="11"/>
        <v>55.929219991201137</v>
      </c>
      <c r="K41" s="26">
        <f t="shared" si="12"/>
        <v>-1.6123791186650489E-2</v>
      </c>
      <c r="L41" s="26">
        <f t="shared" si="13"/>
        <v>-4.4093731758133095E-2</v>
      </c>
      <c r="M41" s="26">
        <f t="shared" ca="1" si="14"/>
        <v>-8.9136554347367669E-3</v>
      </c>
      <c r="N41" s="26">
        <f t="shared" ca="1" si="15"/>
        <v>9.1062443522578801E-6</v>
      </c>
      <c r="O41" s="106">
        <f t="shared" ca="1" si="16"/>
        <v>3147039.1312529868</v>
      </c>
      <c r="P41" s="26">
        <f t="shared" ca="1" si="17"/>
        <v>1837046.5999275802</v>
      </c>
      <c r="Q41" s="26">
        <f t="shared" ca="1" si="18"/>
        <v>58536.416557482669</v>
      </c>
      <c r="R41">
        <f t="shared" ca="1" si="19"/>
        <v>3.0176554396182942E-3</v>
      </c>
    </row>
    <row r="42" spans="1:18">
      <c r="A42" s="104">
        <v>27347.5</v>
      </c>
      <c r="B42" s="104">
        <v>-5.2649999997811392E-3</v>
      </c>
      <c r="C42" s="104">
        <v>1</v>
      </c>
      <c r="D42" s="105">
        <f t="shared" si="5"/>
        <v>2.73475</v>
      </c>
      <c r="E42" s="105">
        <f t="shared" si="6"/>
        <v>-5.2649999997811392E-3</v>
      </c>
      <c r="F42" s="26">
        <f t="shared" si="7"/>
        <v>2.73475</v>
      </c>
      <c r="G42" s="26">
        <f t="shared" si="8"/>
        <v>-5.2649999997811392E-3</v>
      </c>
      <c r="H42" s="26">
        <f t="shared" si="9"/>
        <v>7.4788575625</v>
      </c>
      <c r="I42" s="26">
        <f t="shared" si="10"/>
        <v>20.452805719046875</v>
      </c>
      <c r="J42" s="26">
        <f t="shared" si="11"/>
        <v>55.933310440163439</v>
      </c>
      <c r="K42" s="26">
        <f t="shared" si="12"/>
        <v>-1.4398458749401471E-2</v>
      </c>
      <c r="L42" s="26">
        <f t="shared" si="13"/>
        <v>-3.937618506492567E-2</v>
      </c>
      <c r="M42" s="26">
        <f t="shared" ca="1" si="14"/>
        <v>-8.9166008646012207E-3</v>
      </c>
      <c r="N42" s="26">
        <f t="shared" ca="1" si="15"/>
        <v>1.3334188875954768E-5</v>
      </c>
      <c r="O42" s="106">
        <f t="shared" ca="1" si="16"/>
        <v>3147683.7745740903</v>
      </c>
      <c r="P42" s="26">
        <f t="shared" ca="1" si="17"/>
        <v>1837364.8797436962</v>
      </c>
      <c r="Q42" s="26">
        <f t="shared" ca="1" si="18"/>
        <v>58545.33228485733</v>
      </c>
      <c r="R42">
        <f t="shared" ca="1" si="19"/>
        <v>3.6516008648200815E-3</v>
      </c>
    </row>
    <row r="43" spans="1:18">
      <c r="A43" s="104">
        <v>27476</v>
      </c>
      <c r="B43" s="104">
        <v>-7.2979999968083575E-3</v>
      </c>
      <c r="C43" s="104">
        <v>1</v>
      </c>
      <c r="D43" s="105">
        <f t="shared" si="5"/>
        <v>2.7475999999999998</v>
      </c>
      <c r="E43" s="105">
        <f t="shared" si="6"/>
        <v>-7.2979999968083575E-3</v>
      </c>
      <c r="F43" s="26">
        <f t="shared" si="7"/>
        <v>2.7475999999999998</v>
      </c>
      <c r="G43" s="26">
        <f t="shared" si="8"/>
        <v>-7.2979999968083575E-3</v>
      </c>
      <c r="H43" s="26">
        <f t="shared" si="9"/>
        <v>7.5493057599999993</v>
      </c>
      <c r="I43" s="26">
        <f t="shared" si="10"/>
        <v>20.742472506175996</v>
      </c>
      <c r="J43" s="26">
        <f t="shared" si="11"/>
        <v>56.992017457969162</v>
      </c>
      <c r="K43" s="26">
        <f t="shared" si="12"/>
        <v>-2.0051984791230642E-2</v>
      </c>
      <c r="L43" s="26">
        <f t="shared" si="13"/>
        <v>-5.5094833412385309E-2</v>
      </c>
      <c r="M43" s="26">
        <f t="shared" ca="1" si="14"/>
        <v>-9.6910130837954966E-3</v>
      </c>
      <c r="N43" s="26">
        <f t="shared" ca="1" si="15"/>
        <v>5.7265116344917168E-6</v>
      </c>
      <c r="O43" s="106">
        <f t="shared" ca="1" si="16"/>
        <v>3310422.3617371563</v>
      </c>
      <c r="P43" s="26">
        <f t="shared" ca="1" si="17"/>
        <v>1917313.281820917</v>
      </c>
      <c r="Q43" s="26">
        <f t="shared" ca="1" si="18"/>
        <v>60774.735262478142</v>
      </c>
      <c r="R43">
        <f t="shared" ca="1" si="19"/>
        <v>2.3930130869871391E-3</v>
      </c>
    </row>
    <row r="44" spans="1:18">
      <c r="A44" s="104">
        <v>27481.5</v>
      </c>
      <c r="B44" s="104">
        <v>-5.756999998993706E-3</v>
      </c>
      <c r="C44" s="104">
        <v>1</v>
      </c>
      <c r="D44" s="105">
        <f t="shared" si="5"/>
        <v>2.7481499999999999</v>
      </c>
      <c r="E44" s="105">
        <f t="shared" si="6"/>
        <v>-5.756999998993706E-3</v>
      </c>
      <c r="F44" s="26">
        <f t="shared" si="7"/>
        <v>2.7481499999999999</v>
      </c>
      <c r="G44" s="26">
        <f t="shared" si="8"/>
        <v>-5.756999998993706E-3</v>
      </c>
      <c r="H44" s="26">
        <f t="shared" si="9"/>
        <v>7.5523284224999996</v>
      </c>
      <c r="I44" s="26">
        <f t="shared" si="10"/>
        <v>20.754931354293372</v>
      </c>
      <c r="J44" s="26">
        <f t="shared" si="11"/>
        <v>57.03766460130133</v>
      </c>
      <c r="K44" s="26">
        <f t="shared" si="12"/>
        <v>-1.5821099547234551E-2</v>
      </c>
      <c r="L44" s="26">
        <f t="shared" si="13"/>
        <v>-4.3478754720732628E-2</v>
      </c>
      <c r="M44" s="26">
        <f t="shared" ca="1" si="14"/>
        <v>-9.724934378992689E-3</v>
      </c>
      <c r="N44" s="26">
        <f t="shared" ca="1" si="15"/>
        <v>1.5744503243977913E-5</v>
      </c>
      <c r="O44" s="106">
        <f t="shared" ca="1" si="16"/>
        <v>3317251.4177181385</v>
      </c>
      <c r="P44" s="26">
        <f t="shared" ca="1" si="17"/>
        <v>1920650.2605659035</v>
      </c>
      <c r="Q44" s="26">
        <f t="shared" ca="1" si="18"/>
        <v>60867.330665300295</v>
      </c>
      <c r="R44">
        <f t="shared" ca="1" si="19"/>
        <v>3.967934379998983E-3</v>
      </c>
    </row>
    <row r="45" spans="1:18">
      <c r="A45" s="104">
        <v>27512.5</v>
      </c>
      <c r="B45" s="104">
        <v>-7.2349999973084778E-3</v>
      </c>
      <c r="C45" s="104">
        <v>0.2</v>
      </c>
      <c r="D45" s="105">
        <f t="shared" si="5"/>
        <v>2.7512500000000002</v>
      </c>
      <c r="E45" s="105">
        <f t="shared" si="6"/>
        <v>-7.2349999973084778E-3</v>
      </c>
      <c r="F45" s="26">
        <f t="shared" si="7"/>
        <v>0.55025000000000002</v>
      </c>
      <c r="G45" s="26">
        <f t="shared" si="8"/>
        <v>-1.4469999994616957E-3</v>
      </c>
      <c r="H45" s="26">
        <f t="shared" si="9"/>
        <v>1.5138753125000002</v>
      </c>
      <c r="I45" s="26">
        <f t="shared" si="10"/>
        <v>4.1650494535156257</v>
      </c>
      <c r="J45" s="26">
        <f t="shared" si="11"/>
        <v>11.459092308984866</v>
      </c>
      <c r="K45" s="26">
        <f t="shared" si="12"/>
        <v>-3.9810587485189907E-3</v>
      </c>
      <c r="L45" s="26">
        <f t="shared" si="13"/>
        <v>-1.0952887881862874E-2</v>
      </c>
      <c r="M45" s="26">
        <f t="shared" ca="1" si="14"/>
        <v>-9.9173173533766423E-3</v>
      </c>
      <c r="N45" s="26">
        <f t="shared" ca="1" si="15"/>
        <v>1.4389652797329019E-6</v>
      </c>
      <c r="O45" s="106">
        <f t="shared" ca="1" si="16"/>
        <v>134220.88367729864</v>
      </c>
      <c r="P45" s="26">
        <f t="shared" ca="1" si="17"/>
        <v>77572.931886763326</v>
      </c>
      <c r="Q45" s="26">
        <f t="shared" ca="1" si="18"/>
        <v>2455.3903583225815</v>
      </c>
      <c r="R45">
        <f t="shared" ca="1" si="19"/>
        <v>2.6823173560681646E-3</v>
      </c>
    </row>
    <row r="46" spans="1:18">
      <c r="A46" s="104">
        <v>27544.5</v>
      </c>
      <c r="B46" s="104">
        <v>-5.9509999991860241E-3</v>
      </c>
      <c r="C46" s="104">
        <v>1</v>
      </c>
      <c r="D46" s="105">
        <f t="shared" si="5"/>
        <v>2.7544499999999998</v>
      </c>
      <c r="E46" s="105">
        <f t="shared" si="6"/>
        <v>-5.9509999991860241E-3</v>
      </c>
      <c r="F46" s="26">
        <f t="shared" si="7"/>
        <v>2.7544499999999998</v>
      </c>
      <c r="G46" s="26">
        <f t="shared" si="8"/>
        <v>-5.9509999991860241E-3</v>
      </c>
      <c r="H46" s="26">
        <f t="shared" si="9"/>
        <v>7.5869948024999987</v>
      </c>
      <c r="I46" s="26">
        <f t="shared" si="10"/>
        <v>20.897997833746121</v>
      </c>
      <c r="J46" s="26">
        <f t="shared" si="11"/>
        <v>57.562490133162001</v>
      </c>
      <c r="K46" s="26">
        <f t="shared" si="12"/>
        <v>-1.6391731947757945E-2</v>
      </c>
      <c r="L46" s="26">
        <f t="shared" si="13"/>
        <v>-4.5150206063501869E-2</v>
      </c>
      <c r="M46" s="26">
        <f t="shared" ca="1" si="14"/>
        <v>-1.011802685127261E-2</v>
      </c>
      <c r="N46" s="26">
        <f t="shared" ca="1" si="15"/>
        <v>1.7364112786010642E-5</v>
      </c>
      <c r="O46" s="106">
        <f t="shared" ca="1" si="16"/>
        <v>3394626.7738183164</v>
      </c>
      <c r="P46" s="26">
        <f t="shared" ca="1" si="17"/>
        <v>1958353.8763374537</v>
      </c>
      <c r="Q46" s="26">
        <f t="shared" ca="1" si="18"/>
        <v>61910.812888512839</v>
      </c>
      <c r="R46">
        <f t="shared" ca="1" si="19"/>
        <v>4.1670268520865861E-3</v>
      </c>
    </row>
    <row r="47" spans="1:18">
      <c r="A47" s="104">
        <v>28076</v>
      </c>
      <c r="B47" s="104">
        <v>-1.0071839504234958E-2</v>
      </c>
      <c r="C47" s="104">
        <v>1</v>
      </c>
      <c r="D47" s="105">
        <f t="shared" si="5"/>
        <v>2.8075999999999999</v>
      </c>
      <c r="E47" s="105">
        <f t="shared" si="6"/>
        <v>-1.0071839504234958E-2</v>
      </c>
      <c r="F47" s="26">
        <f t="shared" si="7"/>
        <v>2.8075999999999999</v>
      </c>
      <c r="G47" s="26">
        <f t="shared" si="8"/>
        <v>-1.0071839504234958E-2</v>
      </c>
      <c r="H47" s="26">
        <f t="shared" si="9"/>
        <v>7.8826177599999996</v>
      </c>
      <c r="I47" s="26">
        <f t="shared" si="10"/>
        <v>22.131237622975998</v>
      </c>
      <c r="J47" s="26">
        <f t="shared" si="11"/>
        <v>62.135662750267407</v>
      </c>
      <c r="K47" s="26">
        <f t="shared" si="12"/>
        <v>-2.8277696592090069E-2</v>
      </c>
      <c r="L47" s="26">
        <f t="shared" si="13"/>
        <v>-7.9392460951952071E-2</v>
      </c>
      <c r="M47" s="26">
        <f t="shared" ca="1" si="14"/>
        <v>-1.3766729101079345E-2</v>
      </c>
      <c r="N47" s="26">
        <f t="shared" ca="1" si="15"/>
        <v>1.365220913286887E-5</v>
      </c>
      <c r="O47" s="106">
        <f t="shared" ca="1" si="16"/>
        <v>3975214.2732510474</v>
      </c>
      <c r="P47" s="26">
        <f t="shared" ca="1" si="17"/>
        <v>2233828.14415769</v>
      </c>
      <c r="Q47" s="26">
        <f t="shared" ca="1" si="18"/>
        <v>69337.74363482825</v>
      </c>
      <c r="R47">
        <f t="shared" ca="1" si="19"/>
        <v>3.6948895968443862E-3</v>
      </c>
    </row>
    <row r="48" spans="1:18">
      <c r="A48" s="104">
        <v>28301</v>
      </c>
      <c r="B48" s="104">
        <v>-1.9647999994049314E-2</v>
      </c>
      <c r="C48" s="104">
        <v>1</v>
      </c>
      <c r="D48" s="105">
        <f t="shared" si="5"/>
        <v>2.8300999999999998</v>
      </c>
      <c r="E48" s="105">
        <f t="shared" si="6"/>
        <v>-1.9647999994049314E-2</v>
      </c>
      <c r="F48" s="26">
        <f t="shared" si="7"/>
        <v>2.8300999999999998</v>
      </c>
      <c r="G48" s="26">
        <f t="shared" si="8"/>
        <v>-1.9647999994049314E-2</v>
      </c>
      <c r="H48" s="26">
        <f t="shared" si="9"/>
        <v>8.0094660099999988</v>
      </c>
      <c r="I48" s="26">
        <f t="shared" si="10"/>
        <v>22.667589754900995</v>
      </c>
      <c r="J48" s="26">
        <f t="shared" si="11"/>
        <v>64.151545765345304</v>
      </c>
      <c r="K48" s="26">
        <f t="shared" si="12"/>
        <v>-5.5605804783158963E-2</v>
      </c>
      <c r="L48" s="26">
        <f t="shared" si="13"/>
        <v>-0.15736998811681818</v>
      </c>
      <c r="M48" s="26">
        <f t="shared" ca="1" si="14"/>
        <v>-1.5490380689894168E-2</v>
      </c>
      <c r="N48" s="26">
        <f t="shared" ca="1" si="15"/>
        <v>1.7285798278283528E-5</v>
      </c>
      <c r="O48" s="106">
        <f t="shared" ca="1" si="16"/>
        <v>4175524.8035663855</v>
      </c>
      <c r="P48" s="26">
        <f t="shared" ca="1" si="17"/>
        <v>2324565.0480668573</v>
      </c>
      <c r="Q48" s="26">
        <f t="shared" ca="1" si="18"/>
        <v>71664.120502302452</v>
      </c>
      <c r="R48">
        <f t="shared" ca="1" si="19"/>
        <v>-4.1576193041551468E-3</v>
      </c>
    </row>
    <row r="49" spans="1:18">
      <c r="A49" s="104">
        <v>29024</v>
      </c>
      <c r="B49" s="104">
        <v>-1.6121999993629288E-2</v>
      </c>
      <c r="C49" s="104">
        <v>1</v>
      </c>
      <c r="D49" s="105">
        <f t="shared" si="5"/>
        <v>2.9024000000000001</v>
      </c>
      <c r="E49" s="105">
        <f t="shared" si="6"/>
        <v>-1.6121999993629288E-2</v>
      </c>
      <c r="F49" s="26">
        <f t="shared" si="7"/>
        <v>2.9024000000000001</v>
      </c>
      <c r="G49" s="26">
        <f t="shared" si="8"/>
        <v>-1.6121999993629288E-2</v>
      </c>
      <c r="H49" s="26">
        <f t="shared" si="9"/>
        <v>8.4239257600000013</v>
      </c>
      <c r="I49" s="26">
        <f t="shared" si="10"/>
        <v>24.449602125824004</v>
      </c>
      <c r="J49" s="26">
        <f t="shared" si="11"/>
        <v>70.962525209991597</v>
      </c>
      <c r="K49" s="26">
        <f t="shared" si="12"/>
        <v>-4.6792492781509647E-2</v>
      </c>
      <c r="L49" s="26">
        <f t="shared" si="13"/>
        <v>-0.13581053104905361</v>
      </c>
      <c r="M49" s="26">
        <f t="shared" ca="1" si="14"/>
        <v>-2.1750021105258699E-2</v>
      </c>
      <c r="N49" s="26">
        <f t="shared" ca="1" si="15"/>
        <v>3.1674621632946353E-5</v>
      </c>
      <c r="O49" s="106">
        <f t="shared" ca="1" si="16"/>
        <v>4599522.0656152247</v>
      </c>
      <c r="P49" s="26">
        <f t="shared" ca="1" si="17"/>
        <v>2496323.4729401572</v>
      </c>
      <c r="Q49" s="26">
        <f t="shared" ca="1" si="18"/>
        <v>75459.840918914168</v>
      </c>
      <c r="R49">
        <f t="shared" ca="1" si="19"/>
        <v>5.628021111629411E-3</v>
      </c>
    </row>
    <row r="50" spans="1:18">
      <c r="A50" s="104">
        <v>29211</v>
      </c>
      <c r="B50" s="104">
        <v>-1.9027999995159917E-2</v>
      </c>
      <c r="C50" s="104">
        <v>1</v>
      </c>
      <c r="D50" s="105">
        <f t="shared" si="5"/>
        <v>2.9211</v>
      </c>
      <c r="E50" s="105">
        <f t="shared" si="6"/>
        <v>-1.9027999995159917E-2</v>
      </c>
      <c r="F50" s="26">
        <f t="shared" si="7"/>
        <v>2.9211</v>
      </c>
      <c r="G50" s="26">
        <f t="shared" si="8"/>
        <v>-1.9027999995159917E-2</v>
      </c>
      <c r="H50" s="26">
        <f t="shared" si="9"/>
        <v>8.5328252100000004</v>
      </c>
      <c r="I50" s="26">
        <f t="shared" si="10"/>
        <v>24.925235720931003</v>
      </c>
      <c r="J50" s="26">
        <f t="shared" si="11"/>
        <v>72.809106064411552</v>
      </c>
      <c r="K50" s="26">
        <f t="shared" si="12"/>
        <v>-5.558269078586163E-2</v>
      </c>
      <c r="L50" s="26">
        <f t="shared" si="13"/>
        <v>-0.16236259805458042</v>
      </c>
      <c r="M50" s="26">
        <f t="shared" ca="1" si="14"/>
        <v>-2.3548043939137897E-2</v>
      </c>
      <c r="N50" s="26">
        <f t="shared" ca="1" si="15"/>
        <v>2.0430797255492018E-5</v>
      </c>
      <c r="O50" s="106">
        <f t="shared" ca="1" si="16"/>
        <v>4650002.9158922816</v>
      </c>
      <c r="P50" s="26">
        <f t="shared" ca="1" si="17"/>
        <v>2509196.5819393052</v>
      </c>
      <c r="Q50" s="26">
        <f t="shared" ca="1" si="18"/>
        <v>75488.596137186163</v>
      </c>
      <c r="R50">
        <f t="shared" ca="1" si="19"/>
        <v>4.5200439439779805E-3</v>
      </c>
    </row>
    <row r="51" spans="1:18">
      <c r="A51" s="104">
        <v>29213.5</v>
      </c>
      <c r="B51" s="104">
        <v>-2.1272999998473097E-2</v>
      </c>
      <c r="C51" s="104">
        <v>1</v>
      </c>
      <c r="D51" s="105">
        <f t="shared" si="5"/>
        <v>2.9213499999999999</v>
      </c>
      <c r="E51" s="105">
        <f t="shared" si="6"/>
        <v>-2.1272999998473097E-2</v>
      </c>
      <c r="F51" s="26">
        <f t="shared" si="7"/>
        <v>2.9213499999999999</v>
      </c>
      <c r="G51" s="26">
        <f t="shared" si="8"/>
        <v>-2.1272999998473097E-2</v>
      </c>
      <c r="H51" s="26">
        <f t="shared" si="9"/>
        <v>8.5342858224999993</v>
      </c>
      <c r="I51" s="26">
        <f t="shared" si="10"/>
        <v>24.931635887560372</v>
      </c>
      <c r="J51" s="26">
        <f t="shared" si="11"/>
        <v>72.834034500124488</v>
      </c>
      <c r="K51" s="26">
        <f t="shared" si="12"/>
        <v>-6.2145878545539379E-2</v>
      </c>
      <c r="L51" s="26">
        <f t="shared" si="13"/>
        <v>-0.18154986228901146</v>
      </c>
      <c r="M51" s="26">
        <f t="shared" ca="1" si="14"/>
        <v>-2.3572580013001221E-2</v>
      </c>
      <c r="N51" s="26">
        <f t="shared" ca="1" si="15"/>
        <v>5.2880682432171677E-6</v>
      </c>
      <c r="O51" s="106">
        <f t="shared" ca="1" si="16"/>
        <v>4650506.1745461347</v>
      </c>
      <c r="P51" s="26">
        <f t="shared" ca="1" si="17"/>
        <v>2509278.5842319354</v>
      </c>
      <c r="Q51" s="26">
        <f t="shared" ca="1" si="18"/>
        <v>75486.291739033812</v>
      </c>
      <c r="R51">
        <f t="shared" ca="1" si="19"/>
        <v>2.2995800145281242E-3</v>
      </c>
    </row>
    <row r="52" spans="1:18">
      <c r="A52" s="104">
        <v>29716</v>
      </c>
      <c r="B52" s="104">
        <v>-1.996800000051735E-2</v>
      </c>
      <c r="C52" s="104">
        <v>0.5</v>
      </c>
      <c r="D52" s="105">
        <f t="shared" si="5"/>
        <v>2.9716</v>
      </c>
      <c r="E52" s="105">
        <f t="shared" si="6"/>
        <v>-1.996800000051735E-2</v>
      </c>
      <c r="F52" s="26">
        <f t="shared" si="7"/>
        <v>1.4858</v>
      </c>
      <c r="G52" s="26">
        <f t="shared" si="8"/>
        <v>-9.9840000002586748E-3</v>
      </c>
      <c r="H52" s="26">
        <f t="shared" si="9"/>
        <v>4.4152032800000001</v>
      </c>
      <c r="I52" s="26">
        <f t="shared" si="10"/>
        <v>13.120218066848</v>
      </c>
      <c r="J52" s="26">
        <f t="shared" si="11"/>
        <v>38.98804000744552</v>
      </c>
      <c r="K52" s="26">
        <f t="shared" si="12"/>
        <v>-2.9668454400768679E-2</v>
      </c>
      <c r="L52" s="26">
        <f t="shared" si="13"/>
        <v>-8.8162779097324201E-2</v>
      </c>
      <c r="M52" s="26">
        <f t="shared" ca="1" si="14"/>
        <v>-2.8771262464201253E-2</v>
      </c>
      <c r="N52" s="26">
        <f t="shared" ca="1" si="15"/>
        <v>3.8748715002252991E-5</v>
      </c>
      <c r="O52" s="106">
        <f t="shared" ca="1" si="16"/>
        <v>1164685.4084103657</v>
      </c>
      <c r="P52" s="26">
        <f t="shared" ca="1" si="17"/>
        <v>619370.53435622226</v>
      </c>
      <c r="Q52" s="26">
        <f t="shared" ca="1" si="18"/>
        <v>18398.710815009737</v>
      </c>
      <c r="R52">
        <f t="shared" ca="1" si="19"/>
        <v>8.803262463683903E-3</v>
      </c>
    </row>
    <row r="53" spans="1:18">
      <c r="A53" s="104">
        <v>29859.5</v>
      </c>
      <c r="B53" s="104">
        <v>-2.8620999997656327E-2</v>
      </c>
      <c r="C53" s="104">
        <v>0.2</v>
      </c>
      <c r="D53" s="105">
        <f t="shared" si="5"/>
        <v>2.9859499999999999</v>
      </c>
      <c r="E53" s="105">
        <f t="shared" si="6"/>
        <v>-2.8620999997656327E-2</v>
      </c>
      <c r="F53" s="26">
        <f t="shared" si="7"/>
        <v>0.59719</v>
      </c>
      <c r="G53" s="26">
        <f t="shared" si="8"/>
        <v>-5.724199999531266E-3</v>
      </c>
      <c r="H53" s="26">
        <f t="shared" si="9"/>
        <v>1.7831794804999999</v>
      </c>
      <c r="I53" s="26">
        <f t="shared" si="10"/>
        <v>5.3244847697989748</v>
      </c>
      <c r="J53" s="26">
        <f t="shared" si="11"/>
        <v>15.898645298381249</v>
      </c>
      <c r="K53" s="26">
        <f t="shared" si="12"/>
        <v>-1.7092174988600384E-2</v>
      </c>
      <c r="L53" s="26">
        <f t="shared" si="13"/>
        <v>-5.1036379907211313E-2</v>
      </c>
      <c r="M53" s="26">
        <f t="shared" ca="1" si="14"/>
        <v>-3.0353373088180313E-2</v>
      </c>
      <c r="N53" s="26">
        <f t="shared" ca="1" si="15"/>
        <v>6.0022330495432569E-7</v>
      </c>
      <c r="O53" s="106">
        <f t="shared" ca="1" si="16"/>
        <v>185086.86828499791</v>
      </c>
      <c r="P53" s="26">
        <f t="shared" ca="1" si="17"/>
        <v>98037.641782233928</v>
      </c>
      <c r="Q53" s="26">
        <f t="shared" ca="1" si="18"/>
        <v>2901.6963860854194</v>
      </c>
      <c r="R53">
        <f t="shared" ca="1" si="19"/>
        <v>1.7323730905239865E-3</v>
      </c>
    </row>
    <row r="54" spans="1:18">
      <c r="A54" s="104">
        <v>30009</v>
      </c>
      <c r="B54" s="104">
        <v>-3.0952000000979751E-2</v>
      </c>
      <c r="C54" s="104">
        <v>0.5</v>
      </c>
      <c r="D54" s="105">
        <f t="shared" si="5"/>
        <v>3.0009000000000001</v>
      </c>
      <c r="E54" s="105">
        <f t="shared" si="6"/>
        <v>-3.0952000000979751E-2</v>
      </c>
      <c r="F54" s="26">
        <f t="shared" si="7"/>
        <v>1.5004500000000001</v>
      </c>
      <c r="G54" s="26">
        <f t="shared" si="8"/>
        <v>-1.5476000000489876E-2</v>
      </c>
      <c r="H54" s="26">
        <f t="shared" si="9"/>
        <v>4.5027004050000006</v>
      </c>
      <c r="I54" s="26">
        <f t="shared" si="10"/>
        <v>13.512153645364503</v>
      </c>
      <c r="J54" s="26">
        <f t="shared" si="11"/>
        <v>40.548621874374341</v>
      </c>
      <c r="K54" s="26">
        <f t="shared" si="12"/>
        <v>-4.6441928401470073E-2</v>
      </c>
      <c r="L54" s="26">
        <f t="shared" si="13"/>
        <v>-0.13936758293997153</v>
      </c>
      <c r="M54" s="26">
        <f t="shared" ca="1" si="14"/>
        <v>-3.2047711378864974E-2</v>
      </c>
      <c r="N54" s="26">
        <f t="shared" ca="1" si="15"/>
        <v>6.0029171181356625E-7</v>
      </c>
      <c r="O54" s="106">
        <f t="shared" ca="1" si="16"/>
        <v>1144616.5805003103</v>
      </c>
      <c r="P54" s="26">
        <f t="shared" ca="1" si="17"/>
        <v>603810.50793768407</v>
      </c>
      <c r="Q54" s="26">
        <f t="shared" ca="1" si="18"/>
        <v>17803.088950680161</v>
      </c>
      <c r="R54">
        <f t="shared" ca="1" si="19"/>
        <v>1.0957113778852223E-3</v>
      </c>
    </row>
    <row r="55" spans="1:18">
      <c r="A55" s="104">
        <v>30009.5</v>
      </c>
      <c r="B55" s="104">
        <v>-2.9220999997050967E-2</v>
      </c>
      <c r="C55" s="104">
        <v>1</v>
      </c>
      <c r="D55" s="105">
        <f t="shared" si="5"/>
        <v>3.00095</v>
      </c>
      <c r="E55" s="105">
        <f t="shared" si="6"/>
        <v>-2.9220999997050967E-2</v>
      </c>
      <c r="F55" s="26">
        <f t="shared" si="7"/>
        <v>3.00095</v>
      </c>
      <c r="G55" s="26">
        <f t="shared" si="8"/>
        <v>-2.9220999997050967E-2</v>
      </c>
      <c r="H55" s="26">
        <f t="shared" si="9"/>
        <v>9.0057009024999992</v>
      </c>
      <c r="I55" s="26">
        <f t="shared" si="10"/>
        <v>27.025658123357374</v>
      </c>
      <c r="J55" s="26">
        <f t="shared" si="11"/>
        <v>81.102648745289315</v>
      </c>
      <c r="K55" s="26">
        <f t="shared" si="12"/>
        <v>-8.7690759941150095E-2</v>
      </c>
      <c r="L55" s="26">
        <f t="shared" si="13"/>
        <v>-0.26315558604539435</v>
      </c>
      <c r="M55" s="26">
        <f t="shared" ca="1" si="14"/>
        <v>-3.2053456954265647E-2</v>
      </c>
      <c r="N55" s="26">
        <f t="shared" ca="1" si="15"/>
        <v>8.0228124144738412E-6</v>
      </c>
      <c r="O55" s="106">
        <f t="shared" ca="1" si="16"/>
        <v>4578276.6097466089</v>
      </c>
      <c r="P55" s="26">
        <f t="shared" ca="1" si="17"/>
        <v>2415109.0484069823</v>
      </c>
      <c r="Q55" s="26">
        <f t="shared" ca="1" si="18"/>
        <v>71207.514675717975</v>
      </c>
      <c r="R55">
        <f t="shared" ca="1" si="19"/>
        <v>2.8324569572146796E-3</v>
      </c>
    </row>
    <row r="56" spans="1:18">
      <c r="A56" s="104">
        <v>30036</v>
      </c>
      <c r="B56" s="104">
        <v>-2.927800000179559E-2</v>
      </c>
      <c r="C56" s="104">
        <v>1</v>
      </c>
      <c r="D56" s="105">
        <f t="shared" si="5"/>
        <v>3.0036</v>
      </c>
      <c r="E56" s="105">
        <f t="shared" si="6"/>
        <v>-2.927800000179559E-2</v>
      </c>
      <c r="F56" s="26">
        <f t="shared" si="7"/>
        <v>3.0036</v>
      </c>
      <c r="G56" s="26">
        <f t="shared" si="8"/>
        <v>-2.927800000179559E-2</v>
      </c>
      <c r="H56" s="26">
        <f t="shared" si="9"/>
        <v>9.0216129600000006</v>
      </c>
      <c r="I56" s="26">
        <f t="shared" si="10"/>
        <v>27.097316686656001</v>
      </c>
      <c r="J56" s="26">
        <f t="shared" si="11"/>
        <v>81.389500400039964</v>
      </c>
      <c r="K56" s="26">
        <f t="shared" si="12"/>
        <v>-8.7939400805393239E-2</v>
      </c>
      <c r="L56" s="26">
        <f t="shared" si="13"/>
        <v>-0.26413478425907916</v>
      </c>
      <c r="M56" s="26">
        <f t="shared" ca="1" si="14"/>
        <v>-3.2358725081668038E-2</v>
      </c>
      <c r="N56" s="26">
        <f t="shared" ca="1" si="15"/>
        <v>9.4908670177551038E-6</v>
      </c>
      <c r="O56" s="106">
        <f t="shared" ca="1" si="16"/>
        <v>4567967.8059587497</v>
      </c>
      <c r="P56" s="26">
        <f t="shared" ca="1" si="17"/>
        <v>2407932.5397973098</v>
      </c>
      <c r="Q56" s="26">
        <f t="shared" ca="1" si="18"/>
        <v>70947.233432787951</v>
      </c>
      <c r="R56">
        <f t="shared" ca="1" si="19"/>
        <v>3.0807250798724484E-3</v>
      </c>
    </row>
    <row r="57" spans="1:18">
      <c r="A57" s="104">
        <v>30036.5</v>
      </c>
      <c r="B57" s="104">
        <v>-2.8946999998879619E-2</v>
      </c>
      <c r="C57" s="104">
        <v>0.5</v>
      </c>
      <c r="D57" s="105">
        <f t="shared" si="5"/>
        <v>3.0036499999999999</v>
      </c>
      <c r="E57" s="105">
        <f t="shared" si="6"/>
        <v>-2.8946999998879619E-2</v>
      </c>
      <c r="F57" s="26">
        <f t="shared" si="7"/>
        <v>1.501825</v>
      </c>
      <c r="G57" s="26">
        <f t="shared" si="8"/>
        <v>-1.4473499999439809E-2</v>
      </c>
      <c r="H57" s="26">
        <f t="shared" si="9"/>
        <v>4.5109566612499998</v>
      </c>
      <c r="I57" s="26">
        <f t="shared" si="10"/>
        <v>13.549334975563562</v>
      </c>
      <c r="J57" s="26">
        <f t="shared" si="11"/>
        <v>40.697459999351494</v>
      </c>
      <c r="K57" s="26">
        <f t="shared" si="12"/>
        <v>-4.3473328273317381E-2</v>
      </c>
      <c r="L57" s="26">
        <f t="shared" si="13"/>
        <v>-0.13057866246814975</v>
      </c>
      <c r="M57" s="26">
        <f t="shared" ca="1" si="14"/>
        <v>-3.2364499058244456E-2</v>
      </c>
      <c r="N57" s="26">
        <f t="shared" ca="1" si="15"/>
        <v>5.8396499103797723E-6</v>
      </c>
      <c r="O57" s="106">
        <f t="shared" ca="1" si="16"/>
        <v>1141942.1281209334</v>
      </c>
      <c r="P57" s="26">
        <f t="shared" ca="1" si="17"/>
        <v>601948.67884788173</v>
      </c>
      <c r="Q57" s="26">
        <f t="shared" ca="1" si="18"/>
        <v>17735.563191841618</v>
      </c>
      <c r="R57">
        <f t="shared" ca="1" si="19"/>
        <v>3.4174990593648369E-3</v>
      </c>
    </row>
    <row r="58" spans="1:18">
      <c r="A58" s="104">
        <v>30863.5</v>
      </c>
      <c r="B58" s="104">
        <v>-4.2173000001639593E-2</v>
      </c>
      <c r="C58" s="104">
        <v>1</v>
      </c>
      <c r="D58" s="105">
        <f t="shared" si="5"/>
        <v>3.0863499999999999</v>
      </c>
      <c r="E58" s="105">
        <f t="shared" si="6"/>
        <v>-4.2173000001639593E-2</v>
      </c>
      <c r="F58" s="26">
        <f t="shared" si="7"/>
        <v>3.0863499999999999</v>
      </c>
      <c r="G58" s="26">
        <f t="shared" si="8"/>
        <v>-4.2173000001639593E-2</v>
      </c>
      <c r="H58" s="26">
        <f t="shared" si="9"/>
        <v>9.5255563225</v>
      </c>
      <c r="I58" s="26">
        <f t="shared" si="10"/>
        <v>29.399200755947874</v>
      </c>
      <c r="J58" s="26">
        <f t="shared" si="11"/>
        <v>90.736223253119718</v>
      </c>
      <c r="K58" s="26">
        <f t="shared" si="12"/>
        <v>-0.13016063855506035</v>
      </c>
      <c r="L58" s="26">
        <f t="shared" si="13"/>
        <v>-0.40172128680441049</v>
      </c>
      <c r="M58" s="26">
        <f t="shared" ca="1" si="14"/>
        <v>-4.26345130388327E-2</v>
      </c>
      <c r="N58" s="26">
        <f t="shared" ca="1" si="15"/>
        <v>2.1299428349920565E-7</v>
      </c>
      <c r="O58" s="106">
        <f t="shared" ca="1" si="16"/>
        <v>4008063.0895834016</v>
      </c>
      <c r="P58" s="26">
        <f t="shared" ca="1" si="17"/>
        <v>2065172.0066327457</v>
      </c>
      <c r="Q58" s="26">
        <f t="shared" ca="1" si="18"/>
        <v>59446.736856669355</v>
      </c>
      <c r="R58">
        <f t="shared" ca="1" si="19"/>
        <v>4.6151303719310643E-4</v>
      </c>
    </row>
    <row r="59" spans="1:18">
      <c r="A59" s="104">
        <v>30986</v>
      </c>
      <c r="B59" s="104">
        <v>-3.8777999994636048E-2</v>
      </c>
      <c r="C59" s="104">
        <v>0.2</v>
      </c>
      <c r="D59" s="105">
        <f t="shared" si="5"/>
        <v>3.0985999999999998</v>
      </c>
      <c r="E59" s="105">
        <f t="shared" si="6"/>
        <v>-3.8777999994636048E-2</v>
      </c>
      <c r="F59" s="26">
        <f t="shared" si="7"/>
        <v>0.61972000000000005</v>
      </c>
      <c r="G59" s="26">
        <f t="shared" si="8"/>
        <v>-7.7555999989272102E-3</v>
      </c>
      <c r="H59" s="26">
        <f t="shared" si="9"/>
        <v>1.920264392</v>
      </c>
      <c r="I59" s="26">
        <f t="shared" si="10"/>
        <v>5.9501312450511996</v>
      </c>
      <c r="J59" s="26">
        <f t="shared" si="11"/>
        <v>18.437076675915645</v>
      </c>
      <c r="K59" s="26">
        <f t="shared" si="12"/>
        <v>-2.4031502156675853E-2</v>
      </c>
      <c r="L59" s="26">
        <f t="shared" si="13"/>
        <v>-7.4464012582675793E-2</v>
      </c>
      <c r="M59" s="26">
        <f t="shared" ca="1" si="14"/>
        <v>-4.4278116518977506E-2</v>
      </c>
      <c r="N59" s="26">
        <f t="shared" ca="1" si="15"/>
        <v>6.0502563562667933E-6</v>
      </c>
      <c r="O59" s="106">
        <f t="shared" ca="1" si="16"/>
        <v>155568.68250802768</v>
      </c>
      <c r="P59" s="26">
        <f t="shared" ca="1" si="17"/>
        <v>79872.990751914971</v>
      </c>
      <c r="Q59" s="26">
        <f t="shared" ca="1" si="18"/>
        <v>2290.1571659553056</v>
      </c>
      <c r="R59">
        <f t="shared" ca="1" si="19"/>
        <v>5.5001165243414585E-3</v>
      </c>
    </row>
    <row r="60" spans="1:18">
      <c r="A60" s="104">
        <v>31768</v>
      </c>
      <c r="B60" s="104">
        <v>-5.9093999996548519E-2</v>
      </c>
      <c r="C60" s="104">
        <v>0.5</v>
      </c>
      <c r="D60" s="105">
        <f t="shared" si="5"/>
        <v>3.1768000000000001</v>
      </c>
      <c r="E60" s="105">
        <f t="shared" si="6"/>
        <v>-5.9093999996548519E-2</v>
      </c>
      <c r="F60" s="26">
        <f t="shared" si="7"/>
        <v>1.5884</v>
      </c>
      <c r="G60" s="26">
        <f t="shared" si="8"/>
        <v>-2.9546999998274259E-2</v>
      </c>
      <c r="H60" s="26">
        <f t="shared" si="9"/>
        <v>5.04602912</v>
      </c>
      <c r="I60" s="26">
        <f t="shared" si="10"/>
        <v>16.030225308416</v>
      </c>
      <c r="J60" s="26">
        <f t="shared" si="11"/>
        <v>50.92481975977595</v>
      </c>
      <c r="K60" s="26">
        <f t="shared" si="12"/>
        <v>-9.3864909594517668E-2</v>
      </c>
      <c r="L60" s="26">
        <f t="shared" si="13"/>
        <v>-0.29819004479986372</v>
      </c>
      <c r="M60" s="26">
        <f t="shared" ca="1" si="14"/>
        <v>-5.5514370046883643E-2</v>
      </c>
      <c r="N60" s="26">
        <f t="shared" ca="1" si="15"/>
        <v>6.4068752882688793E-6</v>
      </c>
      <c r="O60" s="106">
        <f t="shared" ca="1" si="16"/>
        <v>740591.00667924737</v>
      </c>
      <c r="P60" s="26">
        <f t="shared" ca="1" si="17"/>
        <v>370542.55762512377</v>
      </c>
      <c r="Q60" s="26">
        <f t="shared" ca="1" si="18"/>
        <v>10301.857031069487</v>
      </c>
      <c r="R60">
        <f t="shared" ca="1" si="19"/>
        <v>-3.5796299496648754E-3</v>
      </c>
    </row>
    <row r="61" spans="1:18">
      <c r="A61" s="104">
        <v>32528.5</v>
      </c>
      <c r="B61" s="104">
        <v>-7.0492999999260064E-2</v>
      </c>
      <c r="C61" s="104">
        <v>1</v>
      </c>
      <c r="D61" s="105">
        <f t="shared" si="5"/>
        <v>3.25285</v>
      </c>
      <c r="E61" s="105">
        <f t="shared" si="6"/>
        <v>-7.0492999999260064E-2</v>
      </c>
      <c r="F61" s="26">
        <f t="shared" si="7"/>
        <v>3.25285</v>
      </c>
      <c r="G61" s="26">
        <f t="shared" si="8"/>
        <v>-7.0492999999260064E-2</v>
      </c>
      <c r="H61" s="26">
        <f t="shared" si="9"/>
        <v>10.581033122500001</v>
      </c>
      <c r="I61" s="26">
        <f t="shared" si="10"/>
        <v>34.418513592524128</v>
      </c>
      <c r="J61" s="26">
        <f t="shared" si="11"/>
        <v>111.95826193944211</v>
      </c>
      <c r="K61" s="26">
        <f t="shared" si="12"/>
        <v>-0.2293031550475931</v>
      </c>
      <c r="L61" s="26">
        <f t="shared" si="13"/>
        <v>-0.74588876789656322</v>
      </c>
      <c r="M61" s="26">
        <f t="shared" ca="1" si="14"/>
        <v>-6.7675646689410618E-2</v>
      </c>
      <c r="N61" s="26">
        <f t="shared" ca="1" si="15"/>
        <v>7.9374796725196308E-6</v>
      </c>
      <c r="O61" s="106">
        <f t="shared" ca="1" si="16"/>
        <v>1897492.8435835743</v>
      </c>
      <c r="P61" s="26">
        <f t="shared" ca="1" si="17"/>
        <v>915052.42510169011</v>
      </c>
      <c r="Q61" s="26">
        <f t="shared" ca="1" si="18"/>
        <v>24209.920731089616</v>
      </c>
      <c r="R61">
        <f t="shared" ca="1" si="19"/>
        <v>-2.8173533098494463E-3</v>
      </c>
    </row>
    <row r="62" spans="1:18">
      <c r="A62" s="104">
        <v>32528.5</v>
      </c>
      <c r="B62" s="104">
        <v>-6.9493000002694316E-2</v>
      </c>
      <c r="C62" s="104">
        <v>1</v>
      </c>
      <c r="D62" s="105">
        <f t="shared" si="5"/>
        <v>3.25285</v>
      </c>
      <c r="E62" s="105">
        <f t="shared" si="6"/>
        <v>-6.9493000002694316E-2</v>
      </c>
      <c r="F62" s="26">
        <f t="shared" si="7"/>
        <v>3.25285</v>
      </c>
      <c r="G62" s="26">
        <f t="shared" si="8"/>
        <v>-6.9493000002694316E-2</v>
      </c>
      <c r="H62" s="26">
        <f t="shared" si="9"/>
        <v>10.581033122500001</v>
      </c>
      <c r="I62" s="26">
        <f t="shared" si="10"/>
        <v>34.418513592524128</v>
      </c>
      <c r="J62" s="26">
        <f t="shared" si="11"/>
        <v>111.95826193944211</v>
      </c>
      <c r="K62" s="26">
        <f t="shared" si="12"/>
        <v>-0.22605030505876419</v>
      </c>
      <c r="L62" s="26">
        <f t="shared" si="13"/>
        <v>-0.73530773481040113</v>
      </c>
      <c r="M62" s="26">
        <f t="shared" ca="1" si="14"/>
        <v>-6.7675646689410618E-2</v>
      </c>
      <c r="N62" s="26">
        <f t="shared" ca="1" si="15"/>
        <v>3.3027730653032361E-6</v>
      </c>
      <c r="O62" s="106">
        <f t="shared" ca="1" si="16"/>
        <v>1897492.8435835743</v>
      </c>
      <c r="P62" s="26">
        <f t="shared" ca="1" si="17"/>
        <v>915052.42510169011</v>
      </c>
      <c r="Q62" s="26">
        <f t="shared" ca="1" si="18"/>
        <v>24209.920731089616</v>
      </c>
      <c r="R62">
        <f t="shared" ca="1" si="19"/>
        <v>-1.8173533132836983E-3</v>
      </c>
    </row>
    <row r="63" spans="1:18">
      <c r="A63" s="104">
        <v>32530.5</v>
      </c>
      <c r="B63" s="104">
        <v>-7.1968999996897765E-2</v>
      </c>
      <c r="C63" s="104">
        <v>1</v>
      </c>
      <c r="D63" s="105">
        <f t="shared" si="5"/>
        <v>3.25305</v>
      </c>
      <c r="E63" s="105">
        <f t="shared" si="6"/>
        <v>-7.1968999996897765E-2</v>
      </c>
      <c r="F63" s="26">
        <f t="shared" si="7"/>
        <v>3.25305</v>
      </c>
      <c r="G63" s="26">
        <f t="shared" si="8"/>
        <v>-7.1968999996897765E-2</v>
      </c>
      <c r="H63" s="26">
        <f t="shared" si="9"/>
        <v>10.5823343025</v>
      </c>
      <c r="I63" s="26">
        <f t="shared" si="10"/>
        <v>34.424862602747623</v>
      </c>
      <c r="J63" s="26">
        <f t="shared" si="11"/>
        <v>111.98579928986815</v>
      </c>
      <c r="K63" s="26">
        <f t="shared" si="12"/>
        <v>-0.23411875543990826</v>
      </c>
      <c r="L63" s="26">
        <f t="shared" si="13"/>
        <v>-0.76160001738379357</v>
      </c>
      <c r="M63" s="26">
        <f t="shared" ca="1" si="14"/>
        <v>-6.7709233148471215E-2</v>
      </c>
      <c r="N63" s="26">
        <f t="shared" ca="1" si="15"/>
        <v>1.8145613602953858E-5</v>
      </c>
      <c r="O63" s="106">
        <f t="shared" ca="1" si="16"/>
        <v>1894647.3329466656</v>
      </c>
      <c r="P63" s="26">
        <f t="shared" ca="1" si="17"/>
        <v>913564.97822488635</v>
      </c>
      <c r="Q63" s="26">
        <f t="shared" ca="1" si="18"/>
        <v>24166.246682624129</v>
      </c>
      <c r="R63">
        <f t="shared" ca="1" si="19"/>
        <v>-4.2597668484265494E-3</v>
      </c>
    </row>
    <row r="64" spans="1:18">
      <c r="A64" s="104">
        <v>32530.5</v>
      </c>
      <c r="B64" s="104">
        <v>-7.1368999997503124E-2</v>
      </c>
      <c r="C64" s="104">
        <v>1</v>
      </c>
      <c r="D64" s="105">
        <f t="shared" si="5"/>
        <v>3.25305</v>
      </c>
      <c r="E64" s="105">
        <f t="shared" si="6"/>
        <v>-7.1368999997503124E-2</v>
      </c>
      <c r="F64" s="26">
        <f t="shared" si="7"/>
        <v>3.25305</v>
      </c>
      <c r="G64" s="26">
        <f t="shared" si="8"/>
        <v>-7.1368999997503124E-2</v>
      </c>
      <c r="H64" s="26">
        <f t="shared" si="9"/>
        <v>10.5823343025</v>
      </c>
      <c r="I64" s="26">
        <f t="shared" si="10"/>
        <v>34.424862602747623</v>
      </c>
      <c r="J64" s="26">
        <f t="shared" si="11"/>
        <v>111.98579928986815</v>
      </c>
      <c r="K64" s="26">
        <f t="shared" si="12"/>
        <v>-0.23216692544187753</v>
      </c>
      <c r="L64" s="26">
        <f t="shared" si="13"/>
        <v>-0.75525061680869965</v>
      </c>
      <c r="M64" s="26">
        <f t="shared" ca="1" si="14"/>
        <v>-6.7709233148471215E-2</v>
      </c>
      <c r="N64" s="26">
        <f t="shared" ca="1" si="15"/>
        <v>1.3393893389272949E-5</v>
      </c>
      <c r="O64" s="106">
        <f t="shared" ca="1" si="16"/>
        <v>1894647.3329466656</v>
      </c>
      <c r="P64" s="26">
        <f t="shared" ca="1" si="17"/>
        <v>913564.97822488635</v>
      </c>
      <c r="Q64" s="26">
        <f t="shared" ca="1" si="18"/>
        <v>24166.246682624129</v>
      </c>
      <c r="R64">
        <f t="shared" ca="1" si="19"/>
        <v>-3.6597668490319091E-3</v>
      </c>
    </row>
    <row r="65" spans="1:18">
      <c r="A65" s="104">
        <v>32530.5</v>
      </c>
      <c r="B65" s="104">
        <v>-7.1368999997503124E-2</v>
      </c>
      <c r="C65" s="104">
        <v>1</v>
      </c>
      <c r="D65" s="105">
        <f t="shared" si="5"/>
        <v>3.25305</v>
      </c>
      <c r="E65" s="105">
        <f t="shared" si="6"/>
        <v>-7.1368999997503124E-2</v>
      </c>
      <c r="F65" s="26">
        <f t="shared" si="7"/>
        <v>3.25305</v>
      </c>
      <c r="G65" s="26">
        <f t="shared" si="8"/>
        <v>-7.1368999997503124E-2</v>
      </c>
      <c r="H65" s="26">
        <f t="shared" si="9"/>
        <v>10.5823343025</v>
      </c>
      <c r="I65" s="26">
        <f t="shared" si="10"/>
        <v>34.424862602747623</v>
      </c>
      <c r="J65" s="26">
        <f t="shared" si="11"/>
        <v>111.98579928986815</v>
      </c>
      <c r="K65" s="26">
        <f t="shared" si="12"/>
        <v>-0.23216692544187753</v>
      </c>
      <c r="L65" s="26">
        <f t="shared" si="13"/>
        <v>-0.75525061680869965</v>
      </c>
      <c r="M65" s="26">
        <f t="shared" ca="1" si="14"/>
        <v>-6.7709233148471215E-2</v>
      </c>
      <c r="N65" s="26">
        <f t="shared" ca="1" si="15"/>
        <v>1.3393893389272949E-5</v>
      </c>
      <c r="O65" s="106">
        <f t="shared" ca="1" si="16"/>
        <v>1894647.3329466656</v>
      </c>
      <c r="P65" s="26">
        <f t="shared" ca="1" si="17"/>
        <v>913564.97822488635</v>
      </c>
      <c r="Q65" s="26">
        <f t="shared" ca="1" si="18"/>
        <v>24166.246682624129</v>
      </c>
      <c r="R65">
        <f t="shared" ca="1" si="19"/>
        <v>-3.6597668490319091E-3</v>
      </c>
    </row>
    <row r="66" spans="1:18">
      <c r="A66" s="104">
        <v>32572.5</v>
      </c>
      <c r="B66" s="104">
        <v>-7.2914999997010455E-2</v>
      </c>
      <c r="C66" s="104">
        <v>0.4</v>
      </c>
      <c r="D66" s="105">
        <f t="shared" si="5"/>
        <v>3.25725</v>
      </c>
      <c r="E66" s="105">
        <f t="shared" si="6"/>
        <v>-7.2914999997010455E-2</v>
      </c>
      <c r="F66" s="26">
        <f t="shared" si="7"/>
        <v>1.3029000000000002</v>
      </c>
      <c r="G66" s="26">
        <f t="shared" si="8"/>
        <v>-2.9165999998804183E-2</v>
      </c>
      <c r="H66" s="26">
        <f t="shared" si="9"/>
        <v>4.2438710250000007</v>
      </c>
      <c r="I66" s="26">
        <f t="shared" si="10"/>
        <v>13.823348896181253</v>
      </c>
      <c r="J66" s="26">
        <f t="shared" si="11"/>
        <v>45.026103192086389</v>
      </c>
      <c r="K66" s="26">
        <f t="shared" si="12"/>
        <v>-9.500095349610492E-2</v>
      </c>
      <c r="L66" s="26">
        <f t="shared" si="13"/>
        <v>-0.30944185577518774</v>
      </c>
      <c r="M66" s="26">
        <f t="shared" ca="1" si="14"/>
        <v>-6.8416492691437014E-2</v>
      </c>
      <c r="N66" s="26">
        <f t="shared" ca="1" si="15"/>
        <v>8.0946271913190464E-6</v>
      </c>
      <c r="O66" s="106">
        <f t="shared" ca="1" si="16"/>
        <v>293593.556738396</v>
      </c>
      <c r="P66" s="26">
        <f t="shared" ca="1" si="17"/>
        <v>141183.86312720965</v>
      </c>
      <c r="Q66" s="26">
        <f t="shared" ca="1" si="18"/>
        <v>3720.3805010198662</v>
      </c>
      <c r="R66">
        <f t="shared" ca="1" si="19"/>
        <v>-4.4985073055734404E-3</v>
      </c>
    </row>
    <row r="67" spans="1:18">
      <c r="A67" s="104">
        <v>32690.5</v>
      </c>
      <c r="B67" s="104">
        <v>-7.349899999826448E-2</v>
      </c>
      <c r="C67" s="104">
        <v>0.5</v>
      </c>
      <c r="D67" s="105">
        <f t="shared" si="5"/>
        <v>3.26905</v>
      </c>
      <c r="E67" s="105">
        <f t="shared" si="6"/>
        <v>-7.349899999826448E-2</v>
      </c>
      <c r="F67" s="26">
        <f t="shared" si="7"/>
        <v>1.634525</v>
      </c>
      <c r="G67" s="26">
        <f t="shared" si="8"/>
        <v>-3.674949999913224E-2</v>
      </c>
      <c r="H67" s="26">
        <f t="shared" si="9"/>
        <v>5.3433439512499996</v>
      </c>
      <c r="I67" s="26">
        <f t="shared" si="10"/>
        <v>17.46765854383381</v>
      </c>
      <c r="J67" s="26">
        <f t="shared" si="11"/>
        <v>57.102649162719921</v>
      </c>
      <c r="K67" s="26">
        <f t="shared" si="12"/>
        <v>-0.12013595297216326</v>
      </c>
      <c r="L67" s="26">
        <f t="shared" si="13"/>
        <v>-0.3927304370636503</v>
      </c>
      <c r="M67" s="26">
        <f t="shared" ca="1" si="14"/>
        <v>-7.0423415001932277E-2</v>
      </c>
      <c r="N67" s="26">
        <f t="shared" ca="1" si="15"/>
        <v>4.7296115348318805E-6</v>
      </c>
      <c r="O67" s="106">
        <f t="shared" ca="1" si="16"/>
        <v>417058.68688254355</v>
      </c>
      <c r="P67" s="26">
        <f t="shared" ca="1" si="17"/>
        <v>198926.04743909775</v>
      </c>
      <c r="Q67" s="26">
        <f t="shared" ca="1" si="18"/>
        <v>5180.7302392863085</v>
      </c>
      <c r="R67">
        <f t="shared" ca="1" si="19"/>
        <v>-3.0755849963322035E-3</v>
      </c>
    </row>
    <row r="68" spans="1:18">
      <c r="A68" s="104">
        <v>32739.5</v>
      </c>
      <c r="B68" s="104">
        <v>-7.7161000001069624E-2</v>
      </c>
      <c r="C68" s="104">
        <v>1</v>
      </c>
      <c r="D68" s="105">
        <f t="shared" si="5"/>
        <v>3.2739500000000001</v>
      </c>
      <c r="E68" s="105">
        <f t="shared" si="6"/>
        <v>-7.7161000001069624E-2</v>
      </c>
      <c r="F68" s="26">
        <f t="shared" si="7"/>
        <v>3.2739500000000001</v>
      </c>
      <c r="G68" s="26">
        <f t="shared" si="8"/>
        <v>-7.7161000001069624E-2</v>
      </c>
      <c r="H68" s="26">
        <f t="shared" si="9"/>
        <v>10.718748602500002</v>
      </c>
      <c r="I68" s="26">
        <f t="shared" si="10"/>
        <v>35.092646987154879</v>
      </c>
      <c r="J68" s="26">
        <f t="shared" si="11"/>
        <v>114.89157160359572</v>
      </c>
      <c r="K68" s="26">
        <f t="shared" si="12"/>
        <v>-0.25262125595350193</v>
      </c>
      <c r="L68" s="26">
        <f t="shared" si="13"/>
        <v>-0.82706936092896766</v>
      </c>
      <c r="M68" s="26">
        <f t="shared" ca="1" si="14"/>
        <v>-7.1265405655275282E-2</v>
      </c>
      <c r="N68" s="26">
        <f t="shared" ca="1" si="15"/>
        <v>3.4758032690162211E-5</v>
      </c>
      <c r="O68" s="106">
        <f t="shared" ca="1" si="16"/>
        <v>1599576.5249613938</v>
      </c>
      <c r="P68" s="26">
        <f t="shared" ca="1" si="17"/>
        <v>760161.791259213</v>
      </c>
      <c r="Q68" s="26">
        <f t="shared" ca="1" si="18"/>
        <v>19691.613110751961</v>
      </c>
      <c r="R68">
        <f t="shared" ca="1" si="19"/>
        <v>-5.8955943457943416E-3</v>
      </c>
    </row>
    <row r="69" spans="1:18">
      <c r="A69" s="104">
        <v>32741</v>
      </c>
      <c r="B69" s="104">
        <v>-7.496799999353243E-2</v>
      </c>
      <c r="C69" s="104">
        <v>1</v>
      </c>
      <c r="D69" s="105">
        <f t="shared" si="5"/>
        <v>3.2740999999999998</v>
      </c>
      <c r="E69" s="105">
        <f t="shared" si="6"/>
        <v>-7.496799999353243E-2</v>
      </c>
      <c r="F69" s="26">
        <f t="shared" si="7"/>
        <v>3.2740999999999998</v>
      </c>
      <c r="G69" s="26">
        <f t="shared" si="8"/>
        <v>-7.496799999353243E-2</v>
      </c>
      <c r="H69" s="26">
        <f t="shared" si="9"/>
        <v>10.719730809999998</v>
      </c>
      <c r="I69" s="26">
        <f t="shared" si="10"/>
        <v>35.097470645020991</v>
      </c>
      <c r="J69" s="26">
        <f t="shared" si="11"/>
        <v>114.91262863886323</v>
      </c>
      <c r="K69" s="26">
        <f t="shared" si="12"/>
        <v>-0.24545272877882451</v>
      </c>
      <c r="L69" s="26">
        <f t="shared" si="13"/>
        <v>-0.8036367792947493</v>
      </c>
      <c r="M69" s="26">
        <f t="shared" ca="1" si="14"/>
        <v>-7.1291260560432779E-2</v>
      </c>
      <c r="N69" s="26">
        <f t="shared" ca="1" si="15"/>
        <v>1.3518412858909949E-5</v>
      </c>
      <c r="O69" s="106">
        <f t="shared" ca="1" si="16"/>
        <v>1597481.2430004815</v>
      </c>
      <c r="P69" s="26">
        <f t="shared" ca="1" si="17"/>
        <v>759078.62514857575</v>
      </c>
      <c r="Q69" s="26">
        <f t="shared" ca="1" si="18"/>
        <v>19660.238263025181</v>
      </c>
      <c r="R69">
        <f t="shared" ca="1" si="19"/>
        <v>-3.6767394330996517E-3</v>
      </c>
    </row>
    <row r="70" spans="1:18">
      <c r="A70" s="104">
        <v>32743.5</v>
      </c>
      <c r="B70" s="104">
        <v>-7.5112999998964369E-2</v>
      </c>
      <c r="C70" s="104">
        <v>1</v>
      </c>
      <c r="D70" s="105">
        <f t="shared" si="5"/>
        <v>3.2743500000000001</v>
      </c>
      <c r="E70" s="105">
        <f t="shared" si="6"/>
        <v>-7.5112999998964369E-2</v>
      </c>
      <c r="F70" s="26">
        <f t="shared" si="7"/>
        <v>3.2743500000000001</v>
      </c>
      <c r="G70" s="26">
        <f t="shared" si="8"/>
        <v>-7.5112999998964369E-2</v>
      </c>
      <c r="H70" s="26">
        <f t="shared" si="9"/>
        <v>10.721367922500001</v>
      </c>
      <c r="I70" s="26">
        <f t="shared" si="10"/>
        <v>35.10551105703788</v>
      </c>
      <c r="J70" s="26">
        <f t="shared" si="11"/>
        <v>114.94773012961198</v>
      </c>
      <c r="K70" s="26">
        <f t="shared" si="12"/>
        <v>-0.24594625154660898</v>
      </c>
      <c r="L70" s="26">
        <f t="shared" si="13"/>
        <v>-0.80531410875163911</v>
      </c>
      <c r="M70" s="26">
        <f t="shared" ca="1" si="14"/>
        <v>-7.1334362587983646E-2</v>
      </c>
      <c r="N70" s="26">
        <f t="shared" ca="1" si="15"/>
        <v>1.4278100683663102E-5</v>
      </c>
      <c r="O70" s="106">
        <f t="shared" ca="1" si="16"/>
        <v>1593990.0140709679</v>
      </c>
      <c r="P70" s="26">
        <f t="shared" ca="1" si="17"/>
        <v>757274.01707525842</v>
      </c>
      <c r="Q70" s="26">
        <f t="shared" ca="1" si="18"/>
        <v>19607.973512087894</v>
      </c>
      <c r="R70">
        <f t="shared" ca="1" si="19"/>
        <v>-3.778637410980723E-3</v>
      </c>
    </row>
    <row r="71" spans="1:18">
      <c r="A71" s="104">
        <v>32811.5</v>
      </c>
      <c r="B71" s="104">
        <v>-7.7496999998402316E-2</v>
      </c>
      <c r="C71" s="104">
        <v>1</v>
      </c>
      <c r="D71" s="105">
        <f t="shared" si="5"/>
        <v>3.2811499999999998</v>
      </c>
      <c r="E71" s="105">
        <f t="shared" si="6"/>
        <v>-7.7496999998402316E-2</v>
      </c>
      <c r="F71" s="26">
        <f t="shared" si="7"/>
        <v>3.2811499999999998</v>
      </c>
      <c r="G71" s="26">
        <f t="shared" si="8"/>
        <v>-7.7496999998402316E-2</v>
      </c>
      <c r="H71" s="26">
        <f t="shared" si="9"/>
        <v>10.765945322499999</v>
      </c>
      <c r="I71" s="26">
        <f t="shared" si="10"/>
        <v>35.324681494920867</v>
      </c>
      <c r="J71" s="26">
        <f t="shared" si="11"/>
        <v>115.90557868705959</v>
      </c>
      <c r="K71" s="26">
        <f t="shared" si="12"/>
        <v>-0.25427928154475776</v>
      </c>
      <c r="L71" s="26">
        <f t="shared" si="13"/>
        <v>-0.83432846464058186</v>
      </c>
      <c r="M71" s="26">
        <f t="shared" ca="1" si="14"/>
        <v>-7.2511780523871083E-2</v>
      </c>
      <c r="N71" s="26">
        <f t="shared" ca="1" si="15"/>
        <v>2.4852413209245461E-5</v>
      </c>
      <c r="O71" s="106">
        <f t="shared" ca="1" si="16"/>
        <v>1499496.2885823124</v>
      </c>
      <c r="P71" s="26">
        <f t="shared" ca="1" si="17"/>
        <v>708526.59238883143</v>
      </c>
      <c r="Q71" s="26">
        <f t="shared" ca="1" si="18"/>
        <v>18199.688388445997</v>
      </c>
      <c r="R71">
        <f t="shared" ca="1" si="19"/>
        <v>-4.9852194745312328E-3</v>
      </c>
    </row>
    <row r="72" spans="1:18">
      <c r="A72" s="104">
        <v>33602.5</v>
      </c>
      <c r="B72" s="104">
        <v>-8.9354999996430706E-2</v>
      </c>
      <c r="C72" s="104">
        <v>1</v>
      </c>
      <c r="D72" s="105">
        <f t="shared" si="5"/>
        <v>3.3602500000000002</v>
      </c>
      <c r="E72" s="105">
        <f t="shared" si="6"/>
        <v>-8.9354999996430706E-2</v>
      </c>
      <c r="F72" s="26">
        <f t="shared" si="7"/>
        <v>3.3602500000000002</v>
      </c>
      <c r="G72" s="26">
        <f t="shared" si="8"/>
        <v>-8.9354999996430706E-2</v>
      </c>
      <c r="H72" s="26">
        <f t="shared" si="9"/>
        <v>11.291280062500002</v>
      </c>
      <c r="I72" s="26">
        <f t="shared" si="10"/>
        <v>37.941523830015633</v>
      </c>
      <c r="J72" s="26">
        <f t="shared" si="11"/>
        <v>127.49300544981004</v>
      </c>
      <c r="K72" s="26">
        <f t="shared" si="12"/>
        <v>-0.3002551387380063</v>
      </c>
      <c r="L72" s="26">
        <f t="shared" si="13"/>
        <v>-1.0089323299443858</v>
      </c>
      <c r="M72" s="26">
        <f t="shared" ca="1" si="14"/>
        <v>-8.6922651824203445E-2</v>
      </c>
      <c r="N72" s="26">
        <f t="shared" ca="1" si="15"/>
        <v>5.9163176309372981E-6</v>
      </c>
      <c r="O72" s="106">
        <f t="shared" ca="1" si="16"/>
        <v>525465.93770021119</v>
      </c>
      <c r="P72" s="26">
        <f t="shared" ca="1" si="17"/>
        <v>220546.01607642489</v>
      </c>
      <c r="Q72" s="26">
        <f t="shared" ca="1" si="18"/>
        <v>4665.4686800497093</v>
      </c>
      <c r="R72">
        <f t="shared" ca="1" si="19"/>
        <v>-2.4323481722272611E-3</v>
      </c>
    </row>
    <row r="73" spans="1:18">
      <c r="A73" s="104">
        <v>33604</v>
      </c>
      <c r="B73" s="104">
        <v>-9.1562000001431443E-2</v>
      </c>
      <c r="C73" s="104">
        <v>1</v>
      </c>
      <c r="D73" s="105">
        <f t="shared" si="5"/>
        <v>3.3603999999999998</v>
      </c>
      <c r="E73" s="105">
        <f t="shared" si="6"/>
        <v>-9.1562000001431443E-2</v>
      </c>
      <c r="F73" s="26">
        <f t="shared" si="7"/>
        <v>3.3603999999999998</v>
      </c>
      <c r="G73" s="26">
        <f t="shared" si="8"/>
        <v>-9.1562000001431443E-2</v>
      </c>
      <c r="H73" s="26">
        <f t="shared" si="9"/>
        <v>11.292288159999998</v>
      </c>
      <c r="I73" s="26">
        <f t="shared" si="10"/>
        <v>37.946605132863994</v>
      </c>
      <c r="J73" s="26">
        <f t="shared" si="11"/>
        <v>127.51577188847615</v>
      </c>
      <c r="K73" s="26">
        <f t="shared" si="12"/>
        <v>-0.30768494480481018</v>
      </c>
      <c r="L73" s="26">
        <f t="shared" si="13"/>
        <v>-1.0339444885220841</v>
      </c>
      <c r="M73" s="26">
        <f t="shared" ca="1" si="14"/>
        <v>-8.6951230086533826E-2</v>
      </c>
      <c r="N73" s="26">
        <f t="shared" ca="1" si="15"/>
        <v>2.1259199208124976E-5</v>
      </c>
      <c r="O73" s="106">
        <f t="shared" ca="1" si="16"/>
        <v>523947.04199016234</v>
      </c>
      <c r="P73" s="26">
        <f t="shared" ca="1" si="17"/>
        <v>219816.64284893661</v>
      </c>
      <c r="Q73" s="26">
        <f t="shared" ca="1" si="18"/>
        <v>4646.5569548678131</v>
      </c>
      <c r="R73">
        <f t="shared" ca="1" si="19"/>
        <v>-4.6107699148976167E-3</v>
      </c>
    </row>
    <row r="74" spans="1:18">
      <c r="A74" s="104">
        <v>33605</v>
      </c>
      <c r="B74" s="104">
        <v>-8.7799999993876554E-2</v>
      </c>
      <c r="C74" s="104">
        <v>1</v>
      </c>
      <c r="D74" s="105">
        <f t="shared" si="5"/>
        <v>3.3605</v>
      </c>
      <c r="E74" s="105">
        <f t="shared" si="6"/>
        <v>-8.7799999993876554E-2</v>
      </c>
      <c r="F74" s="26">
        <f t="shared" si="7"/>
        <v>3.3605</v>
      </c>
      <c r="G74" s="26">
        <f t="shared" si="8"/>
        <v>-8.7799999993876554E-2</v>
      </c>
      <c r="H74" s="26">
        <f t="shared" si="9"/>
        <v>11.29296025</v>
      </c>
      <c r="I74" s="26">
        <f t="shared" si="10"/>
        <v>37.949992920124998</v>
      </c>
      <c r="J74" s="26">
        <f t="shared" si="11"/>
        <v>127.53095120808005</v>
      </c>
      <c r="K74" s="26">
        <f t="shared" si="12"/>
        <v>-0.29505189997942216</v>
      </c>
      <c r="L74" s="26">
        <f t="shared" si="13"/>
        <v>-0.99152190988084821</v>
      </c>
      <c r="M74" s="26">
        <f t="shared" ca="1" si="14"/>
        <v>-8.6970284891159544E-2</v>
      </c>
      <c r="N74" s="26">
        <f t="shared" ca="1" si="15"/>
        <v>6.8842715167669882E-7</v>
      </c>
      <c r="O74" s="106">
        <f t="shared" ca="1" si="16"/>
        <v>522935.35920241248</v>
      </c>
      <c r="P74" s="26">
        <f t="shared" ca="1" si="17"/>
        <v>219330.92426133656</v>
      </c>
      <c r="Q74" s="26">
        <f t="shared" ca="1" si="18"/>
        <v>4633.9669601148926</v>
      </c>
      <c r="R74">
        <f t="shared" ca="1" si="19"/>
        <v>-8.2971510271701021E-4</v>
      </c>
    </row>
    <row r="75" spans="1:18">
      <c r="A75" s="104">
        <v>34306</v>
      </c>
      <c r="B75" s="104">
        <v>-0.10303799999383045</v>
      </c>
      <c r="C75" s="104">
        <v>1</v>
      </c>
      <c r="D75" s="105">
        <f t="shared" si="5"/>
        <v>3.4306000000000001</v>
      </c>
      <c r="E75" s="105">
        <f t="shared" si="6"/>
        <v>-0.10303799999383045</v>
      </c>
      <c r="F75" s="26">
        <f t="shared" si="7"/>
        <v>3.4306000000000001</v>
      </c>
      <c r="G75" s="26">
        <f t="shared" si="8"/>
        <v>-0.10303799999383045</v>
      </c>
      <c r="H75" s="26">
        <f t="shared" si="9"/>
        <v>11.76901636</v>
      </c>
      <c r="I75" s="26">
        <f t="shared" si="10"/>
        <v>40.374787524616004</v>
      </c>
      <c r="J75" s="26">
        <f t="shared" si="11"/>
        <v>138.50974608194767</v>
      </c>
      <c r="K75" s="26">
        <f t="shared" si="12"/>
        <v>-0.35348216277883476</v>
      </c>
      <c r="L75" s="26">
        <f t="shared" si="13"/>
        <v>-1.2126559076290706</v>
      </c>
      <c r="M75" s="26">
        <f t="shared" ca="1" si="14"/>
        <v>-0.10084534276034107</v>
      </c>
      <c r="N75" s="26">
        <f t="shared" ca="1" si="15"/>
        <v>4.8077457435733068E-6</v>
      </c>
      <c r="O75" s="106">
        <f t="shared" ca="1" si="16"/>
        <v>36574.883194034453</v>
      </c>
      <c r="P75" s="26">
        <f t="shared" ca="1" si="17"/>
        <v>5685.1178751171828</v>
      </c>
      <c r="Q75" s="26">
        <f t="shared" ca="1" si="18"/>
        <v>3.2034442569324706</v>
      </c>
      <c r="R75">
        <f t="shared" ca="1" si="19"/>
        <v>-2.1926572334893812E-3</v>
      </c>
    </row>
    <row r="76" spans="1:18">
      <c r="A76" s="104">
        <v>34341.5</v>
      </c>
      <c r="B76" s="104">
        <v>-0.10775699999794597</v>
      </c>
      <c r="C76" s="104">
        <v>1</v>
      </c>
      <c r="D76" s="105">
        <f t="shared" si="5"/>
        <v>3.4341499999999998</v>
      </c>
      <c r="E76" s="105">
        <f t="shared" si="6"/>
        <v>-0.10775699999794597</v>
      </c>
      <c r="F76" s="26">
        <f t="shared" si="7"/>
        <v>3.4341499999999998</v>
      </c>
      <c r="G76" s="26">
        <f t="shared" si="8"/>
        <v>-0.10775699999794597</v>
      </c>
      <c r="H76" s="26">
        <f t="shared" si="9"/>
        <v>11.793386222499999</v>
      </c>
      <c r="I76" s="26">
        <f t="shared" si="10"/>
        <v>40.500257295998367</v>
      </c>
      <c r="J76" s="26">
        <f t="shared" si="11"/>
        <v>139.08395859305278</v>
      </c>
      <c r="K76" s="26">
        <f t="shared" si="12"/>
        <v>-0.37005370154294615</v>
      </c>
      <c r="L76" s="26">
        <f t="shared" si="13"/>
        <v>-1.2708199191537084</v>
      </c>
      <c r="M76" s="26">
        <f t="shared" ca="1" si="14"/>
        <v>-0.1015755052036087</v>
      </c>
      <c r="N76" s="26">
        <f t="shared" ca="1" si="15"/>
        <v>3.8210877892418796E-5</v>
      </c>
      <c r="O76" s="106">
        <f t="shared" ca="1" si="16"/>
        <v>26272.981611482453</v>
      </c>
      <c r="P76" s="26">
        <f t="shared" ca="1" si="17"/>
        <v>2908.19487346203</v>
      </c>
      <c r="Q76" s="26">
        <f t="shared" ca="1" si="18"/>
        <v>31.33618448555297</v>
      </c>
      <c r="R76">
        <f t="shared" ca="1" si="19"/>
        <v>-6.1814947943372722E-3</v>
      </c>
    </row>
    <row r="77" spans="1:18">
      <c r="A77" s="104">
        <v>34341.5</v>
      </c>
      <c r="B77" s="104">
        <v>-0.10755699999572244</v>
      </c>
      <c r="C77" s="104">
        <v>1</v>
      </c>
      <c r="D77" s="105">
        <f t="shared" si="5"/>
        <v>3.4341499999999998</v>
      </c>
      <c r="E77" s="105">
        <f t="shared" si="6"/>
        <v>-0.10755699999572244</v>
      </c>
      <c r="F77" s="26">
        <f t="shared" si="7"/>
        <v>3.4341499999999998</v>
      </c>
      <c r="G77" s="26">
        <f t="shared" si="8"/>
        <v>-0.10755699999572244</v>
      </c>
      <c r="H77" s="26">
        <f t="shared" si="9"/>
        <v>11.793386222499999</v>
      </c>
      <c r="I77" s="26">
        <f t="shared" si="10"/>
        <v>40.500257295998367</v>
      </c>
      <c r="J77" s="26">
        <f t="shared" si="11"/>
        <v>139.08395859305278</v>
      </c>
      <c r="K77" s="26">
        <f t="shared" si="12"/>
        <v>-0.36936687153531017</v>
      </c>
      <c r="L77" s="26">
        <f t="shared" si="13"/>
        <v>-1.2684612418829853</v>
      </c>
      <c r="M77" s="26">
        <f t="shared" ca="1" si="14"/>
        <v>-0.1015755052036087</v>
      </c>
      <c r="N77" s="26">
        <f t="shared" ca="1" si="15"/>
        <v>3.5778279948083787E-5</v>
      </c>
      <c r="O77" s="106">
        <f t="shared" ca="1" si="16"/>
        <v>26272.981611482453</v>
      </c>
      <c r="P77" s="26">
        <f t="shared" ca="1" si="17"/>
        <v>2908.19487346203</v>
      </c>
      <c r="Q77" s="26">
        <f t="shared" ca="1" si="18"/>
        <v>31.33618448555297</v>
      </c>
      <c r="R77">
        <f t="shared" ca="1" si="19"/>
        <v>-5.9814947921137396E-3</v>
      </c>
    </row>
    <row r="78" spans="1:18">
      <c r="A78" s="104">
        <v>34341.5</v>
      </c>
      <c r="B78" s="104">
        <v>-0.10714699999516597</v>
      </c>
      <c r="C78" s="104">
        <v>1</v>
      </c>
      <c r="D78" s="105">
        <f t="shared" si="5"/>
        <v>3.4341499999999998</v>
      </c>
      <c r="E78" s="105">
        <f t="shared" si="6"/>
        <v>-0.10714699999516597</v>
      </c>
      <c r="F78" s="26">
        <f t="shared" si="7"/>
        <v>3.4341499999999998</v>
      </c>
      <c r="G78" s="26">
        <f t="shared" si="8"/>
        <v>-0.10714699999516597</v>
      </c>
      <c r="H78" s="26">
        <f t="shared" si="9"/>
        <v>11.793386222499999</v>
      </c>
      <c r="I78" s="26">
        <f t="shared" si="10"/>
        <v>40.500257295998367</v>
      </c>
      <c r="J78" s="26">
        <f t="shared" si="11"/>
        <v>139.08395859305278</v>
      </c>
      <c r="K78" s="26">
        <f t="shared" si="12"/>
        <v>-0.36795887003339922</v>
      </c>
      <c r="L78" s="26">
        <f t="shared" si="13"/>
        <v>-1.2636259535251979</v>
      </c>
      <c r="M78" s="26">
        <f t="shared" ca="1" si="14"/>
        <v>-0.1015755052036087</v>
      </c>
      <c r="N78" s="26">
        <f t="shared" ca="1" si="15"/>
        <v>3.1041554212349837E-5</v>
      </c>
      <c r="O78" s="106">
        <f t="shared" ca="1" si="16"/>
        <v>26272.981611482453</v>
      </c>
      <c r="P78" s="26">
        <f t="shared" ca="1" si="17"/>
        <v>2908.19487346203</v>
      </c>
      <c r="Q78" s="26">
        <f t="shared" ca="1" si="18"/>
        <v>31.33618448555297</v>
      </c>
      <c r="R78">
        <f t="shared" ca="1" si="19"/>
        <v>-5.5714947915572743E-3</v>
      </c>
    </row>
    <row r="79" spans="1:18">
      <c r="A79" s="104">
        <v>35220</v>
      </c>
      <c r="B79" s="104">
        <v>-0.1212699999960023</v>
      </c>
      <c r="C79" s="104">
        <v>0.4</v>
      </c>
      <c r="D79" s="105">
        <f t="shared" si="5"/>
        <v>3.5219999999999998</v>
      </c>
      <c r="E79" s="105">
        <f t="shared" si="6"/>
        <v>-0.1212699999960023</v>
      </c>
      <c r="F79" s="26">
        <f t="shared" si="7"/>
        <v>1.4088000000000001</v>
      </c>
      <c r="G79" s="26">
        <f t="shared" si="8"/>
        <v>-4.8507999998400921E-2</v>
      </c>
      <c r="H79" s="26">
        <f t="shared" si="9"/>
        <v>4.9617936</v>
      </c>
      <c r="I79" s="26">
        <f t="shared" si="10"/>
        <v>17.475437059200001</v>
      </c>
      <c r="J79" s="26">
        <f t="shared" si="11"/>
        <v>61.548489322502398</v>
      </c>
      <c r="K79" s="26">
        <f t="shared" si="12"/>
        <v>-0.17084517599436802</v>
      </c>
      <c r="L79" s="26">
        <f t="shared" si="13"/>
        <v>-0.60171670985216408</v>
      </c>
      <c r="M79" s="26">
        <f t="shared" ca="1" si="14"/>
        <v>-0.1204890730339172</v>
      </c>
      <c r="N79" s="26">
        <f t="shared" ca="1" si="15"/>
        <v>2.4393876804458112E-7</v>
      </c>
      <c r="O79" s="106">
        <f t="shared" ca="1" si="16"/>
        <v>63020.528438873938</v>
      </c>
      <c r="P79" s="26">
        <f t="shared" ca="1" si="17"/>
        <v>44226.011010461247</v>
      </c>
      <c r="Q79" s="26">
        <f t="shared" ca="1" si="18"/>
        <v>1870.6452903871882</v>
      </c>
      <c r="R79">
        <f t="shared" ca="1" si="19"/>
        <v>-7.8092696208509338E-4</v>
      </c>
    </row>
    <row r="80" spans="1:18">
      <c r="A80" s="104">
        <v>35470.5</v>
      </c>
      <c r="B80" s="104">
        <v>-0.12932899999577785</v>
      </c>
      <c r="C80" s="104">
        <v>1</v>
      </c>
      <c r="D80" s="105">
        <f t="shared" si="5"/>
        <v>3.54705</v>
      </c>
      <c r="E80" s="105">
        <f t="shared" si="6"/>
        <v>-0.12932899999577785</v>
      </c>
      <c r="F80" s="26">
        <f t="shared" si="7"/>
        <v>3.54705</v>
      </c>
      <c r="G80" s="26">
        <f t="shared" si="8"/>
        <v>-0.12932899999577785</v>
      </c>
      <c r="H80" s="26">
        <f t="shared" si="9"/>
        <v>12.5815637025</v>
      </c>
      <c r="I80" s="26">
        <f t="shared" si="10"/>
        <v>44.627435530952624</v>
      </c>
      <c r="J80" s="26">
        <f t="shared" si="11"/>
        <v>158.29574520006551</v>
      </c>
      <c r="K80" s="26">
        <f t="shared" si="12"/>
        <v>-0.45873642943502385</v>
      </c>
      <c r="L80" s="26">
        <f t="shared" si="13"/>
        <v>-1.6271610520275013</v>
      </c>
      <c r="M80" s="26">
        <f t="shared" ca="1" si="14"/>
        <v>-0.12617967613222958</v>
      </c>
      <c r="N80" s="26">
        <f t="shared" ca="1" si="15"/>
        <v>9.9182407975146037E-6</v>
      </c>
      <c r="O80" s="106">
        <f t="shared" ca="1" si="16"/>
        <v>768751.41197736852</v>
      </c>
      <c r="P80" s="26">
        <f t="shared" ca="1" si="17"/>
        <v>501350.20339239406</v>
      </c>
      <c r="Q80" s="26">
        <f t="shared" ca="1" si="18"/>
        <v>19679.693898884132</v>
      </c>
      <c r="R80">
        <f t="shared" ca="1" si="19"/>
        <v>-3.1493238635482701E-3</v>
      </c>
    </row>
    <row r="81" spans="1:18">
      <c r="A81" s="104">
        <v>35987.5</v>
      </c>
      <c r="B81" s="104">
        <v>-0.137894999999844</v>
      </c>
      <c r="C81" s="104">
        <v>1</v>
      </c>
      <c r="D81" s="105">
        <f t="shared" si="5"/>
        <v>3.5987499999999999</v>
      </c>
      <c r="E81" s="105">
        <f t="shared" si="6"/>
        <v>-0.137894999999844</v>
      </c>
      <c r="F81" s="26">
        <f t="shared" si="7"/>
        <v>3.5987499999999999</v>
      </c>
      <c r="G81" s="26">
        <f t="shared" si="8"/>
        <v>-0.137894999999844</v>
      </c>
      <c r="H81" s="26">
        <f t="shared" si="9"/>
        <v>12.9510015625</v>
      </c>
      <c r="I81" s="26">
        <f t="shared" si="10"/>
        <v>46.607416873046873</v>
      </c>
      <c r="J81" s="26">
        <f t="shared" si="11"/>
        <v>167.72844147187743</v>
      </c>
      <c r="K81" s="26">
        <f t="shared" si="12"/>
        <v>-0.49624963124943861</v>
      </c>
      <c r="L81" s="26">
        <f t="shared" si="13"/>
        <v>-1.7858783604589172</v>
      </c>
      <c r="M81" s="26">
        <f t="shared" ca="1" si="14"/>
        <v>-0.13834174344605632</v>
      </c>
      <c r="N81" s="26">
        <f t="shared" ca="1" si="15"/>
        <v>1.9957970673365696E-7</v>
      </c>
      <c r="O81" s="106">
        <f t="shared" ca="1" si="16"/>
        <v>2029956.8962384153</v>
      </c>
      <c r="P81" s="26">
        <f t="shared" ca="1" si="17"/>
        <v>1228122.04354298</v>
      </c>
      <c r="Q81" s="26">
        <f t="shared" ca="1" si="18"/>
        <v>44415.817949421806</v>
      </c>
      <c r="R81">
        <f t="shared" ca="1" si="19"/>
        <v>4.4674344621231654E-4</v>
      </c>
    </row>
    <row r="82" spans="1:18">
      <c r="A82" s="104">
        <v>36045.5</v>
      </c>
      <c r="B82" s="104">
        <v>-0.13999899999907939</v>
      </c>
      <c r="C82" s="104">
        <v>1</v>
      </c>
      <c r="D82" s="105">
        <f t="shared" si="5"/>
        <v>3.6045500000000001</v>
      </c>
      <c r="E82" s="105">
        <f t="shared" si="6"/>
        <v>-0.13999899999907939</v>
      </c>
      <c r="F82" s="26">
        <f t="shared" si="7"/>
        <v>3.6045500000000001</v>
      </c>
      <c r="G82" s="26">
        <f t="shared" si="8"/>
        <v>-0.13999899999907939</v>
      </c>
      <c r="H82" s="26">
        <f t="shared" si="9"/>
        <v>12.992780702500001</v>
      </c>
      <c r="I82" s="26">
        <f t="shared" si="10"/>
        <v>46.83312768119638</v>
      </c>
      <c r="J82" s="26">
        <f t="shared" si="11"/>
        <v>168.81235038325642</v>
      </c>
      <c r="K82" s="26">
        <f t="shared" si="12"/>
        <v>-0.50463339544668162</v>
      </c>
      <c r="L82" s="26">
        <f t="shared" si="13"/>
        <v>-1.8189763055573362</v>
      </c>
      <c r="M82" s="26">
        <f t="shared" ca="1" si="14"/>
        <v>-0.13974123403014516</v>
      </c>
      <c r="N82" s="26">
        <f t="shared" ca="1" si="15"/>
        <v>6.644329474060322E-8</v>
      </c>
      <c r="O82" s="106">
        <f t="shared" ca="1" si="16"/>
        <v>2217337.5737390839</v>
      </c>
      <c r="P82" s="26">
        <f t="shared" ca="1" si="17"/>
        <v>1334265.8210808749</v>
      </c>
      <c r="Q82" s="26">
        <f t="shared" ca="1" si="18"/>
        <v>47961.166526964211</v>
      </c>
      <c r="R82">
        <f t="shared" ca="1" si="19"/>
        <v>-2.5776596893423154E-4</v>
      </c>
    </row>
    <row r="83" spans="1:18">
      <c r="A83" s="104">
        <v>36045.5</v>
      </c>
      <c r="B83" s="104">
        <v>-0.13899899999523768</v>
      </c>
      <c r="C83" s="104">
        <v>1</v>
      </c>
      <c r="D83" s="105">
        <f t="shared" si="5"/>
        <v>3.6045500000000001</v>
      </c>
      <c r="E83" s="105">
        <f t="shared" si="6"/>
        <v>-0.13899899999523768</v>
      </c>
      <c r="F83" s="26">
        <f t="shared" si="7"/>
        <v>3.6045500000000001</v>
      </c>
      <c r="G83" s="26">
        <f t="shared" si="8"/>
        <v>-0.13899899999523768</v>
      </c>
      <c r="H83" s="26">
        <f t="shared" si="9"/>
        <v>12.992780702500001</v>
      </c>
      <c r="I83" s="26">
        <f t="shared" si="10"/>
        <v>46.83312768119638</v>
      </c>
      <c r="J83" s="26">
        <f t="shared" si="11"/>
        <v>168.81235038325642</v>
      </c>
      <c r="K83" s="26">
        <f t="shared" si="12"/>
        <v>-0.50102884543283399</v>
      </c>
      <c r="L83" s="26">
        <f t="shared" si="13"/>
        <v>-1.8059835248049219</v>
      </c>
      <c r="M83" s="26">
        <f t="shared" ca="1" si="14"/>
        <v>-0.13974123403014516</v>
      </c>
      <c r="N83" s="26">
        <f t="shared" ca="1" si="15"/>
        <v>5.509113625750294E-7</v>
      </c>
      <c r="O83" s="106">
        <f t="shared" ca="1" si="16"/>
        <v>2217337.5737390839</v>
      </c>
      <c r="P83" s="26">
        <f t="shared" ca="1" si="17"/>
        <v>1334265.8210808749</v>
      </c>
      <c r="Q83" s="26">
        <f t="shared" ca="1" si="18"/>
        <v>47961.166526964211</v>
      </c>
      <c r="R83">
        <f t="shared" ca="1" si="19"/>
        <v>7.4223403490747408E-4</v>
      </c>
    </row>
    <row r="84" spans="1:18">
      <c r="A84" s="104">
        <v>36102.5</v>
      </c>
      <c r="B84" s="104">
        <v>-0.13755500000115717</v>
      </c>
      <c r="C84" s="104">
        <v>1</v>
      </c>
      <c r="D84" s="105">
        <f t="shared" si="5"/>
        <v>3.6102500000000002</v>
      </c>
      <c r="E84" s="105">
        <f t="shared" si="6"/>
        <v>-0.13755500000115717</v>
      </c>
      <c r="F84" s="26">
        <f t="shared" si="7"/>
        <v>3.6102500000000002</v>
      </c>
      <c r="G84" s="26">
        <f t="shared" si="8"/>
        <v>-0.13755500000115717</v>
      </c>
      <c r="H84" s="26">
        <f t="shared" si="9"/>
        <v>13.033905062500001</v>
      </c>
      <c r="I84" s="26">
        <f t="shared" si="10"/>
        <v>47.055655751890626</v>
      </c>
      <c r="J84" s="26">
        <f t="shared" si="11"/>
        <v>169.88268117826314</v>
      </c>
      <c r="K84" s="26">
        <f t="shared" si="12"/>
        <v>-0.49660793875417769</v>
      </c>
      <c r="L84" s="26">
        <f t="shared" si="13"/>
        <v>-1.7928788108872702</v>
      </c>
      <c r="M84" s="26">
        <f t="shared" ca="1" si="14"/>
        <v>-0.14112349064053409</v>
      </c>
      <c r="N84" s="26">
        <f t="shared" ca="1" si="15"/>
        <v>1.2734125443320699E-5</v>
      </c>
      <c r="O84" s="106">
        <f t="shared" ca="1" si="16"/>
        <v>2411273.8353409851</v>
      </c>
      <c r="P84" s="26">
        <f t="shared" ca="1" si="17"/>
        <v>1443813.0070422601</v>
      </c>
      <c r="Q84" s="26">
        <f t="shared" ca="1" si="18"/>
        <v>51608.763420304393</v>
      </c>
      <c r="R84">
        <f t="shared" ca="1" si="19"/>
        <v>3.56849063937692E-3</v>
      </c>
    </row>
    <row r="85" spans="1:18">
      <c r="A85" s="104">
        <v>36120.5</v>
      </c>
      <c r="B85" s="104">
        <v>-0.14091899999766611</v>
      </c>
      <c r="C85" s="104">
        <v>1</v>
      </c>
      <c r="D85" s="105">
        <f t="shared" ref="D85:D148" si="20">A85/A$18</f>
        <v>3.61205</v>
      </c>
      <c r="E85" s="105">
        <f t="shared" ref="E85:E148" si="21">B85/B$18</f>
        <v>-0.14091899999766611</v>
      </c>
      <c r="F85" s="26">
        <f t="shared" ref="F85:F148" si="22">$C85*D85</f>
        <v>3.61205</v>
      </c>
      <c r="G85" s="26">
        <f t="shared" ref="G85:G148" si="23">$C85*E85</f>
        <v>-0.14091899999766611</v>
      </c>
      <c r="H85" s="26">
        <f t="shared" ref="H85:H148" si="24">C85*D85*D85</f>
        <v>13.0469052025</v>
      </c>
      <c r="I85" s="26">
        <f t="shared" ref="I85:I148" si="25">C85*D85*D85*D85</f>
        <v>47.126073936690126</v>
      </c>
      <c r="J85" s="26">
        <f t="shared" ref="J85:J148" si="26">C85*D85*D85*D85*D85</f>
        <v>170.22173536302157</v>
      </c>
      <c r="K85" s="26">
        <f t="shared" ref="K85:K148" si="27">C85*E85*D85</f>
        <v>-0.50900647394156984</v>
      </c>
      <c r="L85" s="26">
        <f t="shared" ref="L85:L148" si="28">C85*E85*D85*D85</f>
        <v>-1.8385568342006473</v>
      </c>
      <c r="M85" s="26">
        <f t="shared" ref="M85:M148" ca="1" si="29">+E$4+E$5*D85+E$6*D85^2</f>
        <v>-0.14156141278680567</v>
      </c>
      <c r="N85" s="26">
        <f t="shared" ref="N85:N148" ca="1" si="30">C85*(M85-E85)^2</f>
        <v>4.1269419165007919E-7</v>
      </c>
      <c r="O85" s="106">
        <f t="shared" ref="O85:O148" ca="1" si="31">(C85*O$1-O$2*F85+O$3*H85)^2</f>
        <v>2474566.3979880102</v>
      </c>
      <c r="P85" s="26">
        <f t="shared" ref="P85:P148" ca="1" si="32">(-C85*O$2+O$4*F85-O$5*H85)^2</f>
        <v>1479502.2841841953</v>
      </c>
      <c r="Q85" s="26">
        <f t="shared" ref="Q85:Q148" ca="1" si="33">+(C85*O$3-F85*O$5+H85*O$6)^2</f>
        <v>52794.814362494377</v>
      </c>
      <c r="R85">
        <f t="shared" ref="R85:R148" ca="1" si="34">+E85-M85</f>
        <v>6.4241278913956812E-4</v>
      </c>
    </row>
    <row r="86" spans="1:18">
      <c r="A86" s="104">
        <v>36120.5</v>
      </c>
      <c r="B86" s="104">
        <v>-0.13971899999887682</v>
      </c>
      <c r="C86" s="104">
        <v>1</v>
      </c>
      <c r="D86" s="105">
        <f t="shared" si="20"/>
        <v>3.61205</v>
      </c>
      <c r="E86" s="105">
        <f t="shared" si="21"/>
        <v>-0.13971899999887682</v>
      </c>
      <c r="F86" s="26">
        <f t="shared" si="22"/>
        <v>3.61205</v>
      </c>
      <c r="G86" s="26">
        <f t="shared" si="23"/>
        <v>-0.13971899999887682</v>
      </c>
      <c r="H86" s="26">
        <f t="shared" si="24"/>
        <v>13.0469052025</v>
      </c>
      <c r="I86" s="26">
        <f t="shared" si="25"/>
        <v>47.126073936690126</v>
      </c>
      <c r="J86" s="26">
        <f t="shared" si="26"/>
        <v>170.22173536302157</v>
      </c>
      <c r="K86" s="26">
        <f t="shared" si="27"/>
        <v>-0.50467201394594308</v>
      </c>
      <c r="L86" s="26">
        <f t="shared" si="28"/>
        <v>-1.8229005479734437</v>
      </c>
      <c r="M86" s="26">
        <f t="shared" ca="1" si="29"/>
        <v>-0.14156141278680567</v>
      </c>
      <c r="N86" s="26">
        <f t="shared" ca="1" si="30"/>
        <v>3.3944848811237532E-6</v>
      </c>
      <c r="O86" s="106">
        <f t="shared" ca="1" si="31"/>
        <v>2474566.3979880102</v>
      </c>
      <c r="P86" s="26">
        <f t="shared" ca="1" si="32"/>
        <v>1479502.2841841953</v>
      </c>
      <c r="Q86" s="26">
        <f t="shared" ca="1" si="33"/>
        <v>52794.814362494377</v>
      </c>
      <c r="R86">
        <f t="shared" ca="1" si="34"/>
        <v>1.8424127879288488E-3</v>
      </c>
    </row>
    <row r="87" spans="1:18">
      <c r="A87" s="104">
        <v>36283</v>
      </c>
      <c r="B87" s="104">
        <v>-0.14329399999405723</v>
      </c>
      <c r="C87" s="104">
        <v>1</v>
      </c>
      <c r="D87" s="105">
        <f t="shared" si="20"/>
        <v>3.6282999999999999</v>
      </c>
      <c r="E87" s="105">
        <f t="shared" si="21"/>
        <v>-0.14329399999405723</v>
      </c>
      <c r="F87" s="26">
        <f t="shared" si="22"/>
        <v>3.6282999999999999</v>
      </c>
      <c r="G87" s="26">
        <f t="shared" si="23"/>
        <v>-0.14329399999405723</v>
      </c>
      <c r="H87" s="26">
        <f t="shared" si="24"/>
        <v>13.164560889999999</v>
      </c>
      <c r="I87" s="26">
        <f t="shared" si="25"/>
        <v>47.764976277186996</v>
      </c>
      <c r="J87" s="26">
        <f t="shared" si="26"/>
        <v>173.30566342651758</v>
      </c>
      <c r="K87" s="26">
        <f t="shared" si="27"/>
        <v>-0.51991362017843779</v>
      </c>
      <c r="L87" s="26">
        <f t="shared" si="28"/>
        <v>-1.8864025880934256</v>
      </c>
      <c r="M87" s="26">
        <f t="shared" ca="1" si="29"/>
        <v>-0.14554573001406279</v>
      </c>
      <c r="N87" s="26">
        <f t="shared" ca="1" si="30"/>
        <v>5.0702880829942398E-6</v>
      </c>
      <c r="O87" s="106">
        <f t="shared" ca="1" si="31"/>
        <v>3091823.4115430955</v>
      </c>
      <c r="P87" s="26">
        <f t="shared" ca="1" si="32"/>
        <v>1826187.5464439772</v>
      </c>
      <c r="Q87" s="26">
        <f t="shared" ca="1" si="33"/>
        <v>64265.633734540046</v>
      </c>
      <c r="R87">
        <f t="shared" ca="1" si="34"/>
        <v>2.2517300200055601E-3</v>
      </c>
    </row>
    <row r="88" spans="1:18">
      <c r="A88" s="104">
        <v>36416</v>
      </c>
      <c r="B88" s="104">
        <v>-0.14633799999865005</v>
      </c>
      <c r="C88" s="104">
        <v>1</v>
      </c>
      <c r="D88" s="105">
        <f t="shared" si="20"/>
        <v>3.6415999999999999</v>
      </c>
      <c r="E88" s="105">
        <f t="shared" si="21"/>
        <v>-0.14633799999865005</v>
      </c>
      <c r="F88" s="26">
        <f t="shared" si="22"/>
        <v>3.6415999999999999</v>
      </c>
      <c r="G88" s="26">
        <f t="shared" si="23"/>
        <v>-0.14633799999865005</v>
      </c>
      <c r="H88" s="26">
        <f t="shared" si="24"/>
        <v>13.261250559999999</v>
      </c>
      <c r="I88" s="26">
        <f t="shared" si="25"/>
        <v>48.292170039295996</v>
      </c>
      <c r="J88" s="26">
        <f t="shared" si="26"/>
        <v>175.8607664151003</v>
      </c>
      <c r="K88" s="26">
        <f t="shared" si="27"/>
        <v>-0.53290446079508402</v>
      </c>
      <c r="L88" s="26">
        <f t="shared" si="28"/>
        <v>-1.940624884431378</v>
      </c>
      <c r="M88" s="26">
        <f t="shared" ca="1" si="29"/>
        <v>-0.14884808148839146</v>
      </c>
      <c r="N88" s="26">
        <f t="shared" ca="1" si="30"/>
        <v>6.3005090851424632E-6</v>
      </c>
      <c r="O88" s="106">
        <f t="shared" ca="1" si="31"/>
        <v>3660876.7836826448</v>
      </c>
      <c r="P88" s="26">
        <f t="shared" ca="1" si="32"/>
        <v>2143988.4938004473</v>
      </c>
      <c r="Q88" s="26">
        <f t="shared" ca="1" si="33"/>
        <v>74714.300532149631</v>
      </c>
      <c r="R88">
        <f t="shared" ca="1" si="34"/>
        <v>2.5100814897414114E-3</v>
      </c>
    </row>
    <row r="89" spans="1:18">
      <c r="A89" s="104">
        <v>36938.5</v>
      </c>
      <c r="B89" s="104">
        <v>-0.15802300000359537</v>
      </c>
      <c r="C89" s="104">
        <v>0.7</v>
      </c>
      <c r="D89" s="105">
        <f t="shared" si="20"/>
        <v>3.6938499999999999</v>
      </c>
      <c r="E89" s="105">
        <f t="shared" si="21"/>
        <v>-0.15802300000359537</v>
      </c>
      <c r="F89" s="26">
        <f t="shared" si="22"/>
        <v>2.5856949999999999</v>
      </c>
      <c r="G89" s="26">
        <f t="shared" si="23"/>
        <v>-0.11061610000251675</v>
      </c>
      <c r="H89" s="26">
        <f t="shared" si="24"/>
        <v>9.5511694757499992</v>
      </c>
      <c r="I89" s="26">
        <f t="shared" si="25"/>
        <v>35.280587367999132</v>
      </c>
      <c r="J89" s="26">
        <f t="shared" si="26"/>
        <v>130.32119764928359</v>
      </c>
      <c r="K89" s="26">
        <f t="shared" si="27"/>
        <v>-0.40859928099429649</v>
      </c>
      <c r="L89" s="26">
        <f t="shared" si="28"/>
        <v>-1.5093044541007821</v>
      </c>
      <c r="M89" s="26">
        <f t="shared" ca="1" si="29"/>
        <v>-0.16218187799478878</v>
      </c>
      <c r="N89" s="26">
        <f t="shared" ca="1" si="30"/>
        <v>1.2107386301943055E-5</v>
      </c>
      <c r="O89" s="106">
        <f t="shared" ca="1" si="31"/>
        <v>3189438.5735168001</v>
      </c>
      <c r="P89" s="26">
        <f t="shared" ca="1" si="32"/>
        <v>1821931.8814065061</v>
      </c>
      <c r="Q89" s="26">
        <f t="shared" ca="1" si="33"/>
        <v>61679.264959158856</v>
      </c>
      <c r="R89">
        <f t="shared" ca="1" si="34"/>
        <v>4.1588779911934104E-3</v>
      </c>
    </row>
    <row r="90" spans="1:18">
      <c r="A90" s="104">
        <v>36943.5</v>
      </c>
      <c r="B90" s="104">
        <v>-0.15751299999828916</v>
      </c>
      <c r="C90" s="104">
        <v>0.4</v>
      </c>
      <c r="D90" s="105">
        <f t="shared" si="20"/>
        <v>3.69435</v>
      </c>
      <c r="E90" s="105">
        <f t="shared" si="21"/>
        <v>-0.15751299999828916</v>
      </c>
      <c r="F90" s="26">
        <f t="shared" si="22"/>
        <v>1.4777400000000001</v>
      </c>
      <c r="G90" s="26">
        <f t="shared" si="23"/>
        <v>-6.300519999931567E-2</v>
      </c>
      <c r="H90" s="26">
        <f t="shared" si="24"/>
        <v>5.4592887690000005</v>
      </c>
      <c r="I90" s="26">
        <f t="shared" si="25"/>
        <v>20.16852346375515</v>
      </c>
      <c r="J90" s="26">
        <f t="shared" si="26"/>
        <v>74.509584658323845</v>
      </c>
      <c r="K90" s="26">
        <f t="shared" si="27"/>
        <v>-0.23276326061747185</v>
      </c>
      <c r="L90" s="26">
        <f t="shared" si="28"/>
        <v>-0.8599089518621571</v>
      </c>
      <c r="M90" s="26">
        <f t="shared" ca="1" si="29"/>
        <v>-0.16231224850770509</v>
      </c>
      <c r="N90" s="26">
        <f t="shared" ca="1" si="30"/>
        <v>9.2131145020524197E-6</v>
      </c>
      <c r="O90" s="106">
        <f t="shared" ca="1" si="31"/>
        <v>1046622.5290677081</v>
      </c>
      <c r="P90" s="26">
        <f t="shared" ca="1" si="32"/>
        <v>597757.86244049354</v>
      </c>
      <c r="Q90" s="26">
        <f t="shared" ca="1" si="33"/>
        <v>20231.856667708431</v>
      </c>
      <c r="R90">
        <f t="shared" ca="1" si="34"/>
        <v>4.7992485094159321E-3</v>
      </c>
    </row>
    <row r="91" spans="1:18">
      <c r="A91" s="104">
        <v>36946</v>
      </c>
      <c r="B91" s="104">
        <v>-0.15835799999331357</v>
      </c>
      <c r="C91" s="104">
        <v>0.8</v>
      </c>
      <c r="D91" s="105">
        <f t="shared" si="20"/>
        <v>3.6945999999999999</v>
      </c>
      <c r="E91" s="105">
        <f t="shared" si="21"/>
        <v>-0.15835799999331357</v>
      </c>
      <c r="F91" s="26">
        <f t="shared" si="22"/>
        <v>2.9556800000000001</v>
      </c>
      <c r="G91" s="26">
        <f t="shared" si="23"/>
        <v>-0.12668639999465087</v>
      </c>
      <c r="H91" s="26">
        <f t="shared" si="24"/>
        <v>10.920055328</v>
      </c>
      <c r="I91" s="26">
        <f t="shared" si="25"/>
        <v>40.345236414828797</v>
      </c>
      <c r="J91" s="26">
        <f t="shared" si="26"/>
        <v>149.05951045822647</v>
      </c>
      <c r="K91" s="26">
        <f t="shared" si="27"/>
        <v>-0.46805557342023707</v>
      </c>
      <c r="L91" s="26">
        <f t="shared" si="28"/>
        <v>-1.7292781215584079</v>
      </c>
      <c r="M91" s="26">
        <f t="shared" ca="1" si="29"/>
        <v>-0.16237745348720201</v>
      </c>
      <c r="N91" s="26">
        <f t="shared" ca="1" si="30"/>
        <v>1.2924805111625568E-5</v>
      </c>
      <c r="O91" s="106">
        <f t="shared" ca="1" si="31"/>
        <v>4196860.957187172</v>
      </c>
      <c r="P91" s="26">
        <f t="shared" ca="1" si="32"/>
        <v>2396727.0575874844</v>
      </c>
      <c r="Q91" s="26">
        <f t="shared" ca="1" si="33"/>
        <v>81111.204305845007</v>
      </c>
      <c r="R91">
        <f t="shared" ca="1" si="34"/>
        <v>4.0194534938884363E-3</v>
      </c>
    </row>
    <row r="92" spans="1:18">
      <c r="A92" s="104">
        <v>37034.5</v>
      </c>
      <c r="B92" s="104">
        <v>-0.15977099999872735</v>
      </c>
      <c r="C92" s="104">
        <v>1</v>
      </c>
      <c r="D92" s="105">
        <f t="shared" si="20"/>
        <v>3.7034500000000001</v>
      </c>
      <c r="E92" s="105">
        <f t="shared" si="21"/>
        <v>-0.15977099999872735</v>
      </c>
      <c r="F92" s="26">
        <f t="shared" si="22"/>
        <v>3.7034500000000001</v>
      </c>
      <c r="G92" s="26">
        <f t="shared" si="23"/>
        <v>-0.15977099999872735</v>
      </c>
      <c r="H92" s="26">
        <f t="shared" si="24"/>
        <v>13.715541902500002</v>
      </c>
      <c r="I92" s="26">
        <f t="shared" si="25"/>
        <v>50.794823658813634</v>
      </c>
      <c r="J92" s="26">
        <f t="shared" si="26"/>
        <v>188.11608967923337</v>
      </c>
      <c r="K92" s="26">
        <f t="shared" si="27"/>
        <v>-0.59170390994528677</v>
      </c>
      <c r="L92" s="26">
        <f t="shared" si="28"/>
        <v>-2.1913458452868722</v>
      </c>
      <c r="M92" s="26">
        <f t="shared" ca="1" si="29"/>
        <v>-0.16469418120093637</v>
      </c>
      <c r="N92" s="26">
        <f t="shared" ca="1" si="30"/>
        <v>2.4237713149784311E-5</v>
      </c>
      <c r="O92" s="106">
        <f t="shared" ca="1" si="31"/>
        <v>7147803.4375145677</v>
      </c>
      <c r="P92" s="26">
        <f t="shared" ca="1" si="32"/>
        <v>4068700.167709047</v>
      </c>
      <c r="Q92" s="26">
        <f t="shared" ca="1" si="33"/>
        <v>137172.89431883002</v>
      </c>
      <c r="R92">
        <f t="shared" ca="1" si="34"/>
        <v>4.923181202209026E-3</v>
      </c>
    </row>
    <row r="93" spans="1:18">
      <c r="A93" s="104">
        <v>37156.5</v>
      </c>
      <c r="B93" s="104">
        <v>-0.16050700000050711</v>
      </c>
      <c r="C93" s="104">
        <v>1</v>
      </c>
      <c r="D93" s="105">
        <f t="shared" si="20"/>
        <v>3.7156500000000001</v>
      </c>
      <c r="E93" s="105">
        <f t="shared" si="21"/>
        <v>-0.16050700000050711</v>
      </c>
      <c r="F93" s="26">
        <f t="shared" si="22"/>
        <v>3.7156500000000001</v>
      </c>
      <c r="G93" s="26">
        <f t="shared" si="23"/>
        <v>-0.16050700000050711</v>
      </c>
      <c r="H93" s="26">
        <f t="shared" si="24"/>
        <v>13.806054922500001</v>
      </c>
      <c r="I93" s="26">
        <f t="shared" si="25"/>
        <v>51.29846797278713</v>
      </c>
      <c r="J93" s="26">
        <f t="shared" si="26"/>
        <v>190.60715252308651</v>
      </c>
      <c r="K93" s="26">
        <f t="shared" si="27"/>
        <v>-0.59638783455188427</v>
      </c>
      <c r="L93" s="26">
        <f t="shared" si="28"/>
        <v>-2.2159684574527088</v>
      </c>
      <c r="M93" s="26">
        <f t="shared" ca="1" si="29"/>
        <v>-0.16791487606862221</v>
      </c>
      <c r="N93" s="26">
        <f t="shared" ca="1" si="30"/>
        <v>5.4876627840552504E-5</v>
      </c>
      <c r="O93" s="106">
        <f t="shared" ca="1" si="31"/>
        <v>8015453.7139921999</v>
      </c>
      <c r="P93" s="26">
        <f t="shared" ca="1" si="32"/>
        <v>4543684.2502306402</v>
      </c>
      <c r="Q93" s="26">
        <f t="shared" ca="1" si="33"/>
        <v>152444.09770136056</v>
      </c>
      <c r="R93">
        <f t="shared" ca="1" si="34"/>
        <v>7.4078760681151046E-3</v>
      </c>
    </row>
    <row r="94" spans="1:18">
      <c r="A94" s="104"/>
      <c r="B94" s="104"/>
      <c r="C94" s="104"/>
      <c r="D94" s="105">
        <f t="shared" si="20"/>
        <v>0</v>
      </c>
      <c r="E94" s="105">
        <f t="shared" si="21"/>
        <v>0</v>
      </c>
      <c r="F94" s="26">
        <f t="shared" si="22"/>
        <v>0</v>
      </c>
      <c r="G94" s="26">
        <f t="shared" si="23"/>
        <v>0</v>
      </c>
      <c r="H94" s="26">
        <f t="shared" si="24"/>
        <v>0</v>
      </c>
      <c r="I94" s="26">
        <f t="shared" si="25"/>
        <v>0</v>
      </c>
      <c r="J94" s="26">
        <f t="shared" si="26"/>
        <v>0</v>
      </c>
      <c r="K94" s="26">
        <f t="shared" si="27"/>
        <v>0</v>
      </c>
      <c r="L94" s="26">
        <f t="shared" si="28"/>
        <v>0</v>
      </c>
      <c r="M94" s="26">
        <f t="shared" ca="1" si="29"/>
        <v>-0.63449951258493675</v>
      </c>
      <c r="N94" s="26">
        <f t="shared" ca="1" si="30"/>
        <v>0</v>
      </c>
      <c r="O94" s="106">
        <f t="shared" ca="1" si="31"/>
        <v>0</v>
      </c>
      <c r="P94" s="26">
        <f t="shared" ca="1" si="32"/>
        <v>0</v>
      </c>
      <c r="Q94" s="26">
        <f t="shared" ca="1" si="33"/>
        <v>0</v>
      </c>
      <c r="R94">
        <f t="shared" ca="1" si="34"/>
        <v>0.63449951258493675</v>
      </c>
    </row>
    <row r="95" spans="1:18">
      <c r="A95" s="104"/>
      <c r="B95" s="104"/>
      <c r="C95" s="104"/>
      <c r="D95" s="105">
        <f t="shared" si="20"/>
        <v>0</v>
      </c>
      <c r="E95" s="105">
        <f t="shared" si="21"/>
        <v>0</v>
      </c>
      <c r="F95" s="26">
        <f t="shared" si="22"/>
        <v>0</v>
      </c>
      <c r="G95" s="26">
        <f t="shared" si="23"/>
        <v>0</v>
      </c>
      <c r="H95" s="26">
        <f t="shared" si="24"/>
        <v>0</v>
      </c>
      <c r="I95" s="26">
        <f t="shared" si="25"/>
        <v>0</v>
      </c>
      <c r="J95" s="26">
        <f t="shared" si="26"/>
        <v>0</v>
      </c>
      <c r="K95" s="26">
        <f t="shared" si="27"/>
        <v>0</v>
      </c>
      <c r="L95" s="26">
        <f t="shared" si="28"/>
        <v>0</v>
      </c>
      <c r="M95" s="26">
        <f t="shared" ca="1" si="29"/>
        <v>-0.63449951258493675</v>
      </c>
      <c r="N95" s="26">
        <f t="shared" ca="1" si="30"/>
        <v>0</v>
      </c>
      <c r="O95" s="106">
        <f t="shared" ca="1" si="31"/>
        <v>0</v>
      </c>
      <c r="P95" s="26">
        <f t="shared" ca="1" si="32"/>
        <v>0</v>
      </c>
      <c r="Q95" s="26">
        <f t="shared" ca="1" si="33"/>
        <v>0</v>
      </c>
      <c r="R95">
        <f t="shared" ca="1" si="34"/>
        <v>0.63449951258493675</v>
      </c>
    </row>
    <row r="96" spans="1:18">
      <c r="A96" s="104"/>
      <c r="B96" s="104"/>
      <c r="C96" s="104"/>
      <c r="D96" s="105">
        <f t="shared" si="20"/>
        <v>0</v>
      </c>
      <c r="E96" s="105">
        <f t="shared" si="21"/>
        <v>0</v>
      </c>
      <c r="F96" s="26">
        <f t="shared" si="22"/>
        <v>0</v>
      </c>
      <c r="G96" s="26">
        <f t="shared" si="23"/>
        <v>0</v>
      </c>
      <c r="H96" s="26">
        <f t="shared" si="24"/>
        <v>0</v>
      </c>
      <c r="I96" s="26">
        <f t="shared" si="25"/>
        <v>0</v>
      </c>
      <c r="J96" s="26">
        <f t="shared" si="26"/>
        <v>0</v>
      </c>
      <c r="K96" s="26">
        <f t="shared" si="27"/>
        <v>0</v>
      </c>
      <c r="L96" s="26">
        <f t="shared" si="28"/>
        <v>0</v>
      </c>
      <c r="M96" s="26">
        <f t="shared" ca="1" si="29"/>
        <v>-0.63449951258493675</v>
      </c>
      <c r="N96" s="26">
        <f t="shared" ca="1" si="30"/>
        <v>0</v>
      </c>
      <c r="O96" s="106">
        <f t="shared" ca="1" si="31"/>
        <v>0</v>
      </c>
      <c r="P96" s="26">
        <f t="shared" ca="1" si="32"/>
        <v>0</v>
      </c>
      <c r="Q96" s="26">
        <f t="shared" ca="1" si="33"/>
        <v>0</v>
      </c>
      <c r="R96">
        <f t="shared" ca="1" si="34"/>
        <v>0.63449951258493675</v>
      </c>
    </row>
    <row r="97" spans="1:18">
      <c r="A97" s="104"/>
      <c r="B97" s="104"/>
      <c r="C97" s="104"/>
      <c r="D97" s="105">
        <f t="shared" si="20"/>
        <v>0</v>
      </c>
      <c r="E97" s="105">
        <f t="shared" si="21"/>
        <v>0</v>
      </c>
      <c r="F97" s="26">
        <f t="shared" si="22"/>
        <v>0</v>
      </c>
      <c r="G97" s="26">
        <f t="shared" si="23"/>
        <v>0</v>
      </c>
      <c r="H97" s="26">
        <f t="shared" si="24"/>
        <v>0</v>
      </c>
      <c r="I97" s="26">
        <f t="shared" si="25"/>
        <v>0</v>
      </c>
      <c r="J97" s="26">
        <f t="shared" si="26"/>
        <v>0</v>
      </c>
      <c r="K97" s="26">
        <f t="shared" si="27"/>
        <v>0</v>
      </c>
      <c r="L97" s="26">
        <f t="shared" si="28"/>
        <v>0</v>
      </c>
      <c r="M97" s="26">
        <f t="shared" ca="1" si="29"/>
        <v>-0.63449951258493675</v>
      </c>
      <c r="N97" s="26">
        <f t="shared" ca="1" si="30"/>
        <v>0</v>
      </c>
      <c r="O97" s="106">
        <f t="shared" ca="1" si="31"/>
        <v>0</v>
      </c>
      <c r="P97" s="26">
        <f t="shared" ca="1" si="32"/>
        <v>0</v>
      </c>
      <c r="Q97" s="26">
        <f t="shared" ca="1" si="33"/>
        <v>0</v>
      </c>
      <c r="R97">
        <f t="shared" ca="1" si="34"/>
        <v>0.63449951258493675</v>
      </c>
    </row>
    <row r="98" spans="1:18">
      <c r="A98" s="104"/>
      <c r="B98" s="104"/>
      <c r="C98" s="104"/>
      <c r="D98" s="105">
        <f t="shared" si="20"/>
        <v>0</v>
      </c>
      <c r="E98" s="105">
        <f t="shared" si="21"/>
        <v>0</v>
      </c>
      <c r="F98" s="26">
        <f t="shared" si="22"/>
        <v>0</v>
      </c>
      <c r="G98" s="26">
        <f t="shared" si="23"/>
        <v>0</v>
      </c>
      <c r="H98" s="26">
        <f t="shared" si="24"/>
        <v>0</v>
      </c>
      <c r="I98" s="26">
        <f t="shared" si="25"/>
        <v>0</v>
      </c>
      <c r="J98" s="26">
        <f t="shared" si="26"/>
        <v>0</v>
      </c>
      <c r="K98" s="26">
        <f t="shared" si="27"/>
        <v>0</v>
      </c>
      <c r="L98" s="26">
        <f t="shared" si="28"/>
        <v>0</v>
      </c>
      <c r="M98" s="26">
        <f t="shared" ca="1" si="29"/>
        <v>-0.63449951258493675</v>
      </c>
      <c r="N98" s="26">
        <f t="shared" ca="1" si="30"/>
        <v>0</v>
      </c>
      <c r="O98" s="106">
        <f t="shared" ca="1" si="31"/>
        <v>0</v>
      </c>
      <c r="P98" s="26">
        <f t="shared" ca="1" si="32"/>
        <v>0</v>
      </c>
      <c r="Q98" s="26">
        <f t="shared" ca="1" si="33"/>
        <v>0</v>
      </c>
      <c r="R98">
        <f t="shared" ca="1" si="34"/>
        <v>0.63449951258493675</v>
      </c>
    </row>
    <row r="99" spans="1:18">
      <c r="A99" s="104"/>
      <c r="B99" s="104"/>
      <c r="C99" s="104"/>
      <c r="D99" s="105">
        <f t="shared" si="20"/>
        <v>0</v>
      </c>
      <c r="E99" s="105">
        <f t="shared" si="21"/>
        <v>0</v>
      </c>
      <c r="F99" s="26">
        <f t="shared" si="22"/>
        <v>0</v>
      </c>
      <c r="G99" s="26">
        <f t="shared" si="23"/>
        <v>0</v>
      </c>
      <c r="H99" s="26">
        <f t="shared" si="24"/>
        <v>0</v>
      </c>
      <c r="I99" s="26">
        <f t="shared" si="25"/>
        <v>0</v>
      </c>
      <c r="J99" s="26">
        <f t="shared" si="26"/>
        <v>0</v>
      </c>
      <c r="K99" s="26">
        <f t="shared" si="27"/>
        <v>0</v>
      </c>
      <c r="L99" s="26">
        <f t="shared" si="28"/>
        <v>0</v>
      </c>
      <c r="M99" s="26">
        <f t="shared" ca="1" si="29"/>
        <v>-0.63449951258493675</v>
      </c>
      <c r="N99" s="26">
        <f t="shared" ca="1" si="30"/>
        <v>0</v>
      </c>
      <c r="O99" s="106">
        <f t="shared" ca="1" si="31"/>
        <v>0</v>
      </c>
      <c r="P99" s="26">
        <f t="shared" ca="1" si="32"/>
        <v>0</v>
      </c>
      <c r="Q99" s="26">
        <f t="shared" ca="1" si="33"/>
        <v>0</v>
      </c>
      <c r="R99">
        <f t="shared" ca="1" si="34"/>
        <v>0.63449951258493675</v>
      </c>
    </row>
    <row r="100" spans="1:18">
      <c r="A100" s="104"/>
      <c r="B100" s="104"/>
      <c r="C100" s="104"/>
      <c r="D100" s="105">
        <f t="shared" si="20"/>
        <v>0</v>
      </c>
      <c r="E100" s="105">
        <f t="shared" si="21"/>
        <v>0</v>
      </c>
      <c r="F100" s="26">
        <f t="shared" si="22"/>
        <v>0</v>
      </c>
      <c r="G100" s="26">
        <f t="shared" si="23"/>
        <v>0</v>
      </c>
      <c r="H100" s="26">
        <f t="shared" si="24"/>
        <v>0</v>
      </c>
      <c r="I100" s="26">
        <f t="shared" si="25"/>
        <v>0</v>
      </c>
      <c r="J100" s="26">
        <f t="shared" si="26"/>
        <v>0</v>
      </c>
      <c r="K100" s="26">
        <f t="shared" si="27"/>
        <v>0</v>
      </c>
      <c r="L100" s="26">
        <f t="shared" si="28"/>
        <v>0</v>
      </c>
      <c r="M100" s="26">
        <f t="shared" ca="1" si="29"/>
        <v>-0.63449951258493675</v>
      </c>
      <c r="N100" s="26">
        <f t="shared" ca="1" si="30"/>
        <v>0</v>
      </c>
      <c r="O100" s="106">
        <f t="shared" ca="1" si="31"/>
        <v>0</v>
      </c>
      <c r="P100" s="26">
        <f t="shared" ca="1" si="32"/>
        <v>0</v>
      </c>
      <c r="Q100" s="26">
        <f t="shared" ca="1" si="33"/>
        <v>0</v>
      </c>
      <c r="R100">
        <f t="shared" ca="1" si="34"/>
        <v>0.63449951258493675</v>
      </c>
    </row>
    <row r="101" spans="1:18">
      <c r="A101" s="104"/>
      <c r="B101" s="104"/>
      <c r="C101" s="104"/>
      <c r="D101" s="105">
        <f t="shared" si="20"/>
        <v>0</v>
      </c>
      <c r="E101" s="105">
        <f t="shared" si="21"/>
        <v>0</v>
      </c>
      <c r="F101" s="26">
        <f t="shared" si="22"/>
        <v>0</v>
      </c>
      <c r="G101" s="26">
        <f t="shared" si="23"/>
        <v>0</v>
      </c>
      <c r="H101" s="26">
        <f t="shared" si="24"/>
        <v>0</v>
      </c>
      <c r="I101" s="26">
        <f t="shared" si="25"/>
        <v>0</v>
      </c>
      <c r="J101" s="26">
        <f t="shared" si="26"/>
        <v>0</v>
      </c>
      <c r="K101" s="26">
        <f t="shared" si="27"/>
        <v>0</v>
      </c>
      <c r="L101" s="26">
        <f t="shared" si="28"/>
        <v>0</v>
      </c>
      <c r="M101" s="26">
        <f t="shared" ca="1" si="29"/>
        <v>-0.63449951258493675</v>
      </c>
      <c r="N101" s="26">
        <f t="shared" ca="1" si="30"/>
        <v>0</v>
      </c>
      <c r="O101" s="106">
        <f t="shared" ca="1" si="31"/>
        <v>0</v>
      </c>
      <c r="P101" s="26">
        <f t="shared" ca="1" si="32"/>
        <v>0</v>
      </c>
      <c r="Q101" s="26">
        <f t="shared" ca="1" si="33"/>
        <v>0</v>
      </c>
      <c r="R101">
        <f t="shared" ca="1" si="34"/>
        <v>0.63449951258493675</v>
      </c>
    </row>
    <row r="102" spans="1:18">
      <c r="A102" s="104"/>
      <c r="B102" s="104"/>
      <c r="C102" s="104"/>
      <c r="D102" s="105">
        <f t="shared" si="20"/>
        <v>0</v>
      </c>
      <c r="E102" s="105">
        <f t="shared" si="21"/>
        <v>0</v>
      </c>
      <c r="F102" s="26">
        <f t="shared" si="22"/>
        <v>0</v>
      </c>
      <c r="G102" s="26">
        <f t="shared" si="23"/>
        <v>0</v>
      </c>
      <c r="H102" s="26">
        <f t="shared" si="24"/>
        <v>0</v>
      </c>
      <c r="I102" s="26">
        <f t="shared" si="25"/>
        <v>0</v>
      </c>
      <c r="J102" s="26">
        <f t="shared" si="26"/>
        <v>0</v>
      </c>
      <c r="K102" s="26">
        <f t="shared" si="27"/>
        <v>0</v>
      </c>
      <c r="L102" s="26">
        <f t="shared" si="28"/>
        <v>0</v>
      </c>
      <c r="M102" s="26">
        <f t="shared" ca="1" si="29"/>
        <v>-0.63449951258493675</v>
      </c>
      <c r="N102" s="26">
        <f t="shared" ca="1" si="30"/>
        <v>0</v>
      </c>
      <c r="O102" s="106">
        <f t="shared" ca="1" si="31"/>
        <v>0</v>
      </c>
      <c r="P102" s="26">
        <f t="shared" ca="1" si="32"/>
        <v>0</v>
      </c>
      <c r="Q102" s="26">
        <f t="shared" ca="1" si="33"/>
        <v>0</v>
      </c>
      <c r="R102">
        <f t="shared" ca="1" si="34"/>
        <v>0.63449951258493675</v>
      </c>
    </row>
    <row r="103" spans="1:18">
      <c r="A103" s="104"/>
      <c r="B103" s="104"/>
      <c r="C103" s="104"/>
      <c r="D103" s="105">
        <f t="shared" si="20"/>
        <v>0</v>
      </c>
      <c r="E103" s="105">
        <f t="shared" si="21"/>
        <v>0</v>
      </c>
      <c r="F103" s="26">
        <f t="shared" si="22"/>
        <v>0</v>
      </c>
      <c r="G103" s="26">
        <f t="shared" si="23"/>
        <v>0</v>
      </c>
      <c r="H103" s="26">
        <f t="shared" si="24"/>
        <v>0</v>
      </c>
      <c r="I103" s="26">
        <f t="shared" si="25"/>
        <v>0</v>
      </c>
      <c r="J103" s="26">
        <f t="shared" si="26"/>
        <v>0</v>
      </c>
      <c r="K103" s="26">
        <f t="shared" si="27"/>
        <v>0</v>
      </c>
      <c r="L103" s="26">
        <f t="shared" si="28"/>
        <v>0</v>
      </c>
      <c r="M103" s="26">
        <f t="shared" ca="1" si="29"/>
        <v>-0.63449951258493675</v>
      </c>
      <c r="N103" s="26">
        <f t="shared" ca="1" si="30"/>
        <v>0</v>
      </c>
      <c r="O103" s="106">
        <f t="shared" ca="1" si="31"/>
        <v>0</v>
      </c>
      <c r="P103" s="26">
        <f t="shared" ca="1" si="32"/>
        <v>0</v>
      </c>
      <c r="Q103" s="26">
        <f t="shared" ca="1" si="33"/>
        <v>0</v>
      </c>
      <c r="R103">
        <f t="shared" ca="1" si="34"/>
        <v>0.63449951258493675</v>
      </c>
    </row>
    <row r="104" spans="1:18">
      <c r="A104" s="104"/>
      <c r="B104" s="104"/>
      <c r="C104" s="104"/>
      <c r="D104" s="105">
        <f t="shared" si="20"/>
        <v>0</v>
      </c>
      <c r="E104" s="105">
        <f t="shared" si="21"/>
        <v>0</v>
      </c>
      <c r="F104" s="26">
        <f t="shared" si="22"/>
        <v>0</v>
      </c>
      <c r="G104" s="26">
        <f t="shared" si="23"/>
        <v>0</v>
      </c>
      <c r="H104" s="26">
        <f t="shared" si="24"/>
        <v>0</v>
      </c>
      <c r="I104" s="26">
        <f t="shared" si="25"/>
        <v>0</v>
      </c>
      <c r="J104" s="26">
        <f t="shared" si="26"/>
        <v>0</v>
      </c>
      <c r="K104" s="26">
        <f t="shared" si="27"/>
        <v>0</v>
      </c>
      <c r="L104" s="26">
        <f t="shared" si="28"/>
        <v>0</v>
      </c>
      <c r="M104" s="26">
        <f t="shared" ca="1" si="29"/>
        <v>-0.63449951258493675</v>
      </c>
      <c r="N104" s="26">
        <f t="shared" ca="1" si="30"/>
        <v>0</v>
      </c>
      <c r="O104" s="106">
        <f t="shared" ca="1" si="31"/>
        <v>0</v>
      </c>
      <c r="P104" s="26">
        <f t="shared" ca="1" si="32"/>
        <v>0</v>
      </c>
      <c r="Q104" s="26">
        <f t="shared" ca="1" si="33"/>
        <v>0</v>
      </c>
      <c r="R104">
        <f t="shared" ca="1" si="34"/>
        <v>0.63449951258493675</v>
      </c>
    </row>
    <row r="105" spans="1:18">
      <c r="A105" s="104"/>
      <c r="B105" s="104"/>
      <c r="C105" s="104"/>
      <c r="D105" s="105">
        <f t="shared" si="20"/>
        <v>0</v>
      </c>
      <c r="E105" s="105">
        <f t="shared" si="21"/>
        <v>0</v>
      </c>
      <c r="F105" s="26">
        <f t="shared" si="22"/>
        <v>0</v>
      </c>
      <c r="G105" s="26">
        <f t="shared" si="23"/>
        <v>0</v>
      </c>
      <c r="H105" s="26">
        <f t="shared" si="24"/>
        <v>0</v>
      </c>
      <c r="I105" s="26">
        <f t="shared" si="25"/>
        <v>0</v>
      </c>
      <c r="J105" s="26">
        <f t="shared" si="26"/>
        <v>0</v>
      </c>
      <c r="K105" s="26">
        <f t="shared" si="27"/>
        <v>0</v>
      </c>
      <c r="L105" s="26">
        <f t="shared" si="28"/>
        <v>0</v>
      </c>
      <c r="M105" s="26">
        <f t="shared" ca="1" si="29"/>
        <v>-0.63449951258493675</v>
      </c>
      <c r="N105" s="26">
        <f t="shared" ca="1" si="30"/>
        <v>0</v>
      </c>
      <c r="O105" s="106">
        <f t="shared" ca="1" si="31"/>
        <v>0</v>
      </c>
      <c r="P105" s="26">
        <f t="shared" ca="1" si="32"/>
        <v>0</v>
      </c>
      <c r="Q105" s="26">
        <f t="shared" ca="1" si="33"/>
        <v>0</v>
      </c>
      <c r="R105">
        <f t="shared" ca="1" si="34"/>
        <v>0.63449951258493675</v>
      </c>
    </row>
    <row r="106" spans="1:18">
      <c r="A106" s="104"/>
      <c r="B106" s="104"/>
      <c r="C106" s="104"/>
      <c r="D106" s="105">
        <f t="shared" si="20"/>
        <v>0</v>
      </c>
      <c r="E106" s="105">
        <f t="shared" si="21"/>
        <v>0</v>
      </c>
      <c r="F106" s="26">
        <f t="shared" si="22"/>
        <v>0</v>
      </c>
      <c r="G106" s="26">
        <f t="shared" si="23"/>
        <v>0</v>
      </c>
      <c r="H106" s="26">
        <f t="shared" si="24"/>
        <v>0</v>
      </c>
      <c r="I106" s="26">
        <f t="shared" si="25"/>
        <v>0</v>
      </c>
      <c r="J106" s="26">
        <f t="shared" si="26"/>
        <v>0</v>
      </c>
      <c r="K106" s="26">
        <f t="shared" si="27"/>
        <v>0</v>
      </c>
      <c r="L106" s="26">
        <f t="shared" si="28"/>
        <v>0</v>
      </c>
      <c r="M106" s="26">
        <f t="shared" ca="1" si="29"/>
        <v>-0.63449951258493675</v>
      </c>
      <c r="N106" s="26">
        <f t="shared" ca="1" si="30"/>
        <v>0</v>
      </c>
      <c r="O106" s="106">
        <f t="shared" ca="1" si="31"/>
        <v>0</v>
      </c>
      <c r="P106" s="26">
        <f t="shared" ca="1" si="32"/>
        <v>0</v>
      </c>
      <c r="Q106" s="26">
        <f t="shared" ca="1" si="33"/>
        <v>0</v>
      </c>
      <c r="R106">
        <f t="shared" ca="1" si="34"/>
        <v>0.63449951258493675</v>
      </c>
    </row>
    <row r="107" spans="1:18">
      <c r="A107" s="104"/>
      <c r="B107" s="104"/>
      <c r="C107" s="104"/>
      <c r="D107" s="105">
        <f t="shared" si="20"/>
        <v>0</v>
      </c>
      <c r="E107" s="105">
        <f t="shared" si="21"/>
        <v>0</v>
      </c>
      <c r="F107" s="26">
        <f t="shared" si="22"/>
        <v>0</v>
      </c>
      <c r="G107" s="26">
        <f t="shared" si="23"/>
        <v>0</v>
      </c>
      <c r="H107" s="26">
        <f t="shared" si="24"/>
        <v>0</v>
      </c>
      <c r="I107" s="26">
        <f t="shared" si="25"/>
        <v>0</v>
      </c>
      <c r="J107" s="26">
        <f t="shared" si="26"/>
        <v>0</v>
      </c>
      <c r="K107" s="26">
        <f t="shared" si="27"/>
        <v>0</v>
      </c>
      <c r="L107" s="26">
        <f t="shared" si="28"/>
        <v>0</v>
      </c>
      <c r="M107" s="26">
        <f t="shared" ca="1" si="29"/>
        <v>-0.63449951258493675</v>
      </c>
      <c r="N107" s="26">
        <f t="shared" ca="1" si="30"/>
        <v>0</v>
      </c>
      <c r="O107" s="106">
        <f t="shared" ca="1" si="31"/>
        <v>0</v>
      </c>
      <c r="P107" s="26">
        <f t="shared" ca="1" si="32"/>
        <v>0</v>
      </c>
      <c r="Q107" s="26">
        <f t="shared" ca="1" si="33"/>
        <v>0</v>
      </c>
      <c r="R107">
        <f t="shared" ca="1" si="34"/>
        <v>0.63449951258493675</v>
      </c>
    </row>
    <row r="108" spans="1:18">
      <c r="A108" s="104"/>
      <c r="B108" s="104"/>
      <c r="C108" s="104"/>
      <c r="D108" s="105">
        <f t="shared" si="20"/>
        <v>0</v>
      </c>
      <c r="E108" s="105">
        <f t="shared" si="21"/>
        <v>0</v>
      </c>
      <c r="F108" s="26">
        <f t="shared" si="22"/>
        <v>0</v>
      </c>
      <c r="G108" s="26">
        <f t="shared" si="23"/>
        <v>0</v>
      </c>
      <c r="H108" s="26">
        <f t="shared" si="24"/>
        <v>0</v>
      </c>
      <c r="I108" s="26">
        <f t="shared" si="25"/>
        <v>0</v>
      </c>
      <c r="J108" s="26">
        <f t="shared" si="26"/>
        <v>0</v>
      </c>
      <c r="K108" s="26">
        <f t="shared" si="27"/>
        <v>0</v>
      </c>
      <c r="L108" s="26">
        <f t="shared" si="28"/>
        <v>0</v>
      </c>
      <c r="M108" s="26">
        <f t="shared" ca="1" si="29"/>
        <v>-0.63449951258493675</v>
      </c>
      <c r="N108" s="26">
        <f t="shared" ca="1" si="30"/>
        <v>0</v>
      </c>
      <c r="O108" s="106">
        <f t="shared" ca="1" si="31"/>
        <v>0</v>
      </c>
      <c r="P108" s="26">
        <f t="shared" ca="1" si="32"/>
        <v>0</v>
      </c>
      <c r="Q108" s="26">
        <f t="shared" ca="1" si="33"/>
        <v>0</v>
      </c>
      <c r="R108">
        <f t="shared" ca="1" si="34"/>
        <v>0.63449951258493675</v>
      </c>
    </row>
    <row r="109" spans="1:18">
      <c r="A109" s="104"/>
      <c r="B109" s="104"/>
      <c r="C109" s="104"/>
      <c r="D109" s="105">
        <f t="shared" si="20"/>
        <v>0</v>
      </c>
      <c r="E109" s="105">
        <f t="shared" si="21"/>
        <v>0</v>
      </c>
      <c r="F109" s="26">
        <f t="shared" si="22"/>
        <v>0</v>
      </c>
      <c r="G109" s="26">
        <f t="shared" si="23"/>
        <v>0</v>
      </c>
      <c r="H109" s="26">
        <f t="shared" si="24"/>
        <v>0</v>
      </c>
      <c r="I109" s="26">
        <f t="shared" si="25"/>
        <v>0</v>
      </c>
      <c r="J109" s="26">
        <f t="shared" si="26"/>
        <v>0</v>
      </c>
      <c r="K109" s="26">
        <f t="shared" si="27"/>
        <v>0</v>
      </c>
      <c r="L109" s="26">
        <f t="shared" si="28"/>
        <v>0</v>
      </c>
      <c r="M109" s="26">
        <f t="shared" ca="1" si="29"/>
        <v>-0.63449951258493675</v>
      </c>
      <c r="N109" s="26">
        <f t="shared" ca="1" si="30"/>
        <v>0</v>
      </c>
      <c r="O109" s="106">
        <f t="shared" ca="1" si="31"/>
        <v>0</v>
      </c>
      <c r="P109" s="26">
        <f t="shared" ca="1" si="32"/>
        <v>0</v>
      </c>
      <c r="Q109" s="26">
        <f t="shared" ca="1" si="33"/>
        <v>0</v>
      </c>
      <c r="R109">
        <f t="shared" ca="1" si="34"/>
        <v>0.63449951258493675</v>
      </c>
    </row>
    <row r="110" spans="1:18">
      <c r="A110" s="104"/>
      <c r="B110" s="104"/>
      <c r="C110" s="104"/>
      <c r="D110" s="105">
        <f t="shared" si="20"/>
        <v>0</v>
      </c>
      <c r="E110" s="105">
        <f t="shared" si="21"/>
        <v>0</v>
      </c>
      <c r="F110" s="26">
        <f t="shared" si="22"/>
        <v>0</v>
      </c>
      <c r="G110" s="26">
        <f t="shared" si="23"/>
        <v>0</v>
      </c>
      <c r="H110" s="26">
        <f t="shared" si="24"/>
        <v>0</v>
      </c>
      <c r="I110" s="26">
        <f t="shared" si="25"/>
        <v>0</v>
      </c>
      <c r="J110" s="26">
        <f t="shared" si="26"/>
        <v>0</v>
      </c>
      <c r="K110" s="26">
        <f t="shared" si="27"/>
        <v>0</v>
      </c>
      <c r="L110" s="26">
        <f t="shared" si="28"/>
        <v>0</v>
      </c>
      <c r="M110" s="26">
        <f t="shared" ca="1" si="29"/>
        <v>-0.63449951258493675</v>
      </c>
      <c r="N110" s="26">
        <f t="shared" ca="1" si="30"/>
        <v>0</v>
      </c>
      <c r="O110" s="106">
        <f t="shared" ca="1" si="31"/>
        <v>0</v>
      </c>
      <c r="P110" s="26">
        <f t="shared" ca="1" si="32"/>
        <v>0</v>
      </c>
      <c r="Q110" s="26">
        <f t="shared" ca="1" si="33"/>
        <v>0</v>
      </c>
      <c r="R110">
        <f t="shared" ca="1" si="34"/>
        <v>0.63449951258493675</v>
      </c>
    </row>
    <row r="111" spans="1:18">
      <c r="A111" s="104"/>
      <c r="B111" s="104"/>
      <c r="C111" s="104"/>
      <c r="D111" s="105">
        <f t="shared" si="20"/>
        <v>0</v>
      </c>
      <c r="E111" s="105">
        <f t="shared" si="21"/>
        <v>0</v>
      </c>
      <c r="F111" s="26">
        <f t="shared" si="22"/>
        <v>0</v>
      </c>
      <c r="G111" s="26">
        <f t="shared" si="23"/>
        <v>0</v>
      </c>
      <c r="H111" s="26">
        <f t="shared" si="24"/>
        <v>0</v>
      </c>
      <c r="I111" s="26">
        <f t="shared" si="25"/>
        <v>0</v>
      </c>
      <c r="J111" s="26">
        <f t="shared" si="26"/>
        <v>0</v>
      </c>
      <c r="K111" s="26">
        <f t="shared" si="27"/>
        <v>0</v>
      </c>
      <c r="L111" s="26">
        <f t="shared" si="28"/>
        <v>0</v>
      </c>
      <c r="M111" s="26">
        <f t="shared" ca="1" si="29"/>
        <v>-0.63449951258493675</v>
      </c>
      <c r="N111" s="26">
        <f t="shared" ca="1" si="30"/>
        <v>0</v>
      </c>
      <c r="O111" s="106">
        <f t="shared" ca="1" si="31"/>
        <v>0</v>
      </c>
      <c r="P111" s="26">
        <f t="shared" ca="1" si="32"/>
        <v>0</v>
      </c>
      <c r="Q111" s="26">
        <f t="shared" ca="1" si="33"/>
        <v>0</v>
      </c>
      <c r="R111">
        <f t="shared" ca="1" si="34"/>
        <v>0.63449951258493675</v>
      </c>
    </row>
    <row r="112" spans="1:18">
      <c r="A112" s="104"/>
      <c r="B112" s="104"/>
      <c r="C112" s="104"/>
      <c r="D112" s="105">
        <f t="shared" si="20"/>
        <v>0</v>
      </c>
      <c r="E112" s="105">
        <f t="shared" si="21"/>
        <v>0</v>
      </c>
      <c r="F112" s="26">
        <f t="shared" si="22"/>
        <v>0</v>
      </c>
      <c r="G112" s="26">
        <f t="shared" si="23"/>
        <v>0</v>
      </c>
      <c r="H112" s="26">
        <f t="shared" si="24"/>
        <v>0</v>
      </c>
      <c r="I112" s="26">
        <f t="shared" si="25"/>
        <v>0</v>
      </c>
      <c r="J112" s="26">
        <f t="shared" si="26"/>
        <v>0</v>
      </c>
      <c r="K112" s="26">
        <f t="shared" si="27"/>
        <v>0</v>
      </c>
      <c r="L112" s="26">
        <f t="shared" si="28"/>
        <v>0</v>
      </c>
      <c r="M112" s="26">
        <f t="shared" ca="1" si="29"/>
        <v>-0.63449951258493675</v>
      </c>
      <c r="N112" s="26">
        <f t="shared" ca="1" si="30"/>
        <v>0</v>
      </c>
      <c r="O112" s="106">
        <f t="shared" ca="1" si="31"/>
        <v>0</v>
      </c>
      <c r="P112" s="26">
        <f t="shared" ca="1" si="32"/>
        <v>0</v>
      </c>
      <c r="Q112" s="26">
        <f t="shared" ca="1" si="33"/>
        <v>0</v>
      </c>
      <c r="R112">
        <f t="shared" ca="1" si="34"/>
        <v>0.63449951258493675</v>
      </c>
    </row>
    <row r="113" spans="1:18">
      <c r="A113" s="104"/>
      <c r="B113" s="104"/>
      <c r="C113" s="104"/>
      <c r="D113" s="105">
        <f t="shared" si="20"/>
        <v>0</v>
      </c>
      <c r="E113" s="105">
        <f t="shared" si="21"/>
        <v>0</v>
      </c>
      <c r="F113" s="26">
        <f t="shared" si="22"/>
        <v>0</v>
      </c>
      <c r="G113" s="26">
        <f t="shared" si="23"/>
        <v>0</v>
      </c>
      <c r="H113" s="26">
        <f t="shared" si="24"/>
        <v>0</v>
      </c>
      <c r="I113" s="26">
        <f t="shared" si="25"/>
        <v>0</v>
      </c>
      <c r="J113" s="26">
        <f t="shared" si="26"/>
        <v>0</v>
      </c>
      <c r="K113" s="26">
        <f t="shared" si="27"/>
        <v>0</v>
      </c>
      <c r="L113" s="26">
        <f t="shared" si="28"/>
        <v>0</v>
      </c>
      <c r="M113" s="26">
        <f t="shared" ca="1" si="29"/>
        <v>-0.63449951258493675</v>
      </c>
      <c r="N113" s="26">
        <f t="shared" ca="1" si="30"/>
        <v>0</v>
      </c>
      <c r="O113" s="106">
        <f t="shared" ca="1" si="31"/>
        <v>0</v>
      </c>
      <c r="P113" s="26">
        <f t="shared" ca="1" si="32"/>
        <v>0</v>
      </c>
      <c r="Q113" s="26">
        <f t="shared" ca="1" si="33"/>
        <v>0</v>
      </c>
      <c r="R113">
        <f t="shared" ca="1" si="34"/>
        <v>0.63449951258493675</v>
      </c>
    </row>
    <row r="114" spans="1:18">
      <c r="A114" s="104"/>
      <c r="B114" s="104"/>
      <c r="C114" s="104"/>
      <c r="D114" s="105">
        <f t="shared" si="20"/>
        <v>0</v>
      </c>
      <c r="E114" s="105">
        <f t="shared" si="21"/>
        <v>0</v>
      </c>
      <c r="F114" s="26">
        <f t="shared" si="22"/>
        <v>0</v>
      </c>
      <c r="G114" s="26">
        <f t="shared" si="23"/>
        <v>0</v>
      </c>
      <c r="H114" s="26">
        <f t="shared" si="24"/>
        <v>0</v>
      </c>
      <c r="I114" s="26">
        <f t="shared" si="25"/>
        <v>0</v>
      </c>
      <c r="J114" s="26">
        <f t="shared" si="26"/>
        <v>0</v>
      </c>
      <c r="K114" s="26">
        <f t="shared" si="27"/>
        <v>0</v>
      </c>
      <c r="L114" s="26">
        <f t="shared" si="28"/>
        <v>0</v>
      </c>
      <c r="M114" s="26">
        <f t="shared" ca="1" si="29"/>
        <v>-0.63449951258493675</v>
      </c>
      <c r="N114" s="26">
        <f t="shared" ca="1" si="30"/>
        <v>0</v>
      </c>
      <c r="O114" s="106">
        <f t="shared" ca="1" si="31"/>
        <v>0</v>
      </c>
      <c r="P114" s="26">
        <f t="shared" ca="1" si="32"/>
        <v>0</v>
      </c>
      <c r="Q114" s="26">
        <f t="shared" ca="1" si="33"/>
        <v>0</v>
      </c>
      <c r="R114">
        <f t="shared" ca="1" si="34"/>
        <v>0.63449951258493675</v>
      </c>
    </row>
    <row r="115" spans="1:18">
      <c r="A115" s="104"/>
      <c r="B115" s="104"/>
      <c r="C115" s="104"/>
      <c r="D115" s="105">
        <f t="shared" si="20"/>
        <v>0</v>
      </c>
      <c r="E115" s="105">
        <f t="shared" si="21"/>
        <v>0</v>
      </c>
      <c r="F115" s="26">
        <f t="shared" si="22"/>
        <v>0</v>
      </c>
      <c r="G115" s="26">
        <f t="shared" si="23"/>
        <v>0</v>
      </c>
      <c r="H115" s="26">
        <f t="shared" si="24"/>
        <v>0</v>
      </c>
      <c r="I115" s="26">
        <f t="shared" si="25"/>
        <v>0</v>
      </c>
      <c r="J115" s="26">
        <f t="shared" si="26"/>
        <v>0</v>
      </c>
      <c r="K115" s="26">
        <f t="shared" si="27"/>
        <v>0</v>
      </c>
      <c r="L115" s="26">
        <f t="shared" si="28"/>
        <v>0</v>
      </c>
      <c r="M115" s="26">
        <f t="shared" ca="1" si="29"/>
        <v>-0.63449951258493675</v>
      </c>
      <c r="N115" s="26">
        <f t="shared" ca="1" si="30"/>
        <v>0</v>
      </c>
      <c r="O115" s="106">
        <f t="shared" ca="1" si="31"/>
        <v>0</v>
      </c>
      <c r="P115" s="26">
        <f t="shared" ca="1" si="32"/>
        <v>0</v>
      </c>
      <c r="Q115" s="26">
        <f t="shared" ca="1" si="33"/>
        <v>0</v>
      </c>
      <c r="R115">
        <f t="shared" ca="1" si="34"/>
        <v>0.63449951258493675</v>
      </c>
    </row>
    <row r="116" spans="1:18">
      <c r="A116" s="104"/>
      <c r="B116" s="104"/>
      <c r="C116" s="104"/>
      <c r="D116" s="105">
        <f t="shared" si="20"/>
        <v>0</v>
      </c>
      <c r="E116" s="105">
        <f t="shared" si="21"/>
        <v>0</v>
      </c>
      <c r="F116" s="26">
        <f t="shared" si="22"/>
        <v>0</v>
      </c>
      <c r="G116" s="26">
        <f t="shared" si="23"/>
        <v>0</v>
      </c>
      <c r="H116" s="26">
        <f t="shared" si="24"/>
        <v>0</v>
      </c>
      <c r="I116" s="26">
        <f t="shared" si="25"/>
        <v>0</v>
      </c>
      <c r="J116" s="26">
        <f t="shared" si="26"/>
        <v>0</v>
      </c>
      <c r="K116" s="26">
        <f t="shared" si="27"/>
        <v>0</v>
      </c>
      <c r="L116" s="26">
        <f t="shared" si="28"/>
        <v>0</v>
      </c>
      <c r="M116" s="26">
        <f t="shared" ca="1" si="29"/>
        <v>-0.63449951258493675</v>
      </c>
      <c r="N116" s="26">
        <f t="shared" ca="1" si="30"/>
        <v>0</v>
      </c>
      <c r="O116" s="106">
        <f t="shared" ca="1" si="31"/>
        <v>0</v>
      </c>
      <c r="P116" s="26">
        <f t="shared" ca="1" si="32"/>
        <v>0</v>
      </c>
      <c r="Q116" s="26">
        <f t="shared" ca="1" si="33"/>
        <v>0</v>
      </c>
      <c r="R116">
        <f t="shared" ca="1" si="34"/>
        <v>0.63449951258493675</v>
      </c>
    </row>
    <row r="117" spans="1:18">
      <c r="A117" s="104"/>
      <c r="B117" s="104"/>
      <c r="C117" s="104"/>
      <c r="D117" s="105">
        <f t="shared" si="20"/>
        <v>0</v>
      </c>
      <c r="E117" s="105">
        <f t="shared" si="21"/>
        <v>0</v>
      </c>
      <c r="F117" s="26">
        <f t="shared" si="22"/>
        <v>0</v>
      </c>
      <c r="G117" s="26">
        <f t="shared" si="23"/>
        <v>0</v>
      </c>
      <c r="H117" s="26">
        <f t="shared" si="24"/>
        <v>0</v>
      </c>
      <c r="I117" s="26">
        <f t="shared" si="25"/>
        <v>0</v>
      </c>
      <c r="J117" s="26">
        <f t="shared" si="26"/>
        <v>0</v>
      </c>
      <c r="K117" s="26">
        <f t="shared" si="27"/>
        <v>0</v>
      </c>
      <c r="L117" s="26">
        <f t="shared" si="28"/>
        <v>0</v>
      </c>
      <c r="M117" s="26">
        <f t="shared" ca="1" si="29"/>
        <v>-0.63449951258493675</v>
      </c>
      <c r="N117" s="26">
        <f t="shared" ca="1" si="30"/>
        <v>0</v>
      </c>
      <c r="O117" s="106">
        <f t="shared" ca="1" si="31"/>
        <v>0</v>
      </c>
      <c r="P117" s="26">
        <f t="shared" ca="1" si="32"/>
        <v>0</v>
      </c>
      <c r="Q117" s="26">
        <f t="shared" ca="1" si="33"/>
        <v>0</v>
      </c>
      <c r="R117">
        <f t="shared" ca="1" si="34"/>
        <v>0.63449951258493675</v>
      </c>
    </row>
    <row r="118" spans="1:18">
      <c r="A118" s="104"/>
      <c r="B118" s="104"/>
      <c r="C118" s="104"/>
      <c r="D118" s="105">
        <f t="shared" si="20"/>
        <v>0</v>
      </c>
      <c r="E118" s="105">
        <f t="shared" si="21"/>
        <v>0</v>
      </c>
      <c r="F118" s="26">
        <f t="shared" si="22"/>
        <v>0</v>
      </c>
      <c r="G118" s="26">
        <f t="shared" si="23"/>
        <v>0</v>
      </c>
      <c r="H118" s="26">
        <f t="shared" si="24"/>
        <v>0</v>
      </c>
      <c r="I118" s="26">
        <f t="shared" si="25"/>
        <v>0</v>
      </c>
      <c r="J118" s="26">
        <f t="shared" si="26"/>
        <v>0</v>
      </c>
      <c r="K118" s="26">
        <f t="shared" si="27"/>
        <v>0</v>
      </c>
      <c r="L118" s="26">
        <f t="shared" si="28"/>
        <v>0</v>
      </c>
      <c r="M118" s="26">
        <f t="shared" ca="1" si="29"/>
        <v>-0.63449951258493675</v>
      </c>
      <c r="N118" s="26">
        <f t="shared" ca="1" si="30"/>
        <v>0</v>
      </c>
      <c r="O118" s="106">
        <f t="shared" ca="1" si="31"/>
        <v>0</v>
      </c>
      <c r="P118" s="26">
        <f t="shared" ca="1" si="32"/>
        <v>0</v>
      </c>
      <c r="Q118" s="26">
        <f t="shared" ca="1" si="33"/>
        <v>0</v>
      </c>
      <c r="R118">
        <f t="shared" ca="1" si="34"/>
        <v>0.63449951258493675</v>
      </c>
    </row>
    <row r="119" spans="1:18">
      <c r="A119" s="104"/>
      <c r="B119" s="104"/>
      <c r="C119" s="104"/>
      <c r="D119" s="105">
        <f t="shared" si="20"/>
        <v>0</v>
      </c>
      <c r="E119" s="105">
        <f t="shared" si="21"/>
        <v>0</v>
      </c>
      <c r="F119" s="26">
        <f t="shared" si="22"/>
        <v>0</v>
      </c>
      <c r="G119" s="26">
        <f t="shared" si="23"/>
        <v>0</v>
      </c>
      <c r="H119" s="26">
        <f t="shared" si="24"/>
        <v>0</v>
      </c>
      <c r="I119" s="26">
        <f t="shared" si="25"/>
        <v>0</v>
      </c>
      <c r="J119" s="26">
        <f t="shared" si="26"/>
        <v>0</v>
      </c>
      <c r="K119" s="26">
        <f t="shared" si="27"/>
        <v>0</v>
      </c>
      <c r="L119" s="26">
        <f t="shared" si="28"/>
        <v>0</v>
      </c>
      <c r="M119" s="26">
        <f t="shared" ca="1" si="29"/>
        <v>-0.63449951258493675</v>
      </c>
      <c r="N119" s="26">
        <f t="shared" ca="1" si="30"/>
        <v>0</v>
      </c>
      <c r="O119" s="106">
        <f t="shared" ca="1" si="31"/>
        <v>0</v>
      </c>
      <c r="P119" s="26">
        <f t="shared" ca="1" si="32"/>
        <v>0</v>
      </c>
      <c r="Q119" s="26">
        <f t="shared" ca="1" si="33"/>
        <v>0</v>
      </c>
      <c r="R119">
        <f t="shared" ca="1" si="34"/>
        <v>0.63449951258493675</v>
      </c>
    </row>
    <row r="120" spans="1:18">
      <c r="A120" s="104"/>
      <c r="B120" s="104"/>
      <c r="C120" s="104"/>
      <c r="D120" s="105">
        <f t="shared" si="20"/>
        <v>0</v>
      </c>
      <c r="E120" s="105">
        <f t="shared" si="21"/>
        <v>0</v>
      </c>
      <c r="F120" s="26">
        <f t="shared" si="22"/>
        <v>0</v>
      </c>
      <c r="G120" s="26">
        <f t="shared" si="23"/>
        <v>0</v>
      </c>
      <c r="H120" s="26">
        <f t="shared" si="24"/>
        <v>0</v>
      </c>
      <c r="I120" s="26">
        <f t="shared" si="25"/>
        <v>0</v>
      </c>
      <c r="J120" s="26">
        <f t="shared" si="26"/>
        <v>0</v>
      </c>
      <c r="K120" s="26">
        <f t="shared" si="27"/>
        <v>0</v>
      </c>
      <c r="L120" s="26">
        <f t="shared" si="28"/>
        <v>0</v>
      </c>
      <c r="M120" s="26">
        <f t="shared" ca="1" si="29"/>
        <v>-0.63449951258493675</v>
      </c>
      <c r="N120" s="26">
        <f t="shared" ca="1" si="30"/>
        <v>0</v>
      </c>
      <c r="O120" s="106">
        <f t="shared" ca="1" si="31"/>
        <v>0</v>
      </c>
      <c r="P120" s="26">
        <f t="shared" ca="1" si="32"/>
        <v>0</v>
      </c>
      <c r="Q120" s="26">
        <f t="shared" ca="1" si="33"/>
        <v>0</v>
      </c>
      <c r="R120">
        <f t="shared" ca="1" si="34"/>
        <v>0.63449951258493675</v>
      </c>
    </row>
    <row r="121" spans="1:18">
      <c r="A121" s="104"/>
      <c r="B121" s="104"/>
      <c r="C121" s="104"/>
      <c r="D121" s="105">
        <f t="shared" si="20"/>
        <v>0</v>
      </c>
      <c r="E121" s="105">
        <f t="shared" si="21"/>
        <v>0</v>
      </c>
      <c r="F121" s="26">
        <f t="shared" si="22"/>
        <v>0</v>
      </c>
      <c r="G121" s="26">
        <f t="shared" si="23"/>
        <v>0</v>
      </c>
      <c r="H121" s="26">
        <f t="shared" si="24"/>
        <v>0</v>
      </c>
      <c r="I121" s="26">
        <f t="shared" si="25"/>
        <v>0</v>
      </c>
      <c r="J121" s="26">
        <f t="shared" si="26"/>
        <v>0</v>
      </c>
      <c r="K121" s="26">
        <f t="shared" si="27"/>
        <v>0</v>
      </c>
      <c r="L121" s="26">
        <f t="shared" si="28"/>
        <v>0</v>
      </c>
      <c r="M121" s="26">
        <f t="shared" ca="1" si="29"/>
        <v>-0.63449951258493675</v>
      </c>
      <c r="N121" s="26">
        <f t="shared" ca="1" si="30"/>
        <v>0</v>
      </c>
      <c r="O121" s="106">
        <f t="shared" ca="1" si="31"/>
        <v>0</v>
      </c>
      <c r="P121" s="26">
        <f t="shared" ca="1" si="32"/>
        <v>0</v>
      </c>
      <c r="Q121" s="26">
        <f t="shared" ca="1" si="33"/>
        <v>0</v>
      </c>
      <c r="R121">
        <f t="shared" ca="1" si="34"/>
        <v>0.63449951258493675</v>
      </c>
    </row>
    <row r="122" spans="1:18">
      <c r="A122" s="104"/>
      <c r="B122" s="104"/>
      <c r="C122" s="104"/>
      <c r="D122" s="105">
        <f t="shared" si="20"/>
        <v>0</v>
      </c>
      <c r="E122" s="105">
        <f t="shared" si="21"/>
        <v>0</v>
      </c>
      <c r="F122" s="26">
        <f t="shared" si="22"/>
        <v>0</v>
      </c>
      <c r="G122" s="26">
        <f t="shared" si="23"/>
        <v>0</v>
      </c>
      <c r="H122" s="26">
        <f t="shared" si="24"/>
        <v>0</v>
      </c>
      <c r="I122" s="26">
        <f t="shared" si="25"/>
        <v>0</v>
      </c>
      <c r="J122" s="26">
        <f t="shared" si="26"/>
        <v>0</v>
      </c>
      <c r="K122" s="26">
        <f t="shared" si="27"/>
        <v>0</v>
      </c>
      <c r="L122" s="26">
        <f t="shared" si="28"/>
        <v>0</v>
      </c>
      <c r="M122" s="26">
        <f t="shared" ca="1" si="29"/>
        <v>-0.63449951258493675</v>
      </c>
      <c r="N122" s="26">
        <f t="shared" ca="1" si="30"/>
        <v>0</v>
      </c>
      <c r="O122" s="106">
        <f t="shared" ca="1" si="31"/>
        <v>0</v>
      </c>
      <c r="P122" s="26">
        <f t="shared" ca="1" si="32"/>
        <v>0</v>
      </c>
      <c r="Q122" s="26">
        <f t="shared" ca="1" si="33"/>
        <v>0</v>
      </c>
      <c r="R122">
        <f t="shared" ca="1" si="34"/>
        <v>0.63449951258493675</v>
      </c>
    </row>
    <row r="123" spans="1:18">
      <c r="A123" s="104"/>
      <c r="B123" s="104"/>
      <c r="C123" s="104"/>
      <c r="D123" s="105">
        <f t="shared" si="20"/>
        <v>0</v>
      </c>
      <c r="E123" s="105">
        <f t="shared" si="21"/>
        <v>0</v>
      </c>
      <c r="F123" s="26">
        <f t="shared" si="22"/>
        <v>0</v>
      </c>
      <c r="G123" s="26">
        <f t="shared" si="23"/>
        <v>0</v>
      </c>
      <c r="H123" s="26">
        <f t="shared" si="24"/>
        <v>0</v>
      </c>
      <c r="I123" s="26">
        <f t="shared" si="25"/>
        <v>0</v>
      </c>
      <c r="J123" s="26">
        <f t="shared" si="26"/>
        <v>0</v>
      </c>
      <c r="K123" s="26">
        <f t="shared" si="27"/>
        <v>0</v>
      </c>
      <c r="L123" s="26">
        <f t="shared" si="28"/>
        <v>0</v>
      </c>
      <c r="M123" s="26">
        <f t="shared" ca="1" si="29"/>
        <v>-0.63449951258493675</v>
      </c>
      <c r="N123" s="26">
        <f t="shared" ca="1" si="30"/>
        <v>0</v>
      </c>
      <c r="O123" s="106">
        <f t="shared" ca="1" si="31"/>
        <v>0</v>
      </c>
      <c r="P123" s="26">
        <f t="shared" ca="1" si="32"/>
        <v>0</v>
      </c>
      <c r="Q123" s="26">
        <f t="shared" ca="1" si="33"/>
        <v>0</v>
      </c>
      <c r="R123">
        <f t="shared" ca="1" si="34"/>
        <v>0.63449951258493675</v>
      </c>
    </row>
    <row r="124" spans="1:18">
      <c r="A124" s="104"/>
      <c r="B124" s="104"/>
      <c r="C124" s="104"/>
      <c r="D124" s="105">
        <f t="shared" si="20"/>
        <v>0</v>
      </c>
      <c r="E124" s="105">
        <f t="shared" si="21"/>
        <v>0</v>
      </c>
      <c r="F124" s="26">
        <f t="shared" si="22"/>
        <v>0</v>
      </c>
      <c r="G124" s="26">
        <f t="shared" si="23"/>
        <v>0</v>
      </c>
      <c r="H124" s="26">
        <f t="shared" si="24"/>
        <v>0</v>
      </c>
      <c r="I124" s="26">
        <f t="shared" si="25"/>
        <v>0</v>
      </c>
      <c r="J124" s="26">
        <f t="shared" si="26"/>
        <v>0</v>
      </c>
      <c r="K124" s="26">
        <f t="shared" si="27"/>
        <v>0</v>
      </c>
      <c r="L124" s="26">
        <f t="shared" si="28"/>
        <v>0</v>
      </c>
      <c r="M124" s="26">
        <f t="shared" ca="1" si="29"/>
        <v>-0.63449951258493675</v>
      </c>
      <c r="N124" s="26">
        <f t="shared" ca="1" si="30"/>
        <v>0</v>
      </c>
      <c r="O124" s="106">
        <f t="shared" ca="1" si="31"/>
        <v>0</v>
      </c>
      <c r="P124" s="26">
        <f t="shared" ca="1" si="32"/>
        <v>0</v>
      </c>
      <c r="Q124" s="26">
        <f t="shared" ca="1" si="33"/>
        <v>0</v>
      </c>
      <c r="R124">
        <f t="shared" ca="1" si="34"/>
        <v>0.63449951258493675</v>
      </c>
    </row>
    <row r="125" spans="1:18">
      <c r="A125" s="104"/>
      <c r="B125" s="104"/>
      <c r="C125" s="104"/>
      <c r="D125" s="105">
        <f t="shared" si="20"/>
        <v>0</v>
      </c>
      <c r="E125" s="105">
        <f t="shared" si="21"/>
        <v>0</v>
      </c>
      <c r="F125" s="26">
        <f t="shared" si="22"/>
        <v>0</v>
      </c>
      <c r="G125" s="26">
        <f t="shared" si="23"/>
        <v>0</v>
      </c>
      <c r="H125" s="26">
        <f t="shared" si="24"/>
        <v>0</v>
      </c>
      <c r="I125" s="26">
        <f t="shared" si="25"/>
        <v>0</v>
      </c>
      <c r="J125" s="26">
        <f t="shared" si="26"/>
        <v>0</v>
      </c>
      <c r="K125" s="26">
        <f t="shared" si="27"/>
        <v>0</v>
      </c>
      <c r="L125" s="26">
        <f t="shared" si="28"/>
        <v>0</v>
      </c>
      <c r="M125" s="26">
        <f t="shared" ca="1" si="29"/>
        <v>-0.63449951258493675</v>
      </c>
      <c r="N125" s="26">
        <f t="shared" ca="1" si="30"/>
        <v>0</v>
      </c>
      <c r="O125" s="106">
        <f t="shared" ca="1" si="31"/>
        <v>0</v>
      </c>
      <c r="P125" s="26">
        <f t="shared" ca="1" si="32"/>
        <v>0</v>
      </c>
      <c r="Q125" s="26">
        <f t="shared" ca="1" si="33"/>
        <v>0</v>
      </c>
      <c r="R125">
        <f t="shared" ca="1" si="34"/>
        <v>0.63449951258493675</v>
      </c>
    </row>
    <row r="126" spans="1:18">
      <c r="A126" s="104"/>
      <c r="B126" s="104"/>
      <c r="C126" s="104"/>
      <c r="D126" s="105">
        <f t="shared" si="20"/>
        <v>0</v>
      </c>
      <c r="E126" s="105">
        <f t="shared" si="21"/>
        <v>0</v>
      </c>
      <c r="F126" s="26">
        <f t="shared" si="22"/>
        <v>0</v>
      </c>
      <c r="G126" s="26">
        <f t="shared" si="23"/>
        <v>0</v>
      </c>
      <c r="H126" s="26">
        <f t="shared" si="24"/>
        <v>0</v>
      </c>
      <c r="I126" s="26">
        <f t="shared" si="25"/>
        <v>0</v>
      </c>
      <c r="J126" s="26">
        <f t="shared" si="26"/>
        <v>0</v>
      </c>
      <c r="K126" s="26">
        <f t="shared" si="27"/>
        <v>0</v>
      </c>
      <c r="L126" s="26">
        <f t="shared" si="28"/>
        <v>0</v>
      </c>
      <c r="M126" s="26">
        <f t="shared" ca="1" si="29"/>
        <v>-0.63449951258493675</v>
      </c>
      <c r="N126" s="26">
        <f t="shared" ca="1" si="30"/>
        <v>0</v>
      </c>
      <c r="O126" s="106">
        <f t="shared" ca="1" si="31"/>
        <v>0</v>
      </c>
      <c r="P126" s="26">
        <f t="shared" ca="1" si="32"/>
        <v>0</v>
      </c>
      <c r="Q126" s="26">
        <f t="shared" ca="1" si="33"/>
        <v>0</v>
      </c>
      <c r="R126">
        <f t="shared" ca="1" si="34"/>
        <v>0.63449951258493675</v>
      </c>
    </row>
    <row r="127" spans="1:18">
      <c r="A127" s="104"/>
      <c r="B127" s="104"/>
      <c r="C127" s="104"/>
      <c r="D127" s="105">
        <f t="shared" si="20"/>
        <v>0</v>
      </c>
      <c r="E127" s="105">
        <f t="shared" si="21"/>
        <v>0</v>
      </c>
      <c r="F127" s="26">
        <f t="shared" si="22"/>
        <v>0</v>
      </c>
      <c r="G127" s="26">
        <f t="shared" si="23"/>
        <v>0</v>
      </c>
      <c r="H127" s="26">
        <f t="shared" si="24"/>
        <v>0</v>
      </c>
      <c r="I127" s="26">
        <f t="shared" si="25"/>
        <v>0</v>
      </c>
      <c r="J127" s="26">
        <f t="shared" si="26"/>
        <v>0</v>
      </c>
      <c r="K127" s="26">
        <f t="shared" si="27"/>
        <v>0</v>
      </c>
      <c r="L127" s="26">
        <f t="shared" si="28"/>
        <v>0</v>
      </c>
      <c r="M127" s="26">
        <f t="shared" ca="1" si="29"/>
        <v>-0.63449951258493675</v>
      </c>
      <c r="N127" s="26">
        <f t="shared" ca="1" si="30"/>
        <v>0</v>
      </c>
      <c r="O127" s="106">
        <f t="shared" ca="1" si="31"/>
        <v>0</v>
      </c>
      <c r="P127" s="26">
        <f t="shared" ca="1" si="32"/>
        <v>0</v>
      </c>
      <c r="Q127" s="26">
        <f t="shared" ca="1" si="33"/>
        <v>0</v>
      </c>
      <c r="R127">
        <f t="shared" ca="1" si="34"/>
        <v>0.63449951258493675</v>
      </c>
    </row>
    <row r="128" spans="1:18">
      <c r="A128" s="104"/>
      <c r="B128" s="104"/>
      <c r="C128" s="104"/>
      <c r="D128" s="105">
        <f t="shared" si="20"/>
        <v>0</v>
      </c>
      <c r="E128" s="105">
        <f t="shared" si="21"/>
        <v>0</v>
      </c>
      <c r="F128" s="26">
        <f t="shared" si="22"/>
        <v>0</v>
      </c>
      <c r="G128" s="26">
        <f t="shared" si="23"/>
        <v>0</v>
      </c>
      <c r="H128" s="26">
        <f t="shared" si="24"/>
        <v>0</v>
      </c>
      <c r="I128" s="26">
        <f t="shared" si="25"/>
        <v>0</v>
      </c>
      <c r="J128" s="26">
        <f t="shared" si="26"/>
        <v>0</v>
      </c>
      <c r="K128" s="26">
        <f t="shared" si="27"/>
        <v>0</v>
      </c>
      <c r="L128" s="26">
        <f t="shared" si="28"/>
        <v>0</v>
      </c>
      <c r="M128" s="26">
        <f t="shared" ca="1" si="29"/>
        <v>-0.63449951258493675</v>
      </c>
      <c r="N128" s="26">
        <f t="shared" ca="1" si="30"/>
        <v>0</v>
      </c>
      <c r="O128" s="106">
        <f t="shared" ca="1" si="31"/>
        <v>0</v>
      </c>
      <c r="P128" s="26">
        <f t="shared" ca="1" si="32"/>
        <v>0</v>
      </c>
      <c r="Q128" s="26">
        <f t="shared" ca="1" si="33"/>
        <v>0</v>
      </c>
      <c r="R128">
        <f t="shared" ca="1" si="34"/>
        <v>0.63449951258493675</v>
      </c>
    </row>
    <row r="129" spans="1:18">
      <c r="A129" s="104"/>
      <c r="B129" s="104"/>
      <c r="C129" s="104"/>
      <c r="D129" s="105">
        <f t="shared" si="20"/>
        <v>0</v>
      </c>
      <c r="E129" s="105">
        <f t="shared" si="21"/>
        <v>0</v>
      </c>
      <c r="F129" s="26">
        <f t="shared" si="22"/>
        <v>0</v>
      </c>
      <c r="G129" s="26">
        <f t="shared" si="23"/>
        <v>0</v>
      </c>
      <c r="H129" s="26">
        <f t="shared" si="24"/>
        <v>0</v>
      </c>
      <c r="I129" s="26">
        <f t="shared" si="25"/>
        <v>0</v>
      </c>
      <c r="J129" s="26">
        <f t="shared" si="26"/>
        <v>0</v>
      </c>
      <c r="K129" s="26">
        <f t="shared" si="27"/>
        <v>0</v>
      </c>
      <c r="L129" s="26">
        <f t="shared" si="28"/>
        <v>0</v>
      </c>
      <c r="M129" s="26">
        <f t="shared" ca="1" si="29"/>
        <v>-0.63449951258493675</v>
      </c>
      <c r="N129" s="26">
        <f t="shared" ca="1" si="30"/>
        <v>0</v>
      </c>
      <c r="O129" s="106">
        <f t="shared" ca="1" si="31"/>
        <v>0</v>
      </c>
      <c r="P129" s="26">
        <f t="shared" ca="1" si="32"/>
        <v>0</v>
      </c>
      <c r="Q129" s="26">
        <f t="shared" ca="1" si="33"/>
        <v>0</v>
      </c>
      <c r="R129">
        <f t="shared" ca="1" si="34"/>
        <v>0.63449951258493675</v>
      </c>
    </row>
    <row r="130" spans="1:18">
      <c r="A130" s="104"/>
      <c r="B130" s="104"/>
      <c r="C130" s="104"/>
      <c r="D130" s="105">
        <f t="shared" si="20"/>
        <v>0</v>
      </c>
      <c r="E130" s="105">
        <f t="shared" si="21"/>
        <v>0</v>
      </c>
      <c r="F130" s="26">
        <f t="shared" si="22"/>
        <v>0</v>
      </c>
      <c r="G130" s="26">
        <f t="shared" si="23"/>
        <v>0</v>
      </c>
      <c r="H130" s="26">
        <f t="shared" si="24"/>
        <v>0</v>
      </c>
      <c r="I130" s="26">
        <f t="shared" si="25"/>
        <v>0</v>
      </c>
      <c r="J130" s="26">
        <f t="shared" si="26"/>
        <v>0</v>
      </c>
      <c r="K130" s="26">
        <f t="shared" si="27"/>
        <v>0</v>
      </c>
      <c r="L130" s="26">
        <f t="shared" si="28"/>
        <v>0</v>
      </c>
      <c r="M130" s="26">
        <f t="shared" ca="1" si="29"/>
        <v>-0.63449951258493675</v>
      </c>
      <c r="N130" s="26">
        <f t="shared" ca="1" si="30"/>
        <v>0</v>
      </c>
      <c r="O130" s="106">
        <f t="shared" ca="1" si="31"/>
        <v>0</v>
      </c>
      <c r="P130" s="26">
        <f t="shared" ca="1" si="32"/>
        <v>0</v>
      </c>
      <c r="Q130" s="26">
        <f t="shared" ca="1" si="33"/>
        <v>0</v>
      </c>
      <c r="R130">
        <f t="shared" ca="1" si="34"/>
        <v>0.63449951258493675</v>
      </c>
    </row>
    <row r="131" spans="1:18">
      <c r="A131" s="104"/>
      <c r="B131" s="104"/>
      <c r="C131" s="104"/>
      <c r="D131" s="105">
        <f t="shared" si="20"/>
        <v>0</v>
      </c>
      <c r="E131" s="105">
        <f t="shared" si="21"/>
        <v>0</v>
      </c>
      <c r="F131" s="26">
        <f t="shared" si="22"/>
        <v>0</v>
      </c>
      <c r="G131" s="26">
        <f t="shared" si="23"/>
        <v>0</v>
      </c>
      <c r="H131" s="26">
        <f t="shared" si="24"/>
        <v>0</v>
      </c>
      <c r="I131" s="26">
        <f t="shared" si="25"/>
        <v>0</v>
      </c>
      <c r="J131" s="26">
        <f t="shared" si="26"/>
        <v>0</v>
      </c>
      <c r="K131" s="26">
        <f t="shared" si="27"/>
        <v>0</v>
      </c>
      <c r="L131" s="26">
        <f t="shared" si="28"/>
        <v>0</v>
      </c>
      <c r="M131" s="26">
        <f t="shared" ca="1" si="29"/>
        <v>-0.63449951258493675</v>
      </c>
      <c r="N131" s="26">
        <f t="shared" ca="1" si="30"/>
        <v>0</v>
      </c>
      <c r="O131" s="106">
        <f t="shared" ca="1" si="31"/>
        <v>0</v>
      </c>
      <c r="P131" s="26">
        <f t="shared" ca="1" si="32"/>
        <v>0</v>
      </c>
      <c r="Q131" s="26">
        <f t="shared" ca="1" si="33"/>
        <v>0</v>
      </c>
      <c r="R131">
        <f t="shared" ca="1" si="34"/>
        <v>0.63449951258493675</v>
      </c>
    </row>
    <row r="132" spans="1:18">
      <c r="A132" s="104"/>
      <c r="B132" s="104"/>
      <c r="C132" s="104"/>
      <c r="D132" s="105">
        <f t="shared" si="20"/>
        <v>0</v>
      </c>
      <c r="E132" s="105">
        <f t="shared" si="21"/>
        <v>0</v>
      </c>
      <c r="F132" s="26">
        <f t="shared" si="22"/>
        <v>0</v>
      </c>
      <c r="G132" s="26">
        <f t="shared" si="23"/>
        <v>0</v>
      </c>
      <c r="H132" s="26">
        <f t="shared" si="24"/>
        <v>0</v>
      </c>
      <c r="I132" s="26">
        <f t="shared" si="25"/>
        <v>0</v>
      </c>
      <c r="J132" s="26">
        <f t="shared" si="26"/>
        <v>0</v>
      </c>
      <c r="K132" s="26">
        <f t="shared" si="27"/>
        <v>0</v>
      </c>
      <c r="L132" s="26">
        <f t="shared" si="28"/>
        <v>0</v>
      </c>
      <c r="M132" s="26">
        <f t="shared" ca="1" si="29"/>
        <v>-0.63449951258493675</v>
      </c>
      <c r="N132" s="26">
        <f t="shared" ca="1" si="30"/>
        <v>0</v>
      </c>
      <c r="O132" s="106">
        <f t="shared" ca="1" si="31"/>
        <v>0</v>
      </c>
      <c r="P132" s="26">
        <f t="shared" ca="1" si="32"/>
        <v>0</v>
      </c>
      <c r="Q132" s="26">
        <f t="shared" ca="1" si="33"/>
        <v>0</v>
      </c>
      <c r="R132">
        <f t="shared" ca="1" si="34"/>
        <v>0.63449951258493675</v>
      </c>
    </row>
    <row r="133" spans="1:18">
      <c r="A133" s="104"/>
      <c r="B133" s="104"/>
      <c r="C133" s="104"/>
      <c r="D133" s="105">
        <f t="shared" si="20"/>
        <v>0</v>
      </c>
      <c r="E133" s="105">
        <f t="shared" si="21"/>
        <v>0</v>
      </c>
      <c r="F133" s="26">
        <f t="shared" si="22"/>
        <v>0</v>
      </c>
      <c r="G133" s="26">
        <f t="shared" si="23"/>
        <v>0</v>
      </c>
      <c r="H133" s="26">
        <f t="shared" si="24"/>
        <v>0</v>
      </c>
      <c r="I133" s="26">
        <f t="shared" si="25"/>
        <v>0</v>
      </c>
      <c r="J133" s="26">
        <f t="shared" si="26"/>
        <v>0</v>
      </c>
      <c r="K133" s="26">
        <f t="shared" si="27"/>
        <v>0</v>
      </c>
      <c r="L133" s="26">
        <f t="shared" si="28"/>
        <v>0</v>
      </c>
      <c r="M133" s="26">
        <f t="shared" ca="1" si="29"/>
        <v>-0.63449951258493675</v>
      </c>
      <c r="N133" s="26">
        <f t="shared" ca="1" si="30"/>
        <v>0</v>
      </c>
      <c r="O133" s="106">
        <f t="shared" ca="1" si="31"/>
        <v>0</v>
      </c>
      <c r="P133" s="26">
        <f t="shared" ca="1" si="32"/>
        <v>0</v>
      </c>
      <c r="Q133" s="26">
        <f t="shared" ca="1" si="33"/>
        <v>0</v>
      </c>
      <c r="R133">
        <f t="shared" ca="1" si="34"/>
        <v>0.63449951258493675</v>
      </c>
    </row>
    <row r="134" spans="1:18">
      <c r="A134" s="104"/>
      <c r="B134" s="104"/>
      <c r="C134" s="104"/>
      <c r="D134" s="105">
        <f t="shared" si="20"/>
        <v>0</v>
      </c>
      <c r="E134" s="105">
        <f t="shared" si="21"/>
        <v>0</v>
      </c>
      <c r="F134" s="26">
        <f t="shared" si="22"/>
        <v>0</v>
      </c>
      <c r="G134" s="26">
        <f t="shared" si="23"/>
        <v>0</v>
      </c>
      <c r="H134" s="26">
        <f t="shared" si="24"/>
        <v>0</v>
      </c>
      <c r="I134" s="26">
        <f t="shared" si="25"/>
        <v>0</v>
      </c>
      <c r="J134" s="26">
        <f t="shared" si="26"/>
        <v>0</v>
      </c>
      <c r="K134" s="26">
        <f t="shared" si="27"/>
        <v>0</v>
      </c>
      <c r="L134" s="26">
        <f t="shared" si="28"/>
        <v>0</v>
      </c>
      <c r="M134" s="26">
        <f t="shared" ca="1" si="29"/>
        <v>-0.63449951258493675</v>
      </c>
      <c r="N134" s="26">
        <f t="shared" ca="1" si="30"/>
        <v>0</v>
      </c>
      <c r="O134" s="106">
        <f t="shared" ca="1" si="31"/>
        <v>0</v>
      </c>
      <c r="P134" s="26">
        <f t="shared" ca="1" si="32"/>
        <v>0</v>
      </c>
      <c r="Q134" s="26">
        <f t="shared" ca="1" si="33"/>
        <v>0</v>
      </c>
      <c r="R134">
        <f t="shared" ca="1" si="34"/>
        <v>0.63449951258493675</v>
      </c>
    </row>
    <row r="135" spans="1:18">
      <c r="A135" s="104"/>
      <c r="B135" s="104"/>
      <c r="C135" s="104"/>
      <c r="D135" s="105">
        <f t="shared" si="20"/>
        <v>0</v>
      </c>
      <c r="E135" s="105">
        <f t="shared" si="21"/>
        <v>0</v>
      </c>
      <c r="F135" s="26">
        <f t="shared" si="22"/>
        <v>0</v>
      </c>
      <c r="G135" s="26">
        <f t="shared" si="23"/>
        <v>0</v>
      </c>
      <c r="H135" s="26">
        <f t="shared" si="24"/>
        <v>0</v>
      </c>
      <c r="I135" s="26">
        <f t="shared" si="25"/>
        <v>0</v>
      </c>
      <c r="J135" s="26">
        <f t="shared" si="26"/>
        <v>0</v>
      </c>
      <c r="K135" s="26">
        <f t="shared" si="27"/>
        <v>0</v>
      </c>
      <c r="L135" s="26">
        <f t="shared" si="28"/>
        <v>0</v>
      </c>
      <c r="M135" s="26">
        <f t="shared" ca="1" si="29"/>
        <v>-0.63449951258493675</v>
      </c>
      <c r="N135" s="26">
        <f t="shared" ca="1" si="30"/>
        <v>0</v>
      </c>
      <c r="O135" s="106">
        <f t="shared" ca="1" si="31"/>
        <v>0</v>
      </c>
      <c r="P135" s="26">
        <f t="shared" ca="1" si="32"/>
        <v>0</v>
      </c>
      <c r="Q135" s="26">
        <f t="shared" ca="1" si="33"/>
        <v>0</v>
      </c>
      <c r="R135">
        <f t="shared" ca="1" si="34"/>
        <v>0.63449951258493675</v>
      </c>
    </row>
    <row r="136" spans="1:18">
      <c r="A136" s="104"/>
      <c r="B136" s="104"/>
      <c r="C136" s="104"/>
      <c r="D136" s="105">
        <f t="shared" si="20"/>
        <v>0</v>
      </c>
      <c r="E136" s="105">
        <f t="shared" si="21"/>
        <v>0</v>
      </c>
      <c r="F136" s="26">
        <f t="shared" si="22"/>
        <v>0</v>
      </c>
      <c r="G136" s="26">
        <f t="shared" si="23"/>
        <v>0</v>
      </c>
      <c r="H136" s="26">
        <f t="shared" si="24"/>
        <v>0</v>
      </c>
      <c r="I136" s="26">
        <f t="shared" si="25"/>
        <v>0</v>
      </c>
      <c r="J136" s="26">
        <f t="shared" si="26"/>
        <v>0</v>
      </c>
      <c r="K136" s="26">
        <f t="shared" si="27"/>
        <v>0</v>
      </c>
      <c r="L136" s="26">
        <f t="shared" si="28"/>
        <v>0</v>
      </c>
      <c r="M136" s="26">
        <f t="shared" ca="1" si="29"/>
        <v>-0.63449951258493675</v>
      </c>
      <c r="N136" s="26">
        <f t="shared" ca="1" si="30"/>
        <v>0</v>
      </c>
      <c r="O136" s="106">
        <f t="shared" ca="1" si="31"/>
        <v>0</v>
      </c>
      <c r="P136" s="26">
        <f t="shared" ca="1" si="32"/>
        <v>0</v>
      </c>
      <c r="Q136" s="26">
        <f t="shared" ca="1" si="33"/>
        <v>0</v>
      </c>
      <c r="R136">
        <f t="shared" ca="1" si="34"/>
        <v>0.63449951258493675</v>
      </c>
    </row>
    <row r="137" spans="1:18">
      <c r="A137" s="104"/>
      <c r="B137" s="104"/>
      <c r="C137" s="104"/>
      <c r="D137" s="105">
        <f t="shared" si="20"/>
        <v>0</v>
      </c>
      <c r="E137" s="105">
        <f t="shared" si="21"/>
        <v>0</v>
      </c>
      <c r="F137" s="26">
        <f t="shared" si="22"/>
        <v>0</v>
      </c>
      <c r="G137" s="26">
        <f t="shared" si="23"/>
        <v>0</v>
      </c>
      <c r="H137" s="26">
        <f t="shared" si="24"/>
        <v>0</v>
      </c>
      <c r="I137" s="26">
        <f t="shared" si="25"/>
        <v>0</v>
      </c>
      <c r="J137" s="26">
        <f t="shared" si="26"/>
        <v>0</v>
      </c>
      <c r="K137" s="26">
        <f t="shared" si="27"/>
        <v>0</v>
      </c>
      <c r="L137" s="26">
        <f t="shared" si="28"/>
        <v>0</v>
      </c>
      <c r="M137" s="26">
        <f t="shared" ca="1" si="29"/>
        <v>-0.63449951258493675</v>
      </c>
      <c r="N137" s="26">
        <f t="shared" ca="1" si="30"/>
        <v>0</v>
      </c>
      <c r="O137" s="106">
        <f t="shared" ca="1" si="31"/>
        <v>0</v>
      </c>
      <c r="P137" s="26">
        <f t="shared" ca="1" si="32"/>
        <v>0</v>
      </c>
      <c r="Q137" s="26">
        <f t="shared" ca="1" si="33"/>
        <v>0</v>
      </c>
      <c r="R137">
        <f t="shared" ca="1" si="34"/>
        <v>0.63449951258493675</v>
      </c>
    </row>
    <row r="138" spans="1:18">
      <c r="A138" s="104"/>
      <c r="B138" s="104"/>
      <c r="C138" s="104"/>
      <c r="D138" s="105">
        <f t="shared" si="20"/>
        <v>0</v>
      </c>
      <c r="E138" s="105">
        <f t="shared" si="21"/>
        <v>0</v>
      </c>
      <c r="F138" s="26">
        <f t="shared" si="22"/>
        <v>0</v>
      </c>
      <c r="G138" s="26">
        <f t="shared" si="23"/>
        <v>0</v>
      </c>
      <c r="H138" s="26">
        <f t="shared" si="24"/>
        <v>0</v>
      </c>
      <c r="I138" s="26">
        <f t="shared" si="25"/>
        <v>0</v>
      </c>
      <c r="J138" s="26">
        <f t="shared" si="26"/>
        <v>0</v>
      </c>
      <c r="K138" s="26">
        <f t="shared" si="27"/>
        <v>0</v>
      </c>
      <c r="L138" s="26">
        <f t="shared" si="28"/>
        <v>0</v>
      </c>
      <c r="M138" s="26">
        <f t="shared" ca="1" si="29"/>
        <v>-0.63449951258493675</v>
      </c>
      <c r="N138" s="26">
        <f t="shared" ca="1" si="30"/>
        <v>0</v>
      </c>
      <c r="O138" s="106">
        <f t="shared" ca="1" si="31"/>
        <v>0</v>
      </c>
      <c r="P138" s="26">
        <f t="shared" ca="1" si="32"/>
        <v>0</v>
      </c>
      <c r="Q138" s="26">
        <f t="shared" ca="1" si="33"/>
        <v>0</v>
      </c>
      <c r="R138">
        <f t="shared" ca="1" si="34"/>
        <v>0.63449951258493675</v>
      </c>
    </row>
    <row r="139" spans="1:18">
      <c r="A139" s="104"/>
      <c r="B139" s="104"/>
      <c r="C139" s="104"/>
      <c r="D139" s="105">
        <f t="shared" si="20"/>
        <v>0</v>
      </c>
      <c r="E139" s="105">
        <f t="shared" si="21"/>
        <v>0</v>
      </c>
      <c r="F139" s="26">
        <f t="shared" si="22"/>
        <v>0</v>
      </c>
      <c r="G139" s="26">
        <f t="shared" si="23"/>
        <v>0</v>
      </c>
      <c r="H139" s="26">
        <f t="shared" si="24"/>
        <v>0</v>
      </c>
      <c r="I139" s="26">
        <f t="shared" si="25"/>
        <v>0</v>
      </c>
      <c r="J139" s="26">
        <f t="shared" si="26"/>
        <v>0</v>
      </c>
      <c r="K139" s="26">
        <f t="shared" si="27"/>
        <v>0</v>
      </c>
      <c r="L139" s="26">
        <f t="shared" si="28"/>
        <v>0</v>
      </c>
      <c r="M139" s="26">
        <f t="shared" ca="1" si="29"/>
        <v>-0.63449951258493675</v>
      </c>
      <c r="N139" s="26">
        <f t="shared" ca="1" si="30"/>
        <v>0</v>
      </c>
      <c r="O139" s="106">
        <f t="shared" ca="1" si="31"/>
        <v>0</v>
      </c>
      <c r="P139" s="26">
        <f t="shared" ca="1" si="32"/>
        <v>0</v>
      </c>
      <c r="Q139" s="26">
        <f t="shared" ca="1" si="33"/>
        <v>0</v>
      </c>
      <c r="R139">
        <f t="shared" ca="1" si="34"/>
        <v>0.63449951258493675</v>
      </c>
    </row>
    <row r="140" spans="1:18">
      <c r="A140" s="104"/>
      <c r="B140" s="104"/>
      <c r="C140" s="104"/>
      <c r="D140" s="105">
        <f t="shared" si="20"/>
        <v>0</v>
      </c>
      <c r="E140" s="105">
        <f t="shared" si="21"/>
        <v>0</v>
      </c>
      <c r="F140" s="26">
        <f t="shared" si="22"/>
        <v>0</v>
      </c>
      <c r="G140" s="26">
        <f t="shared" si="23"/>
        <v>0</v>
      </c>
      <c r="H140" s="26">
        <f t="shared" si="24"/>
        <v>0</v>
      </c>
      <c r="I140" s="26">
        <f t="shared" si="25"/>
        <v>0</v>
      </c>
      <c r="J140" s="26">
        <f t="shared" si="26"/>
        <v>0</v>
      </c>
      <c r="K140" s="26">
        <f t="shared" si="27"/>
        <v>0</v>
      </c>
      <c r="L140" s="26">
        <f t="shared" si="28"/>
        <v>0</v>
      </c>
      <c r="M140" s="26">
        <f t="shared" ca="1" si="29"/>
        <v>-0.63449951258493675</v>
      </c>
      <c r="N140" s="26">
        <f t="shared" ca="1" si="30"/>
        <v>0</v>
      </c>
      <c r="O140" s="106">
        <f t="shared" ca="1" si="31"/>
        <v>0</v>
      </c>
      <c r="P140" s="26">
        <f t="shared" ca="1" si="32"/>
        <v>0</v>
      </c>
      <c r="Q140" s="26">
        <f t="shared" ca="1" si="33"/>
        <v>0</v>
      </c>
      <c r="R140">
        <f t="shared" ca="1" si="34"/>
        <v>0.63449951258493675</v>
      </c>
    </row>
    <row r="141" spans="1:18">
      <c r="A141" s="104"/>
      <c r="B141" s="104"/>
      <c r="C141" s="104"/>
      <c r="D141" s="105">
        <f t="shared" si="20"/>
        <v>0</v>
      </c>
      <c r="E141" s="105">
        <f t="shared" si="21"/>
        <v>0</v>
      </c>
      <c r="F141" s="26">
        <f t="shared" si="22"/>
        <v>0</v>
      </c>
      <c r="G141" s="26">
        <f t="shared" si="23"/>
        <v>0</v>
      </c>
      <c r="H141" s="26">
        <f t="shared" si="24"/>
        <v>0</v>
      </c>
      <c r="I141" s="26">
        <f t="shared" si="25"/>
        <v>0</v>
      </c>
      <c r="J141" s="26">
        <f t="shared" si="26"/>
        <v>0</v>
      </c>
      <c r="K141" s="26">
        <f t="shared" si="27"/>
        <v>0</v>
      </c>
      <c r="L141" s="26">
        <f t="shared" si="28"/>
        <v>0</v>
      </c>
      <c r="M141" s="26">
        <f t="shared" ca="1" si="29"/>
        <v>-0.63449951258493675</v>
      </c>
      <c r="N141" s="26">
        <f t="shared" ca="1" si="30"/>
        <v>0</v>
      </c>
      <c r="O141" s="106">
        <f t="shared" ca="1" si="31"/>
        <v>0</v>
      </c>
      <c r="P141" s="26">
        <f t="shared" ca="1" si="32"/>
        <v>0</v>
      </c>
      <c r="Q141" s="26">
        <f t="shared" ca="1" si="33"/>
        <v>0</v>
      </c>
      <c r="R141">
        <f t="shared" ca="1" si="34"/>
        <v>0.63449951258493675</v>
      </c>
    </row>
    <row r="142" spans="1:18">
      <c r="A142" s="104"/>
      <c r="B142" s="104"/>
      <c r="C142" s="104"/>
      <c r="D142" s="105">
        <f t="shared" si="20"/>
        <v>0</v>
      </c>
      <c r="E142" s="105">
        <f t="shared" si="21"/>
        <v>0</v>
      </c>
      <c r="F142" s="26">
        <f t="shared" si="22"/>
        <v>0</v>
      </c>
      <c r="G142" s="26">
        <f t="shared" si="23"/>
        <v>0</v>
      </c>
      <c r="H142" s="26">
        <f t="shared" si="24"/>
        <v>0</v>
      </c>
      <c r="I142" s="26">
        <f t="shared" si="25"/>
        <v>0</v>
      </c>
      <c r="J142" s="26">
        <f t="shared" si="26"/>
        <v>0</v>
      </c>
      <c r="K142" s="26">
        <f t="shared" si="27"/>
        <v>0</v>
      </c>
      <c r="L142" s="26">
        <f t="shared" si="28"/>
        <v>0</v>
      </c>
      <c r="M142" s="26">
        <f t="shared" ca="1" si="29"/>
        <v>-0.63449951258493675</v>
      </c>
      <c r="N142" s="26">
        <f t="shared" ca="1" si="30"/>
        <v>0</v>
      </c>
      <c r="O142" s="106">
        <f t="shared" ca="1" si="31"/>
        <v>0</v>
      </c>
      <c r="P142" s="26">
        <f t="shared" ca="1" si="32"/>
        <v>0</v>
      </c>
      <c r="Q142" s="26">
        <f t="shared" ca="1" si="33"/>
        <v>0</v>
      </c>
      <c r="R142">
        <f t="shared" ca="1" si="34"/>
        <v>0.63449951258493675</v>
      </c>
    </row>
    <row r="143" spans="1:18">
      <c r="A143" s="104"/>
      <c r="B143" s="104"/>
      <c r="C143" s="104"/>
      <c r="D143" s="105">
        <f t="shared" si="20"/>
        <v>0</v>
      </c>
      <c r="E143" s="105">
        <f t="shared" si="21"/>
        <v>0</v>
      </c>
      <c r="F143" s="26">
        <f t="shared" si="22"/>
        <v>0</v>
      </c>
      <c r="G143" s="26">
        <f t="shared" si="23"/>
        <v>0</v>
      </c>
      <c r="H143" s="26">
        <f t="shared" si="24"/>
        <v>0</v>
      </c>
      <c r="I143" s="26">
        <f t="shared" si="25"/>
        <v>0</v>
      </c>
      <c r="J143" s="26">
        <f t="shared" si="26"/>
        <v>0</v>
      </c>
      <c r="K143" s="26">
        <f t="shared" si="27"/>
        <v>0</v>
      </c>
      <c r="L143" s="26">
        <f t="shared" si="28"/>
        <v>0</v>
      </c>
      <c r="M143" s="26">
        <f t="shared" ca="1" si="29"/>
        <v>-0.63449951258493675</v>
      </c>
      <c r="N143" s="26">
        <f t="shared" ca="1" si="30"/>
        <v>0</v>
      </c>
      <c r="O143" s="106">
        <f t="shared" ca="1" si="31"/>
        <v>0</v>
      </c>
      <c r="P143" s="26">
        <f t="shared" ca="1" si="32"/>
        <v>0</v>
      </c>
      <c r="Q143" s="26">
        <f t="shared" ca="1" si="33"/>
        <v>0</v>
      </c>
      <c r="R143">
        <f t="shared" ca="1" si="34"/>
        <v>0.63449951258493675</v>
      </c>
    </row>
    <row r="144" spans="1:18">
      <c r="A144" s="104"/>
      <c r="B144" s="104"/>
      <c r="C144" s="104"/>
      <c r="D144" s="105">
        <f t="shared" si="20"/>
        <v>0</v>
      </c>
      <c r="E144" s="105">
        <f t="shared" si="21"/>
        <v>0</v>
      </c>
      <c r="F144" s="26">
        <f t="shared" si="22"/>
        <v>0</v>
      </c>
      <c r="G144" s="26">
        <f t="shared" si="23"/>
        <v>0</v>
      </c>
      <c r="H144" s="26">
        <f t="shared" si="24"/>
        <v>0</v>
      </c>
      <c r="I144" s="26">
        <f t="shared" si="25"/>
        <v>0</v>
      </c>
      <c r="J144" s="26">
        <f t="shared" si="26"/>
        <v>0</v>
      </c>
      <c r="K144" s="26">
        <f t="shared" si="27"/>
        <v>0</v>
      </c>
      <c r="L144" s="26">
        <f t="shared" si="28"/>
        <v>0</v>
      </c>
      <c r="M144" s="26">
        <f t="shared" ca="1" si="29"/>
        <v>-0.63449951258493675</v>
      </c>
      <c r="N144" s="26">
        <f t="shared" ca="1" si="30"/>
        <v>0</v>
      </c>
      <c r="O144" s="106">
        <f t="shared" ca="1" si="31"/>
        <v>0</v>
      </c>
      <c r="P144" s="26">
        <f t="shared" ca="1" si="32"/>
        <v>0</v>
      </c>
      <c r="Q144" s="26">
        <f t="shared" ca="1" si="33"/>
        <v>0</v>
      </c>
      <c r="R144">
        <f t="shared" ca="1" si="34"/>
        <v>0.63449951258493675</v>
      </c>
    </row>
    <row r="145" spans="1:18">
      <c r="A145" s="104"/>
      <c r="B145" s="104"/>
      <c r="C145" s="104"/>
      <c r="D145" s="105">
        <f t="shared" si="20"/>
        <v>0</v>
      </c>
      <c r="E145" s="105">
        <f t="shared" si="21"/>
        <v>0</v>
      </c>
      <c r="F145" s="26">
        <f t="shared" si="22"/>
        <v>0</v>
      </c>
      <c r="G145" s="26">
        <f t="shared" si="23"/>
        <v>0</v>
      </c>
      <c r="H145" s="26">
        <f t="shared" si="24"/>
        <v>0</v>
      </c>
      <c r="I145" s="26">
        <f t="shared" si="25"/>
        <v>0</v>
      </c>
      <c r="J145" s="26">
        <f t="shared" si="26"/>
        <v>0</v>
      </c>
      <c r="K145" s="26">
        <f t="shared" si="27"/>
        <v>0</v>
      </c>
      <c r="L145" s="26">
        <f t="shared" si="28"/>
        <v>0</v>
      </c>
      <c r="M145" s="26">
        <f t="shared" ca="1" si="29"/>
        <v>-0.63449951258493675</v>
      </c>
      <c r="N145" s="26">
        <f t="shared" ca="1" si="30"/>
        <v>0</v>
      </c>
      <c r="O145" s="106">
        <f t="shared" ca="1" si="31"/>
        <v>0</v>
      </c>
      <c r="P145" s="26">
        <f t="shared" ca="1" si="32"/>
        <v>0</v>
      </c>
      <c r="Q145" s="26">
        <f t="shared" ca="1" si="33"/>
        <v>0</v>
      </c>
      <c r="R145">
        <f t="shared" ca="1" si="34"/>
        <v>0.63449951258493675</v>
      </c>
    </row>
    <row r="146" spans="1:18">
      <c r="A146" s="104"/>
      <c r="B146" s="104"/>
      <c r="C146" s="104"/>
      <c r="D146" s="105">
        <f t="shared" si="20"/>
        <v>0</v>
      </c>
      <c r="E146" s="105">
        <f t="shared" si="21"/>
        <v>0</v>
      </c>
      <c r="F146" s="26">
        <f t="shared" si="22"/>
        <v>0</v>
      </c>
      <c r="G146" s="26">
        <f t="shared" si="23"/>
        <v>0</v>
      </c>
      <c r="H146" s="26">
        <f t="shared" si="24"/>
        <v>0</v>
      </c>
      <c r="I146" s="26">
        <f t="shared" si="25"/>
        <v>0</v>
      </c>
      <c r="J146" s="26">
        <f t="shared" si="26"/>
        <v>0</v>
      </c>
      <c r="K146" s="26">
        <f t="shared" si="27"/>
        <v>0</v>
      </c>
      <c r="L146" s="26">
        <f t="shared" si="28"/>
        <v>0</v>
      </c>
      <c r="M146" s="26">
        <f t="shared" ca="1" si="29"/>
        <v>-0.63449951258493675</v>
      </c>
      <c r="N146" s="26">
        <f t="shared" ca="1" si="30"/>
        <v>0</v>
      </c>
      <c r="O146" s="106">
        <f t="shared" ca="1" si="31"/>
        <v>0</v>
      </c>
      <c r="P146" s="26">
        <f t="shared" ca="1" si="32"/>
        <v>0</v>
      </c>
      <c r="Q146" s="26">
        <f t="shared" ca="1" si="33"/>
        <v>0</v>
      </c>
      <c r="R146">
        <f t="shared" ca="1" si="34"/>
        <v>0.63449951258493675</v>
      </c>
    </row>
    <row r="147" spans="1:18">
      <c r="A147" s="104"/>
      <c r="B147" s="104"/>
      <c r="C147" s="104"/>
      <c r="D147" s="105">
        <f t="shared" si="20"/>
        <v>0</v>
      </c>
      <c r="E147" s="105">
        <f t="shared" si="21"/>
        <v>0</v>
      </c>
      <c r="F147" s="26">
        <f t="shared" si="22"/>
        <v>0</v>
      </c>
      <c r="G147" s="26">
        <f t="shared" si="23"/>
        <v>0</v>
      </c>
      <c r="H147" s="26">
        <f t="shared" si="24"/>
        <v>0</v>
      </c>
      <c r="I147" s="26">
        <f t="shared" si="25"/>
        <v>0</v>
      </c>
      <c r="J147" s="26">
        <f t="shared" si="26"/>
        <v>0</v>
      </c>
      <c r="K147" s="26">
        <f t="shared" si="27"/>
        <v>0</v>
      </c>
      <c r="L147" s="26">
        <f t="shared" si="28"/>
        <v>0</v>
      </c>
      <c r="M147" s="26">
        <f t="shared" ca="1" si="29"/>
        <v>-0.63449951258493675</v>
      </c>
      <c r="N147" s="26">
        <f t="shared" ca="1" si="30"/>
        <v>0</v>
      </c>
      <c r="O147" s="106">
        <f t="shared" ca="1" si="31"/>
        <v>0</v>
      </c>
      <c r="P147" s="26">
        <f t="shared" ca="1" si="32"/>
        <v>0</v>
      </c>
      <c r="Q147" s="26">
        <f t="shared" ca="1" si="33"/>
        <v>0</v>
      </c>
      <c r="R147">
        <f t="shared" ca="1" si="34"/>
        <v>0.63449951258493675</v>
      </c>
    </row>
    <row r="148" spans="1:18">
      <c r="A148" s="104"/>
      <c r="B148" s="104"/>
      <c r="C148" s="104"/>
      <c r="D148" s="105">
        <f t="shared" si="20"/>
        <v>0</v>
      </c>
      <c r="E148" s="105">
        <f t="shared" si="21"/>
        <v>0</v>
      </c>
      <c r="F148" s="26">
        <f t="shared" si="22"/>
        <v>0</v>
      </c>
      <c r="G148" s="26">
        <f t="shared" si="23"/>
        <v>0</v>
      </c>
      <c r="H148" s="26">
        <f t="shared" si="24"/>
        <v>0</v>
      </c>
      <c r="I148" s="26">
        <f t="shared" si="25"/>
        <v>0</v>
      </c>
      <c r="J148" s="26">
        <f t="shared" si="26"/>
        <v>0</v>
      </c>
      <c r="K148" s="26">
        <f t="shared" si="27"/>
        <v>0</v>
      </c>
      <c r="L148" s="26">
        <f t="shared" si="28"/>
        <v>0</v>
      </c>
      <c r="M148" s="26">
        <f t="shared" ca="1" si="29"/>
        <v>-0.63449951258493675</v>
      </c>
      <c r="N148" s="26">
        <f t="shared" ca="1" si="30"/>
        <v>0</v>
      </c>
      <c r="O148" s="106">
        <f t="shared" ca="1" si="31"/>
        <v>0</v>
      </c>
      <c r="P148" s="26">
        <f t="shared" ca="1" si="32"/>
        <v>0</v>
      </c>
      <c r="Q148" s="26">
        <f t="shared" ca="1" si="33"/>
        <v>0</v>
      </c>
      <c r="R148">
        <f t="shared" ca="1" si="34"/>
        <v>0.63449951258493675</v>
      </c>
    </row>
    <row r="149" spans="1:18">
      <c r="A149" s="104"/>
      <c r="B149" s="104"/>
      <c r="C149" s="104"/>
      <c r="D149" s="105">
        <f t="shared" ref="D149:D212" si="35">A149/A$18</f>
        <v>0</v>
      </c>
      <c r="E149" s="105">
        <f t="shared" ref="E149:E212" si="36">B149/B$18</f>
        <v>0</v>
      </c>
      <c r="F149" s="26">
        <f t="shared" ref="F149:F212" si="37">$C149*D149</f>
        <v>0</v>
      </c>
      <c r="G149" s="26">
        <f t="shared" ref="G149:G212" si="38">$C149*E149</f>
        <v>0</v>
      </c>
      <c r="H149" s="26">
        <f t="shared" ref="H149:H212" si="39">C149*D149*D149</f>
        <v>0</v>
      </c>
      <c r="I149" s="26">
        <f t="shared" ref="I149:I212" si="40">C149*D149*D149*D149</f>
        <v>0</v>
      </c>
      <c r="J149" s="26">
        <f t="shared" ref="J149:J212" si="41">C149*D149*D149*D149*D149</f>
        <v>0</v>
      </c>
      <c r="K149" s="26">
        <f t="shared" ref="K149:K212" si="42">C149*E149*D149</f>
        <v>0</v>
      </c>
      <c r="L149" s="26">
        <f t="shared" ref="L149:L212" si="43">C149*E149*D149*D149</f>
        <v>0</v>
      </c>
      <c r="M149" s="26">
        <f t="shared" ref="M149:M212" ca="1" si="44">+E$4+E$5*D149+E$6*D149^2</f>
        <v>-0.63449951258493675</v>
      </c>
      <c r="N149" s="26">
        <f t="shared" ref="N149:N212" ca="1" si="45">C149*(M149-E149)^2</f>
        <v>0</v>
      </c>
      <c r="O149" s="106">
        <f t="shared" ref="O149:O212" ca="1" si="46">(C149*O$1-O$2*F149+O$3*H149)^2</f>
        <v>0</v>
      </c>
      <c r="P149" s="26">
        <f t="shared" ref="P149:P212" ca="1" si="47">(-C149*O$2+O$4*F149-O$5*H149)^2</f>
        <v>0</v>
      </c>
      <c r="Q149" s="26">
        <f t="shared" ref="Q149:Q212" ca="1" si="48">+(C149*O$3-F149*O$5+H149*O$6)^2</f>
        <v>0</v>
      </c>
      <c r="R149">
        <f t="shared" ref="R149:R212" ca="1" si="49">+E149-M149</f>
        <v>0.63449951258493675</v>
      </c>
    </row>
    <row r="150" spans="1:18">
      <c r="A150" s="104"/>
      <c r="B150" s="104"/>
      <c r="C150" s="104"/>
      <c r="D150" s="105">
        <f t="shared" si="35"/>
        <v>0</v>
      </c>
      <c r="E150" s="105">
        <f t="shared" si="36"/>
        <v>0</v>
      </c>
      <c r="F150" s="26">
        <f t="shared" si="37"/>
        <v>0</v>
      </c>
      <c r="G150" s="26">
        <f t="shared" si="38"/>
        <v>0</v>
      </c>
      <c r="H150" s="26">
        <f t="shared" si="39"/>
        <v>0</v>
      </c>
      <c r="I150" s="26">
        <f t="shared" si="40"/>
        <v>0</v>
      </c>
      <c r="J150" s="26">
        <f t="shared" si="41"/>
        <v>0</v>
      </c>
      <c r="K150" s="26">
        <f t="shared" si="42"/>
        <v>0</v>
      </c>
      <c r="L150" s="26">
        <f t="shared" si="43"/>
        <v>0</v>
      </c>
      <c r="M150" s="26">
        <f t="shared" ca="1" si="44"/>
        <v>-0.63449951258493675</v>
      </c>
      <c r="N150" s="26">
        <f t="shared" ca="1" si="45"/>
        <v>0</v>
      </c>
      <c r="O150" s="106">
        <f t="shared" ca="1" si="46"/>
        <v>0</v>
      </c>
      <c r="P150" s="26">
        <f t="shared" ca="1" si="47"/>
        <v>0</v>
      </c>
      <c r="Q150" s="26">
        <f t="shared" ca="1" si="48"/>
        <v>0</v>
      </c>
      <c r="R150">
        <f t="shared" ca="1" si="49"/>
        <v>0.63449951258493675</v>
      </c>
    </row>
    <row r="151" spans="1:18">
      <c r="A151" s="104"/>
      <c r="B151" s="104"/>
      <c r="C151" s="104"/>
      <c r="D151" s="105">
        <f t="shared" si="35"/>
        <v>0</v>
      </c>
      <c r="E151" s="105">
        <f t="shared" si="36"/>
        <v>0</v>
      </c>
      <c r="F151" s="26">
        <f t="shared" si="37"/>
        <v>0</v>
      </c>
      <c r="G151" s="26">
        <f t="shared" si="38"/>
        <v>0</v>
      </c>
      <c r="H151" s="26">
        <f t="shared" si="39"/>
        <v>0</v>
      </c>
      <c r="I151" s="26">
        <f t="shared" si="40"/>
        <v>0</v>
      </c>
      <c r="J151" s="26">
        <f t="shared" si="41"/>
        <v>0</v>
      </c>
      <c r="K151" s="26">
        <f t="shared" si="42"/>
        <v>0</v>
      </c>
      <c r="L151" s="26">
        <f t="shared" si="43"/>
        <v>0</v>
      </c>
      <c r="M151" s="26">
        <f t="shared" ca="1" si="44"/>
        <v>-0.63449951258493675</v>
      </c>
      <c r="N151" s="26">
        <f t="shared" ca="1" si="45"/>
        <v>0</v>
      </c>
      <c r="O151" s="106">
        <f t="shared" ca="1" si="46"/>
        <v>0</v>
      </c>
      <c r="P151" s="26">
        <f t="shared" ca="1" si="47"/>
        <v>0</v>
      </c>
      <c r="Q151" s="26">
        <f t="shared" ca="1" si="48"/>
        <v>0</v>
      </c>
      <c r="R151">
        <f t="shared" ca="1" si="49"/>
        <v>0.63449951258493675</v>
      </c>
    </row>
    <row r="152" spans="1:18">
      <c r="A152" s="104"/>
      <c r="B152" s="104"/>
      <c r="C152" s="104"/>
      <c r="D152" s="105">
        <f t="shared" si="35"/>
        <v>0</v>
      </c>
      <c r="E152" s="105">
        <f t="shared" si="36"/>
        <v>0</v>
      </c>
      <c r="F152" s="26">
        <f t="shared" si="37"/>
        <v>0</v>
      </c>
      <c r="G152" s="26">
        <f t="shared" si="38"/>
        <v>0</v>
      </c>
      <c r="H152" s="26">
        <f t="shared" si="39"/>
        <v>0</v>
      </c>
      <c r="I152" s="26">
        <f t="shared" si="40"/>
        <v>0</v>
      </c>
      <c r="J152" s="26">
        <f t="shared" si="41"/>
        <v>0</v>
      </c>
      <c r="K152" s="26">
        <f t="shared" si="42"/>
        <v>0</v>
      </c>
      <c r="L152" s="26">
        <f t="shared" si="43"/>
        <v>0</v>
      </c>
      <c r="M152" s="26">
        <f t="shared" ca="1" si="44"/>
        <v>-0.63449951258493675</v>
      </c>
      <c r="N152" s="26">
        <f t="shared" ca="1" si="45"/>
        <v>0</v>
      </c>
      <c r="O152" s="106">
        <f t="shared" ca="1" si="46"/>
        <v>0</v>
      </c>
      <c r="P152" s="26">
        <f t="shared" ca="1" si="47"/>
        <v>0</v>
      </c>
      <c r="Q152" s="26">
        <f t="shared" ca="1" si="48"/>
        <v>0</v>
      </c>
      <c r="R152">
        <f t="shared" ca="1" si="49"/>
        <v>0.63449951258493675</v>
      </c>
    </row>
    <row r="153" spans="1:18">
      <c r="A153" s="104"/>
      <c r="B153" s="104"/>
      <c r="C153" s="104"/>
      <c r="D153" s="105">
        <f t="shared" si="35"/>
        <v>0</v>
      </c>
      <c r="E153" s="105">
        <f t="shared" si="36"/>
        <v>0</v>
      </c>
      <c r="F153" s="26">
        <f t="shared" si="37"/>
        <v>0</v>
      </c>
      <c r="G153" s="26">
        <f t="shared" si="38"/>
        <v>0</v>
      </c>
      <c r="H153" s="26">
        <f t="shared" si="39"/>
        <v>0</v>
      </c>
      <c r="I153" s="26">
        <f t="shared" si="40"/>
        <v>0</v>
      </c>
      <c r="J153" s="26">
        <f t="shared" si="41"/>
        <v>0</v>
      </c>
      <c r="K153" s="26">
        <f t="shared" si="42"/>
        <v>0</v>
      </c>
      <c r="L153" s="26">
        <f t="shared" si="43"/>
        <v>0</v>
      </c>
      <c r="M153" s="26">
        <f t="shared" ca="1" si="44"/>
        <v>-0.63449951258493675</v>
      </c>
      <c r="N153" s="26">
        <f t="shared" ca="1" si="45"/>
        <v>0</v>
      </c>
      <c r="O153" s="106">
        <f t="shared" ca="1" si="46"/>
        <v>0</v>
      </c>
      <c r="P153" s="26">
        <f t="shared" ca="1" si="47"/>
        <v>0</v>
      </c>
      <c r="Q153" s="26">
        <f t="shared" ca="1" si="48"/>
        <v>0</v>
      </c>
      <c r="R153">
        <f t="shared" ca="1" si="49"/>
        <v>0.63449951258493675</v>
      </c>
    </row>
    <row r="154" spans="1:18">
      <c r="A154" s="104"/>
      <c r="B154" s="104"/>
      <c r="C154" s="104"/>
      <c r="D154" s="105">
        <f t="shared" si="35"/>
        <v>0</v>
      </c>
      <c r="E154" s="105">
        <f t="shared" si="36"/>
        <v>0</v>
      </c>
      <c r="F154" s="26">
        <f t="shared" si="37"/>
        <v>0</v>
      </c>
      <c r="G154" s="26">
        <f t="shared" si="38"/>
        <v>0</v>
      </c>
      <c r="H154" s="26">
        <f t="shared" si="39"/>
        <v>0</v>
      </c>
      <c r="I154" s="26">
        <f t="shared" si="40"/>
        <v>0</v>
      </c>
      <c r="J154" s="26">
        <f t="shared" si="41"/>
        <v>0</v>
      </c>
      <c r="K154" s="26">
        <f t="shared" si="42"/>
        <v>0</v>
      </c>
      <c r="L154" s="26">
        <f t="shared" si="43"/>
        <v>0</v>
      </c>
      <c r="M154" s="26">
        <f t="shared" ca="1" si="44"/>
        <v>-0.63449951258493675</v>
      </c>
      <c r="N154" s="26">
        <f t="shared" ca="1" si="45"/>
        <v>0</v>
      </c>
      <c r="O154" s="106">
        <f t="shared" ca="1" si="46"/>
        <v>0</v>
      </c>
      <c r="P154" s="26">
        <f t="shared" ca="1" si="47"/>
        <v>0</v>
      </c>
      <c r="Q154" s="26">
        <f t="shared" ca="1" si="48"/>
        <v>0</v>
      </c>
      <c r="R154">
        <f t="shared" ca="1" si="49"/>
        <v>0.63449951258493675</v>
      </c>
    </row>
    <row r="155" spans="1:18">
      <c r="A155" s="104"/>
      <c r="B155" s="104"/>
      <c r="C155" s="104"/>
      <c r="D155" s="105">
        <f t="shared" si="35"/>
        <v>0</v>
      </c>
      <c r="E155" s="105">
        <f t="shared" si="36"/>
        <v>0</v>
      </c>
      <c r="F155" s="26">
        <f t="shared" si="37"/>
        <v>0</v>
      </c>
      <c r="G155" s="26">
        <f t="shared" si="38"/>
        <v>0</v>
      </c>
      <c r="H155" s="26">
        <f t="shared" si="39"/>
        <v>0</v>
      </c>
      <c r="I155" s="26">
        <f t="shared" si="40"/>
        <v>0</v>
      </c>
      <c r="J155" s="26">
        <f t="shared" si="41"/>
        <v>0</v>
      </c>
      <c r="K155" s="26">
        <f t="shared" si="42"/>
        <v>0</v>
      </c>
      <c r="L155" s="26">
        <f t="shared" si="43"/>
        <v>0</v>
      </c>
      <c r="M155" s="26">
        <f t="shared" ca="1" si="44"/>
        <v>-0.63449951258493675</v>
      </c>
      <c r="N155" s="26">
        <f t="shared" ca="1" si="45"/>
        <v>0</v>
      </c>
      <c r="O155" s="106">
        <f t="shared" ca="1" si="46"/>
        <v>0</v>
      </c>
      <c r="P155" s="26">
        <f t="shared" ca="1" si="47"/>
        <v>0</v>
      </c>
      <c r="Q155" s="26">
        <f t="shared" ca="1" si="48"/>
        <v>0</v>
      </c>
      <c r="R155">
        <f t="shared" ca="1" si="49"/>
        <v>0.63449951258493675</v>
      </c>
    </row>
    <row r="156" spans="1:18">
      <c r="A156" s="104"/>
      <c r="B156" s="104"/>
      <c r="C156" s="104"/>
      <c r="D156" s="105">
        <f t="shared" si="35"/>
        <v>0</v>
      </c>
      <c r="E156" s="105">
        <f t="shared" si="36"/>
        <v>0</v>
      </c>
      <c r="F156" s="26">
        <f t="shared" si="37"/>
        <v>0</v>
      </c>
      <c r="G156" s="26">
        <f t="shared" si="38"/>
        <v>0</v>
      </c>
      <c r="H156" s="26">
        <f t="shared" si="39"/>
        <v>0</v>
      </c>
      <c r="I156" s="26">
        <f t="shared" si="40"/>
        <v>0</v>
      </c>
      <c r="J156" s="26">
        <f t="shared" si="41"/>
        <v>0</v>
      </c>
      <c r="K156" s="26">
        <f t="shared" si="42"/>
        <v>0</v>
      </c>
      <c r="L156" s="26">
        <f t="shared" si="43"/>
        <v>0</v>
      </c>
      <c r="M156" s="26">
        <f t="shared" ca="1" si="44"/>
        <v>-0.63449951258493675</v>
      </c>
      <c r="N156" s="26">
        <f t="shared" ca="1" si="45"/>
        <v>0</v>
      </c>
      <c r="O156" s="106">
        <f t="shared" ca="1" si="46"/>
        <v>0</v>
      </c>
      <c r="P156" s="26">
        <f t="shared" ca="1" si="47"/>
        <v>0</v>
      </c>
      <c r="Q156" s="26">
        <f t="shared" ca="1" si="48"/>
        <v>0</v>
      </c>
      <c r="R156">
        <f t="shared" ca="1" si="49"/>
        <v>0.63449951258493675</v>
      </c>
    </row>
    <row r="157" spans="1:18">
      <c r="A157" s="104"/>
      <c r="B157" s="104"/>
      <c r="C157" s="104"/>
      <c r="D157" s="105">
        <f t="shared" si="35"/>
        <v>0</v>
      </c>
      <c r="E157" s="105">
        <f t="shared" si="36"/>
        <v>0</v>
      </c>
      <c r="F157" s="26">
        <f t="shared" si="37"/>
        <v>0</v>
      </c>
      <c r="G157" s="26">
        <f t="shared" si="38"/>
        <v>0</v>
      </c>
      <c r="H157" s="26">
        <f t="shared" si="39"/>
        <v>0</v>
      </c>
      <c r="I157" s="26">
        <f t="shared" si="40"/>
        <v>0</v>
      </c>
      <c r="J157" s="26">
        <f t="shared" si="41"/>
        <v>0</v>
      </c>
      <c r="K157" s="26">
        <f t="shared" si="42"/>
        <v>0</v>
      </c>
      <c r="L157" s="26">
        <f t="shared" si="43"/>
        <v>0</v>
      </c>
      <c r="M157" s="26">
        <f t="shared" ca="1" si="44"/>
        <v>-0.63449951258493675</v>
      </c>
      <c r="N157" s="26">
        <f t="shared" ca="1" si="45"/>
        <v>0</v>
      </c>
      <c r="O157" s="106">
        <f t="shared" ca="1" si="46"/>
        <v>0</v>
      </c>
      <c r="P157" s="26">
        <f t="shared" ca="1" si="47"/>
        <v>0</v>
      </c>
      <c r="Q157" s="26">
        <f t="shared" ca="1" si="48"/>
        <v>0</v>
      </c>
      <c r="R157">
        <f t="shared" ca="1" si="49"/>
        <v>0.63449951258493675</v>
      </c>
    </row>
    <row r="158" spans="1:18">
      <c r="A158" s="104"/>
      <c r="B158" s="104"/>
      <c r="C158" s="104"/>
      <c r="D158" s="105">
        <f t="shared" si="35"/>
        <v>0</v>
      </c>
      <c r="E158" s="105">
        <f t="shared" si="36"/>
        <v>0</v>
      </c>
      <c r="F158" s="26">
        <f t="shared" si="37"/>
        <v>0</v>
      </c>
      <c r="G158" s="26">
        <f t="shared" si="38"/>
        <v>0</v>
      </c>
      <c r="H158" s="26">
        <f t="shared" si="39"/>
        <v>0</v>
      </c>
      <c r="I158" s="26">
        <f t="shared" si="40"/>
        <v>0</v>
      </c>
      <c r="J158" s="26">
        <f t="shared" si="41"/>
        <v>0</v>
      </c>
      <c r="K158" s="26">
        <f t="shared" si="42"/>
        <v>0</v>
      </c>
      <c r="L158" s="26">
        <f t="shared" si="43"/>
        <v>0</v>
      </c>
      <c r="M158" s="26">
        <f t="shared" ca="1" si="44"/>
        <v>-0.63449951258493675</v>
      </c>
      <c r="N158" s="26">
        <f t="shared" ca="1" si="45"/>
        <v>0</v>
      </c>
      <c r="O158" s="106">
        <f t="shared" ca="1" si="46"/>
        <v>0</v>
      </c>
      <c r="P158" s="26">
        <f t="shared" ca="1" si="47"/>
        <v>0</v>
      </c>
      <c r="Q158" s="26">
        <f t="shared" ca="1" si="48"/>
        <v>0</v>
      </c>
      <c r="R158">
        <f t="shared" ca="1" si="49"/>
        <v>0.63449951258493675</v>
      </c>
    </row>
    <row r="159" spans="1:18">
      <c r="A159" s="104"/>
      <c r="B159" s="104"/>
      <c r="C159" s="104"/>
      <c r="D159" s="105">
        <f t="shared" si="35"/>
        <v>0</v>
      </c>
      <c r="E159" s="105">
        <f t="shared" si="36"/>
        <v>0</v>
      </c>
      <c r="F159" s="26">
        <f t="shared" si="37"/>
        <v>0</v>
      </c>
      <c r="G159" s="26">
        <f t="shared" si="38"/>
        <v>0</v>
      </c>
      <c r="H159" s="26">
        <f t="shared" si="39"/>
        <v>0</v>
      </c>
      <c r="I159" s="26">
        <f t="shared" si="40"/>
        <v>0</v>
      </c>
      <c r="J159" s="26">
        <f t="shared" si="41"/>
        <v>0</v>
      </c>
      <c r="K159" s="26">
        <f t="shared" si="42"/>
        <v>0</v>
      </c>
      <c r="L159" s="26">
        <f t="shared" si="43"/>
        <v>0</v>
      </c>
      <c r="M159" s="26">
        <f t="shared" ca="1" si="44"/>
        <v>-0.63449951258493675</v>
      </c>
      <c r="N159" s="26">
        <f t="shared" ca="1" si="45"/>
        <v>0</v>
      </c>
      <c r="O159" s="106">
        <f t="shared" ca="1" si="46"/>
        <v>0</v>
      </c>
      <c r="P159" s="26">
        <f t="shared" ca="1" si="47"/>
        <v>0</v>
      </c>
      <c r="Q159" s="26">
        <f t="shared" ca="1" si="48"/>
        <v>0</v>
      </c>
      <c r="R159">
        <f t="shared" ca="1" si="49"/>
        <v>0.63449951258493675</v>
      </c>
    </row>
    <row r="160" spans="1:18">
      <c r="A160" s="104"/>
      <c r="B160" s="104"/>
      <c r="C160" s="104"/>
      <c r="D160" s="105">
        <f t="shared" si="35"/>
        <v>0</v>
      </c>
      <c r="E160" s="105">
        <f t="shared" si="36"/>
        <v>0</v>
      </c>
      <c r="F160" s="26">
        <f t="shared" si="37"/>
        <v>0</v>
      </c>
      <c r="G160" s="26">
        <f t="shared" si="38"/>
        <v>0</v>
      </c>
      <c r="H160" s="26">
        <f t="shared" si="39"/>
        <v>0</v>
      </c>
      <c r="I160" s="26">
        <f t="shared" si="40"/>
        <v>0</v>
      </c>
      <c r="J160" s="26">
        <f t="shared" si="41"/>
        <v>0</v>
      </c>
      <c r="K160" s="26">
        <f t="shared" si="42"/>
        <v>0</v>
      </c>
      <c r="L160" s="26">
        <f t="shared" si="43"/>
        <v>0</v>
      </c>
      <c r="M160" s="26">
        <f t="shared" ca="1" si="44"/>
        <v>-0.63449951258493675</v>
      </c>
      <c r="N160" s="26">
        <f t="shared" ca="1" si="45"/>
        <v>0</v>
      </c>
      <c r="O160" s="106">
        <f t="shared" ca="1" si="46"/>
        <v>0</v>
      </c>
      <c r="P160" s="26">
        <f t="shared" ca="1" si="47"/>
        <v>0</v>
      </c>
      <c r="Q160" s="26">
        <f t="shared" ca="1" si="48"/>
        <v>0</v>
      </c>
      <c r="R160">
        <f t="shared" ca="1" si="49"/>
        <v>0.63449951258493675</v>
      </c>
    </row>
    <row r="161" spans="1:18">
      <c r="A161" s="104"/>
      <c r="B161" s="104"/>
      <c r="C161" s="104"/>
      <c r="D161" s="105">
        <f t="shared" si="35"/>
        <v>0</v>
      </c>
      <c r="E161" s="105">
        <f t="shared" si="36"/>
        <v>0</v>
      </c>
      <c r="F161" s="26">
        <f t="shared" si="37"/>
        <v>0</v>
      </c>
      <c r="G161" s="26">
        <f t="shared" si="38"/>
        <v>0</v>
      </c>
      <c r="H161" s="26">
        <f t="shared" si="39"/>
        <v>0</v>
      </c>
      <c r="I161" s="26">
        <f t="shared" si="40"/>
        <v>0</v>
      </c>
      <c r="J161" s="26">
        <f t="shared" si="41"/>
        <v>0</v>
      </c>
      <c r="K161" s="26">
        <f t="shared" si="42"/>
        <v>0</v>
      </c>
      <c r="L161" s="26">
        <f t="shared" si="43"/>
        <v>0</v>
      </c>
      <c r="M161" s="26">
        <f t="shared" ca="1" si="44"/>
        <v>-0.63449951258493675</v>
      </c>
      <c r="N161" s="26">
        <f t="shared" ca="1" si="45"/>
        <v>0</v>
      </c>
      <c r="O161" s="106">
        <f t="shared" ca="1" si="46"/>
        <v>0</v>
      </c>
      <c r="P161" s="26">
        <f t="shared" ca="1" si="47"/>
        <v>0</v>
      </c>
      <c r="Q161" s="26">
        <f t="shared" ca="1" si="48"/>
        <v>0</v>
      </c>
      <c r="R161">
        <f t="shared" ca="1" si="49"/>
        <v>0.63449951258493675</v>
      </c>
    </row>
    <row r="162" spans="1:18">
      <c r="A162" s="104"/>
      <c r="B162" s="104"/>
      <c r="C162" s="104"/>
      <c r="D162" s="105">
        <f t="shared" si="35"/>
        <v>0</v>
      </c>
      <c r="E162" s="105">
        <f t="shared" si="36"/>
        <v>0</v>
      </c>
      <c r="F162" s="26">
        <f t="shared" si="37"/>
        <v>0</v>
      </c>
      <c r="G162" s="26">
        <f t="shared" si="38"/>
        <v>0</v>
      </c>
      <c r="H162" s="26">
        <f t="shared" si="39"/>
        <v>0</v>
      </c>
      <c r="I162" s="26">
        <f t="shared" si="40"/>
        <v>0</v>
      </c>
      <c r="J162" s="26">
        <f t="shared" si="41"/>
        <v>0</v>
      </c>
      <c r="K162" s="26">
        <f t="shared" si="42"/>
        <v>0</v>
      </c>
      <c r="L162" s="26">
        <f t="shared" si="43"/>
        <v>0</v>
      </c>
      <c r="M162" s="26">
        <f t="shared" ca="1" si="44"/>
        <v>-0.63449951258493675</v>
      </c>
      <c r="N162" s="26">
        <f t="shared" ca="1" si="45"/>
        <v>0</v>
      </c>
      <c r="O162" s="106">
        <f t="shared" ca="1" si="46"/>
        <v>0</v>
      </c>
      <c r="P162" s="26">
        <f t="shared" ca="1" si="47"/>
        <v>0</v>
      </c>
      <c r="Q162" s="26">
        <f t="shared" ca="1" si="48"/>
        <v>0</v>
      </c>
      <c r="R162">
        <f t="shared" ca="1" si="49"/>
        <v>0.63449951258493675</v>
      </c>
    </row>
    <row r="163" spans="1:18">
      <c r="A163" s="104"/>
      <c r="B163" s="104"/>
      <c r="C163" s="104"/>
      <c r="D163" s="105">
        <f t="shared" si="35"/>
        <v>0</v>
      </c>
      <c r="E163" s="105">
        <f t="shared" si="36"/>
        <v>0</v>
      </c>
      <c r="F163" s="26">
        <f t="shared" si="37"/>
        <v>0</v>
      </c>
      <c r="G163" s="26">
        <f t="shared" si="38"/>
        <v>0</v>
      </c>
      <c r="H163" s="26">
        <f t="shared" si="39"/>
        <v>0</v>
      </c>
      <c r="I163" s="26">
        <f t="shared" si="40"/>
        <v>0</v>
      </c>
      <c r="J163" s="26">
        <f t="shared" si="41"/>
        <v>0</v>
      </c>
      <c r="K163" s="26">
        <f t="shared" si="42"/>
        <v>0</v>
      </c>
      <c r="L163" s="26">
        <f t="shared" si="43"/>
        <v>0</v>
      </c>
      <c r="M163" s="26">
        <f t="shared" ca="1" si="44"/>
        <v>-0.63449951258493675</v>
      </c>
      <c r="N163" s="26">
        <f t="shared" ca="1" si="45"/>
        <v>0</v>
      </c>
      <c r="O163" s="106">
        <f t="shared" ca="1" si="46"/>
        <v>0</v>
      </c>
      <c r="P163" s="26">
        <f t="shared" ca="1" si="47"/>
        <v>0</v>
      </c>
      <c r="Q163" s="26">
        <f t="shared" ca="1" si="48"/>
        <v>0</v>
      </c>
      <c r="R163">
        <f t="shared" ca="1" si="49"/>
        <v>0.63449951258493675</v>
      </c>
    </row>
    <row r="164" spans="1:18">
      <c r="A164" s="104"/>
      <c r="B164" s="104"/>
      <c r="C164" s="104"/>
      <c r="D164" s="105">
        <f t="shared" si="35"/>
        <v>0</v>
      </c>
      <c r="E164" s="105">
        <f t="shared" si="36"/>
        <v>0</v>
      </c>
      <c r="F164" s="26">
        <f t="shared" si="37"/>
        <v>0</v>
      </c>
      <c r="G164" s="26">
        <f t="shared" si="38"/>
        <v>0</v>
      </c>
      <c r="H164" s="26">
        <f t="shared" si="39"/>
        <v>0</v>
      </c>
      <c r="I164" s="26">
        <f t="shared" si="40"/>
        <v>0</v>
      </c>
      <c r="J164" s="26">
        <f t="shared" si="41"/>
        <v>0</v>
      </c>
      <c r="K164" s="26">
        <f t="shared" si="42"/>
        <v>0</v>
      </c>
      <c r="L164" s="26">
        <f t="shared" si="43"/>
        <v>0</v>
      </c>
      <c r="M164" s="26">
        <f t="shared" ca="1" si="44"/>
        <v>-0.63449951258493675</v>
      </c>
      <c r="N164" s="26">
        <f t="shared" ca="1" si="45"/>
        <v>0</v>
      </c>
      <c r="O164" s="106">
        <f t="shared" ca="1" si="46"/>
        <v>0</v>
      </c>
      <c r="P164" s="26">
        <f t="shared" ca="1" si="47"/>
        <v>0</v>
      </c>
      <c r="Q164" s="26">
        <f t="shared" ca="1" si="48"/>
        <v>0</v>
      </c>
      <c r="R164">
        <f t="shared" ca="1" si="49"/>
        <v>0.63449951258493675</v>
      </c>
    </row>
    <row r="165" spans="1:18">
      <c r="A165" s="104"/>
      <c r="B165" s="104"/>
      <c r="C165" s="104"/>
      <c r="D165" s="105">
        <f t="shared" si="35"/>
        <v>0</v>
      </c>
      <c r="E165" s="105">
        <f t="shared" si="36"/>
        <v>0</v>
      </c>
      <c r="F165" s="26">
        <f t="shared" si="37"/>
        <v>0</v>
      </c>
      <c r="G165" s="26">
        <f t="shared" si="38"/>
        <v>0</v>
      </c>
      <c r="H165" s="26">
        <f t="shared" si="39"/>
        <v>0</v>
      </c>
      <c r="I165" s="26">
        <f t="shared" si="40"/>
        <v>0</v>
      </c>
      <c r="J165" s="26">
        <f t="shared" si="41"/>
        <v>0</v>
      </c>
      <c r="K165" s="26">
        <f t="shared" si="42"/>
        <v>0</v>
      </c>
      <c r="L165" s="26">
        <f t="shared" si="43"/>
        <v>0</v>
      </c>
      <c r="M165" s="26">
        <f t="shared" ca="1" si="44"/>
        <v>-0.63449951258493675</v>
      </c>
      <c r="N165" s="26">
        <f t="shared" ca="1" si="45"/>
        <v>0</v>
      </c>
      <c r="O165" s="106">
        <f t="shared" ca="1" si="46"/>
        <v>0</v>
      </c>
      <c r="P165" s="26">
        <f t="shared" ca="1" si="47"/>
        <v>0</v>
      </c>
      <c r="Q165" s="26">
        <f t="shared" ca="1" si="48"/>
        <v>0</v>
      </c>
      <c r="R165">
        <f t="shared" ca="1" si="49"/>
        <v>0.63449951258493675</v>
      </c>
    </row>
    <row r="166" spans="1:18">
      <c r="A166" s="104"/>
      <c r="B166" s="104"/>
      <c r="C166" s="104"/>
      <c r="D166" s="105">
        <f t="shared" si="35"/>
        <v>0</v>
      </c>
      <c r="E166" s="105">
        <f t="shared" si="36"/>
        <v>0</v>
      </c>
      <c r="F166" s="26">
        <f t="shared" si="37"/>
        <v>0</v>
      </c>
      <c r="G166" s="26">
        <f t="shared" si="38"/>
        <v>0</v>
      </c>
      <c r="H166" s="26">
        <f t="shared" si="39"/>
        <v>0</v>
      </c>
      <c r="I166" s="26">
        <f t="shared" si="40"/>
        <v>0</v>
      </c>
      <c r="J166" s="26">
        <f t="shared" si="41"/>
        <v>0</v>
      </c>
      <c r="K166" s="26">
        <f t="shared" si="42"/>
        <v>0</v>
      </c>
      <c r="L166" s="26">
        <f t="shared" si="43"/>
        <v>0</v>
      </c>
      <c r="M166" s="26">
        <f t="shared" ca="1" si="44"/>
        <v>-0.63449951258493675</v>
      </c>
      <c r="N166" s="26">
        <f t="shared" ca="1" si="45"/>
        <v>0</v>
      </c>
      <c r="O166" s="106">
        <f t="shared" ca="1" si="46"/>
        <v>0</v>
      </c>
      <c r="P166" s="26">
        <f t="shared" ca="1" si="47"/>
        <v>0</v>
      </c>
      <c r="Q166" s="26">
        <f t="shared" ca="1" si="48"/>
        <v>0</v>
      </c>
      <c r="R166">
        <f t="shared" ca="1" si="49"/>
        <v>0.63449951258493675</v>
      </c>
    </row>
    <row r="167" spans="1:18">
      <c r="A167" s="104"/>
      <c r="B167" s="104"/>
      <c r="C167" s="104"/>
      <c r="D167" s="105">
        <f t="shared" si="35"/>
        <v>0</v>
      </c>
      <c r="E167" s="105">
        <f t="shared" si="36"/>
        <v>0</v>
      </c>
      <c r="F167" s="26">
        <f t="shared" si="37"/>
        <v>0</v>
      </c>
      <c r="G167" s="26">
        <f t="shared" si="38"/>
        <v>0</v>
      </c>
      <c r="H167" s="26">
        <f t="shared" si="39"/>
        <v>0</v>
      </c>
      <c r="I167" s="26">
        <f t="shared" si="40"/>
        <v>0</v>
      </c>
      <c r="J167" s="26">
        <f t="shared" si="41"/>
        <v>0</v>
      </c>
      <c r="K167" s="26">
        <f t="shared" si="42"/>
        <v>0</v>
      </c>
      <c r="L167" s="26">
        <f t="shared" si="43"/>
        <v>0</v>
      </c>
      <c r="M167" s="26">
        <f t="shared" ca="1" si="44"/>
        <v>-0.63449951258493675</v>
      </c>
      <c r="N167" s="26">
        <f t="shared" ca="1" si="45"/>
        <v>0</v>
      </c>
      <c r="O167" s="106">
        <f t="shared" ca="1" si="46"/>
        <v>0</v>
      </c>
      <c r="P167" s="26">
        <f t="shared" ca="1" si="47"/>
        <v>0</v>
      </c>
      <c r="Q167" s="26">
        <f t="shared" ca="1" si="48"/>
        <v>0</v>
      </c>
      <c r="R167">
        <f t="shared" ca="1" si="49"/>
        <v>0.63449951258493675</v>
      </c>
    </row>
    <row r="168" spans="1:18">
      <c r="A168" s="104"/>
      <c r="B168" s="104"/>
      <c r="C168" s="104"/>
      <c r="D168" s="105">
        <f t="shared" si="35"/>
        <v>0</v>
      </c>
      <c r="E168" s="105">
        <f t="shared" si="36"/>
        <v>0</v>
      </c>
      <c r="F168" s="26">
        <f t="shared" si="37"/>
        <v>0</v>
      </c>
      <c r="G168" s="26">
        <f t="shared" si="38"/>
        <v>0</v>
      </c>
      <c r="H168" s="26">
        <f t="shared" si="39"/>
        <v>0</v>
      </c>
      <c r="I168" s="26">
        <f t="shared" si="40"/>
        <v>0</v>
      </c>
      <c r="J168" s="26">
        <f t="shared" si="41"/>
        <v>0</v>
      </c>
      <c r="K168" s="26">
        <f t="shared" si="42"/>
        <v>0</v>
      </c>
      <c r="L168" s="26">
        <f t="shared" si="43"/>
        <v>0</v>
      </c>
      <c r="M168" s="26">
        <f t="shared" ca="1" si="44"/>
        <v>-0.63449951258493675</v>
      </c>
      <c r="N168" s="26">
        <f t="shared" ca="1" si="45"/>
        <v>0</v>
      </c>
      <c r="O168" s="106">
        <f t="shared" ca="1" si="46"/>
        <v>0</v>
      </c>
      <c r="P168" s="26">
        <f t="shared" ca="1" si="47"/>
        <v>0</v>
      </c>
      <c r="Q168" s="26">
        <f t="shared" ca="1" si="48"/>
        <v>0</v>
      </c>
      <c r="R168">
        <f t="shared" ca="1" si="49"/>
        <v>0.63449951258493675</v>
      </c>
    </row>
    <row r="169" spans="1:18">
      <c r="A169" s="104"/>
      <c r="B169" s="104"/>
      <c r="C169" s="104"/>
      <c r="D169" s="105">
        <f t="shared" si="35"/>
        <v>0</v>
      </c>
      <c r="E169" s="105">
        <f t="shared" si="36"/>
        <v>0</v>
      </c>
      <c r="F169" s="26">
        <f t="shared" si="37"/>
        <v>0</v>
      </c>
      <c r="G169" s="26">
        <f t="shared" si="38"/>
        <v>0</v>
      </c>
      <c r="H169" s="26">
        <f t="shared" si="39"/>
        <v>0</v>
      </c>
      <c r="I169" s="26">
        <f t="shared" si="40"/>
        <v>0</v>
      </c>
      <c r="J169" s="26">
        <f t="shared" si="41"/>
        <v>0</v>
      </c>
      <c r="K169" s="26">
        <f t="shared" si="42"/>
        <v>0</v>
      </c>
      <c r="L169" s="26">
        <f t="shared" si="43"/>
        <v>0</v>
      </c>
      <c r="M169" s="26">
        <f t="shared" ca="1" si="44"/>
        <v>-0.63449951258493675</v>
      </c>
      <c r="N169" s="26">
        <f t="shared" ca="1" si="45"/>
        <v>0</v>
      </c>
      <c r="O169" s="106">
        <f t="shared" ca="1" si="46"/>
        <v>0</v>
      </c>
      <c r="P169" s="26">
        <f t="shared" ca="1" si="47"/>
        <v>0</v>
      </c>
      <c r="Q169" s="26">
        <f t="shared" ca="1" si="48"/>
        <v>0</v>
      </c>
      <c r="R169">
        <f t="shared" ca="1" si="49"/>
        <v>0.63449951258493675</v>
      </c>
    </row>
    <row r="170" spans="1:18">
      <c r="A170" s="104"/>
      <c r="B170" s="104"/>
      <c r="C170" s="104"/>
      <c r="D170" s="105">
        <f t="shared" si="35"/>
        <v>0</v>
      </c>
      <c r="E170" s="105">
        <f t="shared" si="36"/>
        <v>0</v>
      </c>
      <c r="F170" s="26">
        <f t="shared" si="37"/>
        <v>0</v>
      </c>
      <c r="G170" s="26">
        <f t="shared" si="38"/>
        <v>0</v>
      </c>
      <c r="H170" s="26">
        <f t="shared" si="39"/>
        <v>0</v>
      </c>
      <c r="I170" s="26">
        <f t="shared" si="40"/>
        <v>0</v>
      </c>
      <c r="J170" s="26">
        <f t="shared" si="41"/>
        <v>0</v>
      </c>
      <c r="K170" s="26">
        <f t="shared" si="42"/>
        <v>0</v>
      </c>
      <c r="L170" s="26">
        <f t="shared" si="43"/>
        <v>0</v>
      </c>
      <c r="M170" s="26">
        <f t="shared" ca="1" si="44"/>
        <v>-0.63449951258493675</v>
      </c>
      <c r="N170" s="26">
        <f t="shared" ca="1" si="45"/>
        <v>0</v>
      </c>
      <c r="O170" s="106">
        <f t="shared" ca="1" si="46"/>
        <v>0</v>
      </c>
      <c r="P170" s="26">
        <f t="shared" ca="1" si="47"/>
        <v>0</v>
      </c>
      <c r="Q170" s="26">
        <f t="shared" ca="1" si="48"/>
        <v>0</v>
      </c>
      <c r="R170">
        <f t="shared" ca="1" si="49"/>
        <v>0.63449951258493675</v>
      </c>
    </row>
    <row r="171" spans="1:18">
      <c r="A171" s="104"/>
      <c r="B171" s="104"/>
      <c r="C171" s="104"/>
      <c r="D171" s="105">
        <f t="shared" si="35"/>
        <v>0</v>
      </c>
      <c r="E171" s="105">
        <f t="shared" si="36"/>
        <v>0</v>
      </c>
      <c r="F171" s="26">
        <f t="shared" si="37"/>
        <v>0</v>
      </c>
      <c r="G171" s="26">
        <f t="shared" si="38"/>
        <v>0</v>
      </c>
      <c r="H171" s="26">
        <f t="shared" si="39"/>
        <v>0</v>
      </c>
      <c r="I171" s="26">
        <f t="shared" si="40"/>
        <v>0</v>
      </c>
      <c r="J171" s="26">
        <f t="shared" si="41"/>
        <v>0</v>
      </c>
      <c r="K171" s="26">
        <f t="shared" si="42"/>
        <v>0</v>
      </c>
      <c r="L171" s="26">
        <f t="shared" si="43"/>
        <v>0</v>
      </c>
      <c r="M171" s="26">
        <f t="shared" ca="1" si="44"/>
        <v>-0.63449951258493675</v>
      </c>
      <c r="N171" s="26">
        <f t="shared" ca="1" si="45"/>
        <v>0</v>
      </c>
      <c r="O171" s="106">
        <f t="shared" ca="1" si="46"/>
        <v>0</v>
      </c>
      <c r="P171" s="26">
        <f t="shared" ca="1" si="47"/>
        <v>0</v>
      </c>
      <c r="Q171" s="26">
        <f t="shared" ca="1" si="48"/>
        <v>0</v>
      </c>
      <c r="R171">
        <f t="shared" ca="1" si="49"/>
        <v>0.63449951258493675</v>
      </c>
    </row>
    <row r="172" spans="1:18">
      <c r="A172" s="104"/>
      <c r="B172" s="104"/>
      <c r="C172" s="104"/>
      <c r="D172" s="105">
        <f t="shared" si="35"/>
        <v>0</v>
      </c>
      <c r="E172" s="105">
        <f t="shared" si="36"/>
        <v>0</v>
      </c>
      <c r="F172" s="26">
        <f t="shared" si="37"/>
        <v>0</v>
      </c>
      <c r="G172" s="26">
        <f t="shared" si="38"/>
        <v>0</v>
      </c>
      <c r="H172" s="26">
        <f t="shared" si="39"/>
        <v>0</v>
      </c>
      <c r="I172" s="26">
        <f t="shared" si="40"/>
        <v>0</v>
      </c>
      <c r="J172" s="26">
        <f t="shared" si="41"/>
        <v>0</v>
      </c>
      <c r="K172" s="26">
        <f t="shared" si="42"/>
        <v>0</v>
      </c>
      <c r="L172" s="26">
        <f t="shared" si="43"/>
        <v>0</v>
      </c>
      <c r="M172" s="26">
        <f t="shared" ca="1" si="44"/>
        <v>-0.63449951258493675</v>
      </c>
      <c r="N172" s="26">
        <f t="shared" ca="1" si="45"/>
        <v>0</v>
      </c>
      <c r="O172" s="106">
        <f t="shared" ca="1" si="46"/>
        <v>0</v>
      </c>
      <c r="P172" s="26">
        <f t="shared" ca="1" si="47"/>
        <v>0</v>
      </c>
      <c r="Q172" s="26">
        <f t="shared" ca="1" si="48"/>
        <v>0</v>
      </c>
      <c r="R172">
        <f t="shared" ca="1" si="49"/>
        <v>0.63449951258493675</v>
      </c>
    </row>
    <row r="173" spans="1:18">
      <c r="A173" s="104"/>
      <c r="B173" s="104"/>
      <c r="C173" s="104"/>
      <c r="D173" s="105">
        <f t="shared" si="35"/>
        <v>0</v>
      </c>
      <c r="E173" s="105">
        <f t="shared" si="36"/>
        <v>0</v>
      </c>
      <c r="F173" s="26">
        <f t="shared" si="37"/>
        <v>0</v>
      </c>
      <c r="G173" s="26">
        <f t="shared" si="38"/>
        <v>0</v>
      </c>
      <c r="H173" s="26">
        <f t="shared" si="39"/>
        <v>0</v>
      </c>
      <c r="I173" s="26">
        <f t="shared" si="40"/>
        <v>0</v>
      </c>
      <c r="J173" s="26">
        <f t="shared" si="41"/>
        <v>0</v>
      </c>
      <c r="K173" s="26">
        <f t="shared" si="42"/>
        <v>0</v>
      </c>
      <c r="L173" s="26">
        <f t="shared" si="43"/>
        <v>0</v>
      </c>
      <c r="M173" s="26">
        <f t="shared" ca="1" si="44"/>
        <v>-0.63449951258493675</v>
      </c>
      <c r="N173" s="26">
        <f t="shared" ca="1" si="45"/>
        <v>0</v>
      </c>
      <c r="O173" s="106">
        <f t="shared" ca="1" si="46"/>
        <v>0</v>
      </c>
      <c r="P173" s="26">
        <f t="shared" ca="1" si="47"/>
        <v>0</v>
      </c>
      <c r="Q173" s="26">
        <f t="shared" ca="1" si="48"/>
        <v>0</v>
      </c>
      <c r="R173">
        <f t="shared" ca="1" si="49"/>
        <v>0.63449951258493675</v>
      </c>
    </row>
    <row r="174" spans="1:18">
      <c r="A174" s="104"/>
      <c r="B174" s="104"/>
      <c r="C174" s="104"/>
      <c r="D174" s="105">
        <f t="shared" si="35"/>
        <v>0</v>
      </c>
      <c r="E174" s="105">
        <f t="shared" si="36"/>
        <v>0</v>
      </c>
      <c r="F174" s="26">
        <f t="shared" si="37"/>
        <v>0</v>
      </c>
      <c r="G174" s="26">
        <f t="shared" si="38"/>
        <v>0</v>
      </c>
      <c r="H174" s="26">
        <f t="shared" si="39"/>
        <v>0</v>
      </c>
      <c r="I174" s="26">
        <f t="shared" si="40"/>
        <v>0</v>
      </c>
      <c r="J174" s="26">
        <f t="shared" si="41"/>
        <v>0</v>
      </c>
      <c r="K174" s="26">
        <f t="shared" si="42"/>
        <v>0</v>
      </c>
      <c r="L174" s="26">
        <f t="shared" si="43"/>
        <v>0</v>
      </c>
      <c r="M174" s="26">
        <f t="shared" ca="1" si="44"/>
        <v>-0.63449951258493675</v>
      </c>
      <c r="N174" s="26">
        <f t="shared" ca="1" si="45"/>
        <v>0</v>
      </c>
      <c r="O174" s="106">
        <f t="shared" ca="1" si="46"/>
        <v>0</v>
      </c>
      <c r="P174" s="26">
        <f t="shared" ca="1" si="47"/>
        <v>0</v>
      </c>
      <c r="Q174" s="26">
        <f t="shared" ca="1" si="48"/>
        <v>0</v>
      </c>
      <c r="R174">
        <f t="shared" ca="1" si="49"/>
        <v>0.63449951258493675</v>
      </c>
    </row>
    <row r="175" spans="1:18">
      <c r="A175" s="104"/>
      <c r="B175" s="104"/>
      <c r="C175" s="104"/>
      <c r="D175" s="105">
        <f t="shared" si="35"/>
        <v>0</v>
      </c>
      <c r="E175" s="105">
        <f t="shared" si="36"/>
        <v>0</v>
      </c>
      <c r="F175" s="26">
        <f t="shared" si="37"/>
        <v>0</v>
      </c>
      <c r="G175" s="26">
        <f t="shared" si="38"/>
        <v>0</v>
      </c>
      <c r="H175" s="26">
        <f t="shared" si="39"/>
        <v>0</v>
      </c>
      <c r="I175" s="26">
        <f t="shared" si="40"/>
        <v>0</v>
      </c>
      <c r="J175" s="26">
        <f t="shared" si="41"/>
        <v>0</v>
      </c>
      <c r="K175" s="26">
        <f t="shared" si="42"/>
        <v>0</v>
      </c>
      <c r="L175" s="26">
        <f t="shared" si="43"/>
        <v>0</v>
      </c>
      <c r="M175" s="26">
        <f t="shared" ca="1" si="44"/>
        <v>-0.63449951258493675</v>
      </c>
      <c r="N175" s="26">
        <f t="shared" ca="1" si="45"/>
        <v>0</v>
      </c>
      <c r="O175" s="106">
        <f t="shared" ca="1" si="46"/>
        <v>0</v>
      </c>
      <c r="P175" s="26">
        <f t="shared" ca="1" si="47"/>
        <v>0</v>
      </c>
      <c r="Q175" s="26">
        <f t="shared" ca="1" si="48"/>
        <v>0</v>
      </c>
      <c r="R175">
        <f t="shared" ca="1" si="49"/>
        <v>0.63449951258493675</v>
      </c>
    </row>
    <row r="176" spans="1:18">
      <c r="A176" s="104"/>
      <c r="B176" s="104"/>
      <c r="C176" s="104"/>
      <c r="D176" s="105">
        <f t="shared" si="35"/>
        <v>0</v>
      </c>
      <c r="E176" s="105">
        <f t="shared" si="36"/>
        <v>0</v>
      </c>
      <c r="F176" s="26">
        <f t="shared" si="37"/>
        <v>0</v>
      </c>
      <c r="G176" s="26">
        <f t="shared" si="38"/>
        <v>0</v>
      </c>
      <c r="H176" s="26">
        <f t="shared" si="39"/>
        <v>0</v>
      </c>
      <c r="I176" s="26">
        <f t="shared" si="40"/>
        <v>0</v>
      </c>
      <c r="J176" s="26">
        <f t="shared" si="41"/>
        <v>0</v>
      </c>
      <c r="K176" s="26">
        <f t="shared" si="42"/>
        <v>0</v>
      </c>
      <c r="L176" s="26">
        <f t="shared" si="43"/>
        <v>0</v>
      </c>
      <c r="M176" s="26">
        <f t="shared" ca="1" si="44"/>
        <v>-0.63449951258493675</v>
      </c>
      <c r="N176" s="26">
        <f t="shared" ca="1" si="45"/>
        <v>0</v>
      </c>
      <c r="O176" s="106">
        <f t="shared" ca="1" si="46"/>
        <v>0</v>
      </c>
      <c r="P176" s="26">
        <f t="shared" ca="1" si="47"/>
        <v>0</v>
      </c>
      <c r="Q176" s="26">
        <f t="shared" ca="1" si="48"/>
        <v>0</v>
      </c>
      <c r="R176">
        <f t="shared" ca="1" si="49"/>
        <v>0.63449951258493675</v>
      </c>
    </row>
    <row r="177" spans="1:18">
      <c r="A177" s="104"/>
      <c r="B177" s="104"/>
      <c r="C177" s="104"/>
      <c r="D177" s="105">
        <f t="shared" si="35"/>
        <v>0</v>
      </c>
      <c r="E177" s="105">
        <f t="shared" si="36"/>
        <v>0</v>
      </c>
      <c r="F177" s="26">
        <f t="shared" si="37"/>
        <v>0</v>
      </c>
      <c r="G177" s="26">
        <f t="shared" si="38"/>
        <v>0</v>
      </c>
      <c r="H177" s="26">
        <f t="shared" si="39"/>
        <v>0</v>
      </c>
      <c r="I177" s="26">
        <f t="shared" si="40"/>
        <v>0</v>
      </c>
      <c r="J177" s="26">
        <f t="shared" si="41"/>
        <v>0</v>
      </c>
      <c r="K177" s="26">
        <f t="shared" si="42"/>
        <v>0</v>
      </c>
      <c r="L177" s="26">
        <f t="shared" si="43"/>
        <v>0</v>
      </c>
      <c r="M177" s="26">
        <f t="shared" ca="1" si="44"/>
        <v>-0.63449951258493675</v>
      </c>
      <c r="N177" s="26">
        <f t="shared" ca="1" si="45"/>
        <v>0</v>
      </c>
      <c r="O177" s="106">
        <f t="shared" ca="1" si="46"/>
        <v>0</v>
      </c>
      <c r="P177" s="26">
        <f t="shared" ca="1" si="47"/>
        <v>0</v>
      </c>
      <c r="Q177" s="26">
        <f t="shared" ca="1" si="48"/>
        <v>0</v>
      </c>
      <c r="R177">
        <f t="shared" ca="1" si="49"/>
        <v>0.63449951258493675</v>
      </c>
    </row>
    <row r="178" spans="1:18">
      <c r="A178" s="104"/>
      <c r="B178" s="104"/>
      <c r="C178" s="104"/>
      <c r="D178" s="105">
        <f t="shared" si="35"/>
        <v>0</v>
      </c>
      <c r="E178" s="105">
        <f t="shared" si="36"/>
        <v>0</v>
      </c>
      <c r="F178" s="26">
        <f t="shared" si="37"/>
        <v>0</v>
      </c>
      <c r="G178" s="26">
        <f t="shared" si="38"/>
        <v>0</v>
      </c>
      <c r="H178" s="26">
        <f t="shared" si="39"/>
        <v>0</v>
      </c>
      <c r="I178" s="26">
        <f t="shared" si="40"/>
        <v>0</v>
      </c>
      <c r="J178" s="26">
        <f t="shared" si="41"/>
        <v>0</v>
      </c>
      <c r="K178" s="26">
        <f t="shared" si="42"/>
        <v>0</v>
      </c>
      <c r="L178" s="26">
        <f t="shared" si="43"/>
        <v>0</v>
      </c>
      <c r="M178" s="26">
        <f t="shared" ca="1" si="44"/>
        <v>-0.63449951258493675</v>
      </c>
      <c r="N178" s="26">
        <f t="shared" ca="1" si="45"/>
        <v>0</v>
      </c>
      <c r="O178" s="106">
        <f t="shared" ca="1" si="46"/>
        <v>0</v>
      </c>
      <c r="P178" s="26">
        <f t="shared" ca="1" si="47"/>
        <v>0</v>
      </c>
      <c r="Q178" s="26">
        <f t="shared" ca="1" si="48"/>
        <v>0</v>
      </c>
      <c r="R178">
        <f t="shared" ca="1" si="49"/>
        <v>0.63449951258493675</v>
      </c>
    </row>
    <row r="179" spans="1:18">
      <c r="A179" s="104"/>
      <c r="B179" s="104"/>
      <c r="C179" s="104"/>
      <c r="D179" s="105">
        <f t="shared" si="35"/>
        <v>0</v>
      </c>
      <c r="E179" s="105">
        <f t="shared" si="36"/>
        <v>0</v>
      </c>
      <c r="F179" s="26">
        <f t="shared" si="37"/>
        <v>0</v>
      </c>
      <c r="G179" s="26">
        <f t="shared" si="38"/>
        <v>0</v>
      </c>
      <c r="H179" s="26">
        <f t="shared" si="39"/>
        <v>0</v>
      </c>
      <c r="I179" s="26">
        <f t="shared" si="40"/>
        <v>0</v>
      </c>
      <c r="J179" s="26">
        <f t="shared" si="41"/>
        <v>0</v>
      </c>
      <c r="K179" s="26">
        <f t="shared" si="42"/>
        <v>0</v>
      </c>
      <c r="L179" s="26">
        <f t="shared" si="43"/>
        <v>0</v>
      </c>
      <c r="M179" s="26">
        <f t="shared" ca="1" si="44"/>
        <v>-0.63449951258493675</v>
      </c>
      <c r="N179" s="26">
        <f t="shared" ca="1" si="45"/>
        <v>0</v>
      </c>
      <c r="O179" s="106">
        <f t="shared" ca="1" si="46"/>
        <v>0</v>
      </c>
      <c r="P179" s="26">
        <f t="shared" ca="1" si="47"/>
        <v>0</v>
      </c>
      <c r="Q179" s="26">
        <f t="shared" ca="1" si="48"/>
        <v>0</v>
      </c>
      <c r="R179">
        <f t="shared" ca="1" si="49"/>
        <v>0.63449951258493675</v>
      </c>
    </row>
    <row r="180" spans="1:18">
      <c r="A180" s="104"/>
      <c r="B180" s="104"/>
      <c r="C180" s="104"/>
      <c r="D180" s="105">
        <f t="shared" si="35"/>
        <v>0</v>
      </c>
      <c r="E180" s="105">
        <f t="shared" si="36"/>
        <v>0</v>
      </c>
      <c r="F180" s="26">
        <f t="shared" si="37"/>
        <v>0</v>
      </c>
      <c r="G180" s="26">
        <f t="shared" si="38"/>
        <v>0</v>
      </c>
      <c r="H180" s="26">
        <f t="shared" si="39"/>
        <v>0</v>
      </c>
      <c r="I180" s="26">
        <f t="shared" si="40"/>
        <v>0</v>
      </c>
      <c r="J180" s="26">
        <f t="shared" si="41"/>
        <v>0</v>
      </c>
      <c r="K180" s="26">
        <f t="shared" si="42"/>
        <v>0</v>
      </c>
      <c r="L180" s="26">
        <f t="shared" si="43"/>
        <v>0</v>
      </c>
      <c r="M180" s="26">
        <f t="shared" ca="1" si="44"/>
        <v>-0.63449951258493675</v>
      </c>
      <c r="N180" s="26">
        <f t="shared" ca="1" si="45"/>
        <v>0</v>
      </c>
      <c r="O180" s="106">
        <f t="shared" ca="1" si="46"/>
        <v>0</v>
      </c>
      <c r="P180" s="26">
        <f t="shared" ca="1" si="47"/>
        <v>0</v>
      </c>
      <c r="Q180" s="26">
        <f t="shared" ca="1" si="48"/>
        <v>0</v>
      </c>
      <c r="R180">
        <f t="shared" ca="1" si="49"/>
        <v>0.63449951258493675</v>
      </c>
    </row>
    <row r="181" spans="1:18">
      <c r="A181" s="104"/>
      <c r="B181" s="104"/>
      <c r="C181" s="104"/>
      <c r="D181" s="105">
        <f t="shared" si="35"/>
        <v>0</v>
      </c>
      <c r="E181" s="105">
        <f t="shared" si="36"/>
        <v>0</v>
      </c>
      <c r="F181" s="26">
        <f t="shared" si="37"/>
        <v>0</v>
      </c>
      <c r="G181" s="26">
        <f t="shared" si="38"/>
        <v>0</v>
      </c>
      <c r="H181" s="26">
        <f t="shared" si="39"/>
        <v>0</v>
      </c>
      <c r="I181" s="26">
        <f t="shared" si="40"/>
        <v>0</v>
      </c>
      <c r="J181" s="26">
        <f t="shared" si="41"/>
        <v>0</v>
      </c>
      <c r="K181" s="26">
        <f t="shared" si="42"/>
        <v>0</v>
      </c>
      <c r="L181" s="26">
        <f t="shared" si="43"/>
        <v>0</v>
      </c>
      <c r="M181" s="26">
        <f t="shared" ca="1" si="44"/>
        <v>-0.63449951258493675</v>
      </c>
      <c r="N181" s="26">
        <f t="shared" ca="1" si="45"/>
        <v>0</v>
      </c>
      <c r="O181" s="106">
        <f t="shared" ca="1" si="46"/>
        <v>0</v>
      </c>
      <c r="P181" s="26">
        <f t="shared" ca="1" si="47"/>
        <v>0</v>
      </c>
      <c r="Q181" s="26">
        <f t="shared" ca="1" si="48"/>
        <v>0</v>
      </c>
      <c r="R181">
        <f t="shared" ca="1" si="49"/>
        <v>0.63449951258493675</v>
      </c>
    </row>
    <row r="182" spans="1:18">
      <c r="A182" s="104"/>
      <c r="B182" s="104"/>
      <c r="C182" s="104"/>
      <c r="D182" s="105">
        <f t="shared" si="35"/>
        <v>0</v>
      </c>
      <c r="E182" s="105">
        <f t="shared" si="36"/>
        <v>0</v>
      </c>
      <c r="F182" s="26">
        <f t="shared" si="37"/>
        <v>0</v>
      </c>
      <c r="G182" s="26">
        <f t="shared" si="38"/>
        <v>0</v>
      </c>
      <c r="H182" s="26">
        <f t="shared" si="39"/>
        <v>0</v>
      </c>
      <c r="I182" s="26">
        <f t="shared" si="40"/>
        <v>0</v>
      </c>
      <c r="J182" s="26">
        <f t="shared" si="41"/>
        <v>0</v>
      </c>
      <c r="K182" s="26">
        <f t="shared" si="42"/>
        <v>0</v>
      </c>
      <c r="L182" s="26">
        <f t="shared" si="43"/>
        <v>0</v>
      </c>
      <c r="M182" s="26">
        <f t="shared" ca="1" si="44"/>
        <v>-0.63449951258493675</v>
      </c>
      <c r="N182" s="26">
        <f t="shared" ca="1" si="45"/>
        <v>0</v>
      </c>
      <c r="O182" s="106">
        <f t="shared" ca="1" si="46"/>
        <v>0</v>
      </c>
      <c r="P182" s="26">
        <f t="shared" ca="1" si="47"/>
        <v>0</v>
      </c>
      <c r="Q182" s="26">
        <f t="shared" ca="1" si="48"/>
        <v>0</v>
      </c>
      <c r="R182">
        <f t="shared" ca="1" si="49"/>
        <v>0.63449951258493675</v>
      </c>
    </row>
    <row r="183" spans="1:18">
      <c r="A183" s="104"/>
      <c r="B183" s="104"/>
      <c r="C183" s="104"/>
      <c r="D183" s="105">
        <f t="shared" si="35"/>
        <v>0</v>
      </c>
      <c r="E183" s="105">
        <f t="shared" si="36"/>
        <v>0</v>
      </c>
      <c r="F183" s="26">
        <f t="shared" si="37"/>
        <v>0</v>
      </c>
      <c r="G183" s="26">
        <f t="shared" si="38"/>
        <v>0</v>
      </c>
      <c r="H183" s="26">
        <f t="shared" si="39"/>
        <v>0</v>
      </c>
      <c r="I183" s="26">
        <f t="shared" si="40"/>
        <v>0</v>
      </c>
      <c r="J183" s="26">
        <f t="shared" si="41"/>
        <v>0</v>
      </c>
      <c r="K183" s="26">
        <f t="shared" si="42"/>
        <v>0</v>
      </c>
      <c r="L183" s="26">
        <f t="shared" si="43"/>
        <v>0</v>
      </c>
      <c r="M183" s="26">
        <f t="shared" ca="1" si="44"/>
        <v>-0.63449951258493675</v>
      </c>
      <c r="N183" s="26">
        <f t="shared" ca="1" si="45"/>
        <v>0</v>
      </c>
      <c r="O183" s="106">
        <f t="shared" ca="1" si="46"/>
        <v>0</v>
      </c>
      <c r="P183" s="26">
        <f t="shared" ca="1" si="47"/>
        <v>0</v>
      </c>
      <c r="Q183" s="26">
        <f t="shared" ca="1" si="48"/>
        <v>0</v>
      </c>
      <c r="R183">
        <f t="shared" ca="1" si="49"/>
        <v>0.63449951258493675</v>
      </c>
    </row>
    <row r="184" spans="1:18">
      <c r="A184" s="104"/>
      <c r="B184" s="104"/>
      <c r="C184" s="104"/>
      <c r="D184" s="105">
        <f t="shared" si="35"/>
        <v>0</v>
      </c>
      <c r="E184" s="105">
        <f t="shared" si="36"/>
        <v>0</v>
      </c>
      <c r="F184" s="26">
        <f t="shared" si="37"/>
        <v>0</v>
      </c>
      <c r="G184" s="26">
        <f t="shared" si="38"/>
        <v>0</v>
      </c>
      <c r="H184" s="26">
        <f t="shared" si="39"/>
        <v>0</v>
      </c>
      <c r="I184" s="26">
        <f t="shared" si="40"/>
        <v>0</v>
      </c>
      <c r="J184" s="26">
        <f t="shared" si="41"/>
        <v>0</v>
      </c>
      <c r="K184" s="26">
        <f t="shared" si="42"/>
        <v>0</v>
      </c>
      <c r="L184" s="26">
        <f t="shared" si="43"/>
        <v>0</v>
      </c>
      <c r="M184" s="26">
        <f t="shared" ca="1" si="44"/>
        <v>-0.63449951258493675</v>
      </c>
      <c r="N184" s="26">
        <f t="shared" ca="1" si="45"/>
        <v>0</v>
      </c>
      <c r="O184" s="106">
        <f t="shared" ca="1" si="46"/>
        <v>0</v>
      </c>
      <c r="P184" s="26">
        <f t="shared" ca="1" si="47"/>
        <v>0</v>
      </c>
      <c r="Q184" s="26">
        <f t="shared" ca="1" si="48"/>
        <v>0</v>
      </c>
      <c r="R184">
        <f t="shared" ca="1" si="49"/>
        <v>0.63449951258493675</v>
      </c>
    </row>
    <row r="185" spans="1:18">
      <c r="A185" s="104"/>
      <c r="B185" s="104"/>
      <c r="C185" s="104"/>
      <c r="D185" s="105">
        <f t="shared" si="35"/>
        <v>0</v>
      </c>
      <c r="E185" s="105">
        <f t="shared" si="36"/>
        <v>0</v>
      </c>
      <c r="F185" s="26">
        <f t="shared" si="37"/>
        <v>0</v>
      </c>
      <c r="G185" s="26">
        <f t="shared" si="38"/>
        <v>0</v>
      </c>
      <c r="H185" s="26">
        <f t="shared" si="39"/>
        <v>0</v>
      </c>
      <c r="I185" s="26">
        <f t="shared" si="40"/>
        <v>0</v>
      </c>
      <c r="J185" s="26">
        <f t="shared" si="41"/>
        <v>0</v>
      </c>
      <c r="K185" s="26">
        <f t="shared" si="42"/>
        <v>0</v>
      </c>
      <c r="L185" s="26">
        <f t="shared" si="43"/>
        <v>0</v>
      </c>
      <c r="M185" s="26">
        <f t="shared" ca="1" si="44"/>
        <v>-0.63449951258493675</v>
      </c>
      <c r="N185" s="26">
        <f t="shared" ca="1" si="45"/>
        <v>0</v>
      </c>
      <c r="O185" s="106">
        <f t="shared" ca="1" si="46"/>
        <v>0</v>
      </c>
      <c r="P185" s="26">
        <f t="shared" ca="1" si="47"/>
        <v>0</v>
      </c>
      <c r="Q185" s="26">
        <f t="shared" ca="1" si="48"/>
        <v>0</v>
      </c>
      <c r="R185">
        <f t="shared" ca="1" si="49"/>
        <v>0.63449951258493675</v>
      </c>
    </row>
    <row r="186" spans="1:18">
      <c r="A186" s="104"/>
      <c r="B186" s="104"/>
      <c r="C186" s="104"/>
      <c r="D186" s="105">
        <f t="shared" si="35"/>
        <v>0</v>
      </c>
      <c r="E186" s="105">
        <f t="shared" si="36"/>
        <v>0</v>
      </c>
      <c r="F186" s="26">
        <f t="shared" si="37"/>
        <v>0</v>
      </c>
      <c r="G186" s="26">
        <f t="shared" si="38"/>
        <v>0</v>
      </c>
      <c r="H186" s="26">
        <f t="shared" si="39"/>
        <v>0</v>
      </c>
      <c r="I186" s="26">
        <f t="shared" si="40"/>
        <v>0</v>
      </c>
      <c r="J186" s="26">
        <f t="shared" si="41"/>
        <v>0</v>
      </c>
      <c r="K186" s="26">
        <f t="shared" si="42"/>
        <v>0</v>
      </c>
      <c r="L186" s="26">
        <f t="shared" si="43"/>
        <v>0</v>
      </c>
      <c r="M186" s="26">
        <f t="shared" ca="1" si="44"/>
        <v>-0.63449951258493675</v>
      </c>
      <c r="N186" s="26">
        <f t="shared" ca="1" si="45"/>
        <v>0</v>
      </c>
      <c r="O186" s="106">
        <f t="shared" ca="1" si="46"/>
        <v>0</v>
      </c>
      <c r="P186" s="26">
        <f t="shared" ca="1" si="47"/>
        <v>0</v>
      </c>
      <c r="Q186" s="26">
        <f t="shared" ca="1" si="48"/>
        <v>0</v>
      </c>
      <c r="R186">
        <f t="shared" ca="1" si="49"/>
        <v>0.63449951258493675</v>
      </c>
    </row>
    <row r="187" spans="1:18">
      <c r="A187" s="104"/>
      <c r="B187" s="104"/>
      <c r="C187" s="104"/>
      <c r="D187" s="105">
        <f t="shared" si="35"/>
        <v>0</v>
      </c>
      <c r="E187" s="105">
        <f t="shared" si="36"/>
        <v>0</v>
      </c>
      <c r="F187" s="26">
        <f t="shared" si="37"/>
        <v>0</v>
      </c>
      <c r="G187" s="26">
        <f t="shared" si="38"/>
        <v>0</v>
      </c>
      <c r="H187" s="26">
        <f t="shared" si="39"/>
        <v>0</v>
      </c>
      <c r="I187" s="26">
        <f t="shared" si="40"/>
        <v>0</v>
      </c>
      <c r="J187" s="26">
        <f t="shared" si="41"/>
        <v>0</v>
      </c>
      <c r="K187" s="26">
        <f t="shared" si="42"/>
        <v>0</v>
      </c>
      <c r="L187" s="26">
        <f t="shared" si="43"/>
        <v>0</v>
      </c>
      <c r="M187" s="26">
        <f t="shared" ca="1" si="44"/>
        <v>-0.63449951258493675</v>
      </c>
      <c r="N187" s="26">
        <f t="shared" ca="1" si="45"/>
        <v>0</v>
      </c>
      <c r="O187" s="106">
        <f t="shared" ca="1" si="46"/>
        <v>0</v>
      </c>
      <c r="P187" s="26">
        <f t="shared" ca="1" si="47"/>
        <v>0</v>
      </c>
      <c r="Q187" s="26">
        <f t="shared" ca="1" si="48"/>
        <v>0</v>
      </c>
      <c r="R187">
        <f t="shared" ca="1" si="49"/>
        <v>0.63449951258493675</v>
      </c>
    </row>
    <row r="188" spans="1:18">
      <c r="A188" s="104"/>
      <c r="B188" s="104"/>
      <c r="C188" s="104"/>
      <c r="D188" s="105">
        <f t="shared" si="35"/>
        <v>0</v>
      </c>
      <c r="E188" s="105">
        <f t="shared" si="36"/>
        <v>0</v>
      </c>
      <c r="F188" s="26">
        <f t="shared" si="37"/>
        <v>0</v>
      </c>
      <c r="G188" s="26">
        <f t="shared" si="38"/>
        <v>0</v>
      </c>
      <c r="H188" s="26">
        <f t="shared" si="39"/>
        <v>0</v>
      </c>
      <c r="I188" s="26">
        <f t="shared" si="40"/>
        <v>0</v>
      </c>
      <c r="J188" s="26">
        <f t="shared" si="41"/>
        <v>0</v>
      </c>
      <c r="K188" s="26">
        <f t="shared" si="42"/>
        <v>0</v>
      </c>
      <c r="L188" s="26">
        <f t="shared" si="43"/>
        <v>0</v>
      </c>
      <c r="M188" s="26">
        <f t="shared" ca="1" si="44"/>
        <v>-0.63449951258493675</v>
      </c>
      <c r="N188" s="26">
        <f t="shared" ca="1" si="45"/>
        <v>0</v>
      </c>
      <c r="O188" s="106">
        <f t="shared" ca="1" si="46"/>
        <v>0</v>
      </c>
      <c r="P188" s="26">
        <f t="shared" ca="1" si="47"/>
        <v>0</v>
      </c>
      <c r="Q188" s="26">
        <f t="shared" ca="1" si="48"/>
        <v>0</v>
      </c>
      <c r="R188">
        <f t="shared" ca="1" si="49"/>
        <v>0.63449951258493675</v>
      </c>
    </row>
    <row r="189" spans="1:18">
      <c r="A189" s="104"/>
      <c r="B189" s="104"/>
      <c r="C189" s="104"/>
      <c r="D189" s="105">
        <f t="shared" si="35"/>
        <v>0</v>
      </c>
      <c r="E189" s="105">
        <f t="shared" si="36"/>
        <v>0</v>
      </c>
      <c r="F189" s="26">
        <f t="shared" si="37"/>
        <v>0</v>
      </c>
      <c r="G189" s="26">
        <f t="shared" si="38"/>
        <v>0</v>
      </c>
      <c r="H189" s="26">
        <f t="shared" si="39"/>
        <v>0</v>
      </c>
      <c r="I189" s="26">
        <f t="shared" si="40"/>
        <v>0</v>
      </c>
      <c r="J189" s="26">
        <f t="shared" si="41"/>
        <v>0</v>
      </c>
      <c r="K189" s="26">
        <f t="shared" si="42"/>
        <v>0</v>
      </c>
      <c r="L189" s="26">
        <f t="shared" si="43"/>
        <v>0</v>
      </c>
      <c r="M189" s="26">
        <f t="shared" ca="1" si="44"/>
        <v>-0.63449951258493675</v>
      </c>
      <c r="N189" s="26">
        <f t="shared" ca="1" si="45"/>
        <v>0</v>
      </c>
      <c r="O189" s="106">
        <f t="shared" ca="1" si="46"/>
        <v>0</v>
      </c>
      <c r="P189" s="26">
        <f t="shared" ca="1" si="47"/>
        <v>0</v>
      </c>
      <c r="Q189" s="26">
        <f t="shared" ca="1" si="48"/>
        <v>0</v>
      </c>
      <c r="R189">
        <f t="shared" ca="1" si="49"/>
        <v>0.63449951258493675</v>
      </c>
    </row>
    <row r="190" spans="1:18">
      <c r="A190" s="104"/>
      <c r="B190" s="104"/>
      <c r="C190" s="104"/>
      <c r="D190" s="105">
        <f t="shared" si="35"/>
        <v>0</v>
      </c>
      <c r="E190" s="105">
        <f t="shared" si="36"/>
        <v>0</v>
      </c>
      <c r="F190" s="26">
        <f t="shared" si="37"/>
        <v>0</v>
      </c>
      <c r="G190" s="26">
        <f t="shared" si="38"/>
        <v>0</v>
      </c>
      <c r="H190" s="26">
        <f t="shared" si="39"/>
        <v>0</v>
      </c>
      <c r="I190" s="26">
        <f t="shared" si="40"/>
        <v>0</v>
      </c>
      <c r="J190" s="26">
        <f t="shared" si="41"/>
        <v>0</v>
      </c>
      <c r="K190" s="26">
        <f t="shared" si="42"/>
        <v>0</v>
      </c>
      <c r="L190" s="26">
        <f t="shared" si="43"/>
        <v>0</v>
      </c>
      <c r="M190" s="26">
        <f t="shared" ca="1" si="44"/>
        <v>-0.63449951258493675</v>
      </c>
      <c r="N190" s="26">
        <f t="shared" ca="1" si="45"/>
        <v>0</v>
      </c>
      <c r="O190" s="106">
        <f t="shared" ca="1" si="46"/>
        <v>0</v>
      </c>
      <c r="P190" s="26">
        <f t="shared" ca="1" si="47"/>
        <v>0</v>
      </c>
      <c r="Q190" s="26">
        <f t="shared" ca="1" si="48"/>
        <v>0</v>
      </c>
      <c r="R190">
        <f t="shared" ca="1" si="49"/>
        <v>0.63449951258493675</v>
      </c>
    </row>
    <row r="191" spans="1:18">
      <c r="A191" s="104"/>
      <c r="B191" s="104"/>
      <c r="C191" s="104"/>
      <c r="D191" s="105">
        <f t="shared" si="35"/>
        <v>0</v>
      </c>
      <c r="E191" s="105">
        <f t="shared" si="36"/>
        <v>0</v>
      </c>
      <c r="F191" s="26">
        <f t="shared" si="37"/>
        <v>0</v>
      </c>
      <c r="G191" s="26">
        <f t="shared" si="38"/>
        <v>0</v>
      </c>
      <c r="H191" s="26">
        <f t="shared" si="39"/>
        <v>0</v>
      </c>
      <c r="I191" s="26">
        <f t="shared" si="40"/>
        <v>0</v>
      </c>
      <c r="J191" s="26">
        <f t="shared" si="41"/>
        <v>0</v>
      </c>
      <c r="K191" s="26">
        <f t="shared" si="42"/>
        <v>0</v>
      </c>
      <c r="L191" s="26">
        <f t="shared" si="43"/>
        <v>0</v>
      </c>
      <c r="M191" s="26">
        <f t="shared" ca="1" si="44"/>
        <v>-0.63449951258493675</v>
      </c>
      <c r="N191" s="26">
        <f t="shared" ca="1" si="45"/>
        <v>0</v>
      </c>
      <c r="O191" s="106">
        <f t="shared" ca="1" si="46"/>
        <v>0</v>
      </c>
      <c r="P191" s="26">
        <f t="shared" ca="1" si="47"/>
        <v>0</v>
      </c>
      <c r="Q191" s="26">
        <f t="shared" ca="1" si="48"/>
        <v>0</v>
      </c>
      <c r="R191">
        <f t="shared" ca="1" si="49"/>
        <v>0.63449951258493675</v>
      </c>
    </row>
    <row r="192" spans="1:18">
      <c r="A192" s="104"/>
      <c r="B192" s="104"/>
      <c r="C192" s="104"/>
      <c r="D192" s="105">
        <f t="shared" si="35"/>
        <v>0</v>
      </c>
      <c r="E192" s="105">
        <f t="shared" si="36"/>
        <v>0</v>
      </c>
      <c r="F192" s="26">
        <f t="shared" si="37"/>
        <v>0</v>
      </c>
      <c r="G192" s="26">
        <f t="shared" si="38"/>
        <v>0</v>
      </c>
      <c r="H192" s="26">
        <f t="shared" si="39"/>
        <v>0</v>
      </c>
      <c r="I192" s="26">
        <f t="shared" si="40"/>
        <v>0</v>
      </c>
      <c r="J192" s="26">
        <f t="shared" si="41"/>
        <v>0</v>
      </c>
      <c r="K192" s="26">
        <f t="shared" si="42"/>
        <v>0</v>
      </c>
      <c r="L192" s="26">
        <f t="shared" si="43"/>
        <v>0</v>
      </c>
      <c r="M192" s="26">
        <f t="shared" ca="1" si="44"/>
        <v>-0.63449951258493675</v>
      </c>
      <c r="N192" s="26">
        <f t="shared" ca="1" si="45"/>
        <v>0</v>
      </c>
      <c r="O192" s="106">
        <f t="shared" ca="1" si="46"/>
        <v>0</v>
      </c>
      <c r="P192" s="26">
        <f t="shared" ca="1" si="47"/>
        <v>0</v>
      </c>
      <c r="Q192" s="26">
        <f t="shared" ca="1" si="48"/>
        <v>0</v>
      </c>
      <c r="R192">
        <f t="shared" ca="1" si="49"/>
        <v>0.63449951258493675</v>
      </c>
    </row>
    <row r="193" spans="1:18">
      <c r="A193" s="104"/>
      <c r="B193" s="104"/>
      <c r="C193" s="104"/>
      <c r="D193" s="105">
        <f t="shared" si="35"/>
        <v>0</v>
      </c>
      <c r="E193" s="105">
        <f t="shared" si="36"/>
        <v>0</v>
      </c>
      <c r="F193" s="26">
        <f t="shared" si="37"/>
        <v>0</v>
      </c>
      <c r="G193" s="26">
        <f t="shared" si="38"/>
        <v>0</v>
      </c>
      <c r="H193" s="26">
        <f t="shared" si="39"/>
        <v>0</v>
      </c>
      <c r="I193" s="26">
        <f t="shared" si="40"/>
        <v>0</v>
      </c>
      <c r="J193" s="26">
        <f t="shared" si="41"/>
        <v>0</v>
      </c>
      <c r="K193" s="26">
        <f t="shared" si="42"/>
        <v>0</v>
      </c>
      <c r="L193" s="26">
        <f t="shared" si="43"/>
        <v>0</v>
      </c>
      <c r="M193" s="26">
        <f t="shared" ca="1" si="44"/>
        <v>-0.63449951258493675</v>
      </c>
      <c r="N193" s="26">
        <f t="shared" ca="1" si="45"/>
        <v>0</v>
      </c>
      <c r="O193" s="106">
        <f t="shared" ca="1" si="46"/>
        <v>0</v>
      </c>
      <c r="P193" s="26">
        <f t="shared" ca="1" si="47"/>
        <v>0</v>
      </c>
      <c r="Q193" s="26">
        <f t="shared" ca="1" si="48"/>
        <v>0</v>
      </c>
      <c r="R193">
        <f t="shared" ca="1" si="49"/>
        <v>0.63449951258493675</v>
      </c>
    </row>
    <row r="194" spans="1:18">
      <c r="A194" s="104"/>
      <c r="B194" s="104"/>
      <c r="C194" s="104"/>
      <c r="D194" s="105">
        <f t="shared" si="35"/>
        <v>0</v>
      </c>
      <c r="E194" s="105">
        <f t="shared" si="36"/>
        <v>0</v>
      </c>
      <c r="F194" s="26">
        <f t="shared" si="37"/>
        <v>0</v>
      </c>
      <c r="G194" s="26">
        <f t="shared" si="38"/>
        <v>0</v>
      </c>
      <c r="H194" s="26">
        <f t="shared" si="39"/>
        <v>0</v>
      </c>
      <c r="I194" s="26">
        <f t="shared" si="40"/>
        <v>0</v>
      </c>
      <c r="J194" s="26">
        <f t="shared" si="41"/>
        <v>0</v>
      </c>
      <c r="K194" s="26">
        <f t="shared" si="42"/>
        <v>0</v>
      </c>
      <c r="L194" s="26">
        <f t="shared" si="43"/>
        <v>0</v>
      </c>
      <c r="M194" s="26">
        <f t="shared" ca="1" si="44"/>
        <v>-0.63449951258493675</v>
      </c>
      <c r="N194" s="26">
        <f t="shared" ca="1" si="45"/>
        <v>0</v>
      </c>
      <c r="O194" s="106">
        <f t="shared" ca="1" si="46"/>
        <v>0</v>
      </c>
      <c r="P194" s="26">
        <f t="shared" ca="1" si="47"/>
        <v>0</v>
      </c>
      <c r="Q194" s="26">
        <f t="shared" ca="1" si="48"/>
        <v>0</v>
      </c>
      <c r="R194">
        <f t="shared" ca="1" si="49"/>
        <v>0.63449951258493675</v>
      </c>
    </row>
    <row r="195" spans="1:18">
      <c r="A195" s="104"/>
      <c r="B195" s="104"/>
      <c r="C195" s="104"/>
      <c r="D195" s="105">
        <f t="shared" si="35"/>
        <v>0</v>
      </c>
      <c r="E195" s="105">
        <f t="shared" si="36"/>
        <v>0</v>
      </c>
      <c r="F195" s="26">
        <f t="shared" si="37"/>
        <v>0</v>
      </c>
      <c r="G195" s="26">
        <f t="shared" si="38"/>
        <v>0</v>
      </c>
      <c r="H195" s="26">
        <f t="shared" si="39"/>
        <v>0</v>
      </c>
      <c r="I195" s="26">
        <f t="shared" si="40"/>
        <v>0</v>
      </c>
      <c r="J195" s="26">
        <f t="shared" si="41"/>
        <v>0</v>
      </c>
      <c r="K195" s="26">
        <f t="shared" si="42"/>
        <v>0</v>
      </c>
      <c r="L195" s="26">
        <f t="shared" si="43"/>
        <v>0</v>
      </c>
      <c r="M195" s="26">
        <f t="shared" ca="1" si="44"/>
        <v>-0.63449951258493675</v>
      </c>
      <c r="N195" s="26">
        <f t="shared" ca="1" si="45"/>
        <v>0</v>
      </c>
      <c r="O195" s="106">
        <f t="shared" ca="1" si="46"/>
        <v>0</v>
      </c>
      <c r="P195" s="26">
        <f t="shared" ca="1" si="47"/>
        <v>0</v>
      </c>
      <c r="Q195" s="26">
        <f t="shared" ca="1" si="48"/>
        <v>0</v>
      </c>
      <c r="R195">
        <f t="shared" ca="1" si="49"/>
        <v>0.63449951258493675</v>
      </c>
    </row>
    <row r="196" spans="1:18">
      <c r="A196" s="104"/>
      <c r="B196" s="104"/>
      <c r="C196" s="104"/>
      <c r="D196" s="105">
        <f t="shared" si="35"/>
        <v>0</v>
      </c>
      <c r="E196" s="105">
        <f t="shared" si="36"/>
        <v>0</v>
      </c>
      <c r="F196" s="26">
        <f t="shared" si="37"/>
        <v>0</v>
      </c>
      <c r="G196" s="26">
        <f t="shared" si="38"/>
        <v>0</v>
      </c>
      <c r="H196" s="26">
        <f t="shared" si="39"/>
        <v>0</v>
      </c>
      <c r="I196" s="26">
        <f t="shared" si="40"/>
        <v>0</v>
      </c>
      <c r="J196" s="26">
        <f t="shared" si="41"/>
        <v>0</v>
      </c>
      <c r="K196" s="26">
        <f t="shared" si="42"/>
        <v>0</v>
      </c>
      <c r="L196" s="26">
        <f t="shared" si="43"/>
        <v>0</v>
      </c>
      <c r="M196" s="26">
        <f t="shared" ca="1" si="44"/>
        <v>-0.63449951258493675</v>
      </c>
      <c r="N196" s="26">
        <f t="shared" ca="1" si="45"/>
        <v>0</v>
      </c>
      <c r="O196" s="106">
        <f t="shared" ca="1" si="46"/>
        <v>0</v>
      </c>
      <c r="P196" s="26">
        <f t="shared" ca="1" si="47"/>
        <v>0</v>
      </c>
      <c r="Q196" s="26">
        <f t="shared" ca="1" si="48"/>
        <v>0</v>
      </c>
      <c r="R196">
        <f t="shared" ca="1" si="49"/>
        <v>0.63449951258493675</v>
      </c>
    </row>
    <row r="197" spans="1:18">
      <c r="A197" s="104"/>
      <c r="B197" s="104"/>
      <c r="C197" s="104"/>
      <c r="D197" s="105">
        <f t="shared" si="35"/>
        <v>0</v>
      </c>
      <c r="E197" s="105">
        <f t="shared" si="36"/>
        <v>0</v>
      </c>
      <c r="F197" s="26">
        <f t="shared" si="37"/>
        <v>0</v>
      </c>
      <c r="G197" s="26">
        <f t="shared" si="38"/>
        <v>0</v>
      </c>
      <c r="H197" s="26">
        <f t="shared" si="39"/>
        <v>0</v>
      </c>
      <c r="I197" s="26">
        <f t="shared" si="40"/>
        <v>0</v>
      </c>
      <c r="J197" s="26">
        <f t="shared" si="41"/>
        <v>0</v>
      </c>
      <c r="K197" s="26">
        <f t="shared" si="42"/>
        <v>0</v>
      </c>
      <c r="L197" s="26">
        <f t="shared" si="43"/>
        <v>0</v>
      </c>
      <c r="M197" s="26">
        <f t="shared" ca="1" si="44"/>
        <v>-0.63449951258493675</v>
      </c>
      <c r="N197" s="26">
        <f t="shared" ca="1" si="45"/>
        <v>0</v>
      </c>
      <c r="O197" s="106">
        <f t="shared" ca="1" si="46"/>
        <v>0</v>
      </c>
      <c r="P197" s="26">
        <f t="shared" ca="1" si="47"/>
        <v>0</v>
      </c>
      <c r="Q197" s="26">
        <f t="shared" ca="1" si="48"/>
        <v>0</v>
      </c>
      <c r="R197">
        <f t="shared" ca="1" si="49"/>
        <v>0.63449951258493675</v>
      </c>
    </row>
    <row r="198" spans="1:18">
      <c r="A198" s="104"/>
      <c r="B198" s="104"/>
      <c r="C198" s="104"/>
      <c r="D198" s="105">
        <f t="shared" si="35"/>
        <v>0</v>
      </c>
      <c r="E198" s="105">
        <f t="shared" si="36"/>
        <v>0</v>
      </c>
      <c r="F198" s="26">
        <f t="shared" si="37"/>
        <v>0</v>
      </c>
      <c r="G198" s="26">
        <f t="shared" si="38"/>
        <v>0</v>
      </c>
      <c r="H198" s="26">
        <f t="shared" si="39"/>
        <v>0</v>
      </c>
      <c r="I198" s="26">
        <f t="shared" si="40"/>
        <v>0</v>
      </c>
      <c r="J198" s="26">
        <f t="shared" si="41"/>
        <v>0</v>
      </c>
      <c r="K198" s="26">
        <f t="shared" si="42"/>
        <v>0</v>
      </c>
      <c r="L198" s="26">
        <f t="shared" si="43"/>
        <v>0</v>
      </c>
      <c r="M198" s="26">
        <f t="shared" ca="1" si="44"/>
        <v>-0.63449951258493675</v>
      </c>
      <c r="N198" s="26">
        <f t="shared" ca="1" si="45"/>
        <v>0</v>
      </c>
      <c r="O198" s="106">
        <f t="shared" ca="1" si="46"/>
        <v>0</v>
      </c>
      <c r="P198" s="26">
        <f t="shared" ca="1" si="47"/>
        <v>0</v>
      </c>
      <c r="Q198" s="26">
        <f t="shared" ca="1" si="48"/>
        <v>0</v>
      </c>
      <c r="R198">
        <f t="shared" ca="1" si="49"/>
        <v>0.63449951258493675</v>
      </c>
    </row>
    <row r="199" spans="1:18">
      <c r="A199" s="104"/>
      <c r="B199" s="104"/>
      <c r="C199" s="104"/>
      <c r="D199" s="105">
        <f t="shared" si="35"/>
        <v>0</v>
      </c>
      <c r="E199" s="105">
        <f t="shared" si="36"/>
        <v>0</v>
      </c>
      <c r="F199" s="26">
        <f t="shared" si="37"/>
        <v>0</v>
      </c>
      <c r="G199" s="26">
        <f t="shared" si="38"/>
        <v>0</v>
      </c>
      <c r="H199" s="26">
        <f t="shared" si="39"/>
        <v>0</v>
      </c>
      <c r="I199" s="26">
        <f t="shared" si="40"/>
        <v>0</v>
      </c>
      <c r="J199" s="26">
        <f t="shared" si="41"/>
        <v>0</v>
      </c>
      <c r="K199" s="26">
        <f t="shared" si="42"/>
        <v>0</v>
      </c>
      <c r="L199" s="26">
        <f t="shared" si="43"/>
        <v>0</v>
      </c>
      <c r="M199" s="26">
        <f t="shared" ca="1" si="44"/>
        <v>-0.63449951258493675</v>
      </c>
      <c r="N199" s="26">
        <f t="shared" ca="1" si="45"/>
        <v>0</v>
      </c>
      <c r="O199" s="106">
        <f t="shared" ca="1" si="46"/>
        <v>0</v>
      </c>
      <c r="P199" s="26">
        <f t="shared" ca="1" si="47"/>
        <v>0</v>
      </c>
      <c r="Q199" s="26">
        <f t="shared" ca="1" si="48"/>
        <v>0</v>
      </c>
      <c r="R199">
        <f t="shared" ca="1" si="49"/>
        <v>0.63449951258493675</v>
      </c>
    </row>
    <row r="200" spans="1:18">
      <c r="A200" s="104"/>
      <c r="B200" s="104"/>
      <c r="C200" s="104"/>
      <c r="D200" s="105">
        <f t="shared" si="35"/>
        <v>0</v>
      </c>
      <c r="E200" s="105">
        <f t="shared" si="36"/>
        <v>0</v>
      </c>
      <c r="F200" s="26">
        <f t="shared" si="37"/>
        <v>0</v>
      </c>
      <c r="G200" s="26">
        <f t="shared" si="38"/>
        <v>0</v>
      </c>
      <c r="H200" s="26">
        <f t="shared" si="39"/>
        <v>0</v>
      </c>
      <c r="I200" s="26">
        <f t="shared" si="40"/>
        <v>0</v>
      </c>
      <c r="J200" s="26">
        <f t="shared" si="41"/>
        <v>0</v>
      </c>
      <c r="K200" s="26">
        <f t="shared" si="42"/>
        <v>0</v>
      </c>
      <c r="L200" s="26">
        <f t="shared" si="43"/>
        <v>0</v>
      </c>
      <c r="M200" s="26">
        <f t="shared" ca="1" si="44"/>
        <v>-0.63449951258493675</v>
      </c>
      <c r="N200" s="26">
        <f t="shared" ca="1" si="45"/>
        <v>0</v>
      </c>
      <c r="O200" s="106">
        <f t="shared" ca="1" si="46"/>
        <v>0</v>
      </c>
      <c r="P200" s="26">
        <f t="shared" ca="1" si="47"/>
        <v>0</v>
      </c>
      <c r="Q200" s="26">
        <f t="shared" ca="1" si="48"/>
        <v>0</v>
      </c>
      <c r="R200">
        <f t="shared" ca="1" si="49"/>
        <v>0.63449951258493675</v>
      </c>
    </row>
    <row r="201" spans="1:18">
      <c r="A201" s="104"/>
      <c r="B201" s="104"/>
      <c r="C201" s="104"/>
      <c r="D201" s="105">
        <f t="shared" si="35"/>
        <v>0</v>
      </c>
      <c r="E201" s="105">
        <f t="shared" si="36"/>
        <v>0</v>
      </c>
      <c r="F201" s="26">
        <f t="shared" si="37"/>
        <v>0</v>
      </c>
      <c r="G201" s="26">
        <f t="shared" si="38"/>
        <v>0</v>
      </c>
      <c r="H201" s="26">
        <f t="shared" si="39"/>
        <v>0</v>
      </c>
      <c r="I201" s="26">
        <f t="shared" si="40"/>
        <v>0</v>
      </c>
      <c r="J201" s="26">
        <f t="shared" si="41"/>
        <v>0</v>
      </c>
      <c r="K201" s="26">
        <f t="shared" si="42"/>
        <v>0</v>
      </c>
      <c r="L201" s="26">
        <f t="shared" si="43"/>
        <v>0</v>
      </c>
      <c r="M201" s="26">
        <f t="shared" ca="1" si="44"/>
        <v>-0.63449951258493675</v>
      </c>
      <c r="N201" s="26">
        <f t="shared" ca="1" si="45"/>
        <v>0</v>
      </c>
      <c r="O201" s="106">
        <f t="shared" ca="1" si="46"/>
        <v>0</v>
      </c>
      <c r="P201" s="26">
        <f t="shared" ca="1" si="47"/>
        <v>0</v>
      </c>
      <c r="Q201" s="26">
        <f t="shared" ca="1" si="48"/>
        <v>0</v>
      </c>
      <c r="R201">
        <f t="shared" ca="1" si="49"/>
        <v>0.63449951258493675</v>
      </c>
    </row>
    <row r="202" spans="1:18">
      <c r="A202" s="104"/>
      <c r="B202" s="104"/>
      <c r="C202" s="104"/>
      <c r="D202" s="105">
        <f t="shared" si="35"/>
        <v>0</v>
      </c>
      <c r="E202" s="105">
        <f t="shared" si="36"/>
        <v>0</v>
      </c>
      <c r="F202" s="26">
        <f t="shared" si="37"/>
        <v>0</v>
      </c>
      <c r="G202" s="26">
        <f t="shared" si="38"/>
        <v>0</v>
      </c>
      <c r="H202" s="26">
        <f t="shared" si="39"/>
        <v>0</v>
      </c>
      <c r="I202" s="26">
        <f t="shared" si="40"/>
        <v>0</v>
      </c>
      <c r="J202" s="26">
        <f t="shared" si="41"/>
        <v>0</v>
      </c>
      <c r="K202" s="26">
        <f t="shared" si="42"/>
        <v>0</v>
      </c>
      <c r="L202" s="26">
        <f t="shared" si="43"/>
        <v>0</v>
      </c>
      <c r="M202" s="26">
        <f t="shared" ca="1" si="44"/>
        <v>-0.63449951258493675</v>
      </c>
      <c r="N202" s="26">
        <f t="shared" ca="1" si="45"/>
        <v>0</v>
      </c>
      <c r="O202" s="106">
        <f t="shared" ca="1" si="46"/>
        <v>0</v>
      </c>
      <c r="P202" s="26">
        <f t="shared" ca="1" si="47"/>
        <v>0</v>
      </c>
      <c r="Q202" s="26">
        <f t="shared" ca="1" si="48"/>
        <v>0</v>
      </c>
      <c r="R202">
        <f t="shared" ca="1" si="49"/>
        <v>0.63449951258493675</v>
      </c>
    </row>
    <row r="203" spans="1:18">
      <c r="A203" s="104"/>
      <c r="B203" s="104"/>
      <c r="C203" s="104"/>
      <c r="D203" s="105">
        <f t="shared" si="35"/>
        <v>0</v>
      </c>
      <c r="E203" s="105">
        <f t="shared" si="36"/>
        <v>0</v>
      </c>
      <c r="F203" s="26">
        <f t="shared" si="37"/>
        <v>0</v>
      </c>
      <c r="G203" s="26">
        <f t="shared" si="38"/>
        <v>0</v>
      </c>
      <c r="H203" s="26">
        <f t="shared" si="39"/>
        <v>0</v>
      </c>
      <c r="I203" s="26">
        <f t="shared" si="40"/>
        <v>0</v>
      </c>
      <c r="J203" s="26">
        <f t="shared" si="41"/>
        <v>0</v>
      </c>
      <c r="K203" s="26">
        <f t="shared" si="42"/>
        <v>0</v>
      </c>
      <c r="L203" s="26">
        <f t="shared" si="43"/>
        <v>0</v>
      </c>
      <c r="M203" s="26">
        <f t="shared" ca="1" si="44"/>
        <v>-0.63449951258493675</v>
      </c>
      <c r="N203" s="26">
        <f t="shared" ca="1" si="45"/>
        <v>0</v>
      </c>
      <c r="O203" s="106">
        <f t="shared" ca="1" si="46"/>
        <v>0</v>
      </c>
      <c r="P203" s="26">
        <f t="shared" ca="1" si="47"/>
        <v>0</v>
      </c>
      <c r="Q203" s="26">
        <f t="shared" ca="1" si="48"/>
        <v>0</v>
      </c>
      <c r="R203">
        <f t="shared" ca="1" si="49"/>
        <v>0.63449951258493675</v>
      </c>
    </row>
    <row r="204" spans="1:18">
      <c r="A204" s="104"/>
      <c r="B204" s="104"/>
      <c r="C204" s="104"/>
      <c r="D204" s="105">
        <f t="shared" si="35"/>
        <v>0</v>
      </c>
      <c r="E204" s="105">
        <f t="shared" si="36"/>
        <v>0</v>
      </c>
      <c r="F204" s="26">
        <f t="shared" si="37"/>
        <v>0</v>
      </c>
      <c r="G204" s="26">
        <f t="shared" si="38"/>
        <v>0</v>
      </c>
      <c r="H204" s="26">
        <f t="shared" si="39"/>
        <v>0</v>
      </c>
      <c r="I204" s="26">
        <f t="shared" si="40"/>
        <v>0</v>
      </c>
      <c r="J204" s="26">
        <f t="shared" si="41"/>
        <v>0</v>
      </c>
      <c r="K204" s="26">
        <f t="shared" si="42"/>
        <v>0</v>
      </c>
      <c r="L204" s="26">
        <f t="shared" si="43"/>
        <v>0</v>
      </c>
      <c r="M204" s="26">
        <f t="shared" ca="1" si="44"/>
        <v>-0.63449951258493675</v>
      </c>
      <c r="N204" s="26">
        <f t="shared" ca="1" si="45"/>
        <v>0</v>
      </c>
      <c r="O204" s="106">
        <f t="shared" ca="1" si="46"/>
        <v>0</v>
      </c>
      <c r="P204" s="26">
        <f t="shared" ca="1" si="47"/>
        <v>0</v>
      </c>
      <c r="Q204" s="26">
        <f t="shared" ca="1" si="48"/>
        <v>0</v>
      </c>
      <c r="R204">
        <f t="shared" ca="1" si="49"/>
        <v>0.63449951258493675</v>
      </c>
    </row>
    <row r="205" spans="1:18">
      <c r="A205" s="104"/>
      <c r="B205" s="104"/>
      <c r="C205" s="104"/>
      <c r="D205" s="105">
        <f t="shared" si="35"/>
        <v>0</v>
      </c>
      <c r="E205" s="105">
        <f t="shared" si="36"/>
        <v>0</v>
      </c>
      <c r="F205" s="26">
        <f t="shared" si="37"/>
        <v>0</v>
      </c>
      <c r="G205" s="26">
        <f t="shared" si="38"/>
        <v>0</v>
      </c>
      <c r="H205" s="26">
        <f t="shared" si="39"/>
        <v>0</v>
      </c>
      <c r="I205" s="26">
        <f t="shared" si="40"/>
        <v>0</v>
      </c>
      <c r="J205" s="26">
        <f t="shared" si="41"/>
        <v>0</v>
      </c>
      <c r="K205" s="26">
        <f t="shared" si="42"/>
        <v>0</v>
      </c>
      <c r="L205" s="26">
        <f t="shared" si="43"/>
        <v>0</v>
      </c>
      <c r="M205" s="26">
        <f t="shared" ca="1" si="44"/>
        <v>-0.63449951258493675</v>
      </c>
      <c r="N205" s="26">
        <f t="shared" ca="1" si="45"/>
        <v>0</v>
      </c>
      <c r="O205" s="106">
        <f t="shared" ca="1" si="46"/>
        <v>0</v>
      </c>
      <c r="P205" s="26">
        <f t="shared" ca="1" si="47"/>
        <v>0</v>
      </c>
      <c r="Q205" s="26">
        <f t="shared" ca="1" si="48"/>
        <v>0</v>
      </c>
      <c r="R205">
        <f t="shared" ca="1" si="49"/>
        <v>0.63449951258493675</v>
      </c>
    </row>
    <row r="206" spans="1:18">
      <c r="A206" s="104"/>
      <c r="B206" s="104"/>
      <c r="C206" s="104"/>
      <c r="D206" s="105">
        <f t="shared" si="35"/>
        <v>0</v>
      </c>
      <c r="E206" s="105">
        <f t="shared" si="36"/>
        <v>0</v>
      </c>
      <c r="F206" s="26">
        <f t="shared" si="37"/>
        <v>0</v>
      </c>
      <c r="G206" s="26">
        <f t="shared" si="38"/>
        <v>0</v>
      </c>
      <c r="H206" s="26">
        <f t="shared" si="39"/>
        <v>0</v>
      </c>
      <c r="I206" s="26">
        <f t="shared" si="40"/>
        <v>0</v>
      </c>
      <c r="J206" s="26">
        <f t="shared" si="41"/>
        <v>0</v>
      </c>
      <c r="K206" s="26">
        <f t="shared" si="42"/>
        <v>0</v>
      </c>
      <c r="L206" s="26">
        <f t="shared" si="43"/>
        <v>0</v>
      </c>
      <c r="M206" s="26">
        <f t="shared" ca="1" si="44"/>
        <v>-0.63449951258493675</v>
      </c>
      <c r="N206" s="26">
        <f t="shared" ca="1" si="45"/>
        <v>0</v>
      </c>
      <c r="O206" s="106">
        <f t="shared" ca="1" si="46"/>
        <v>0</v>
      </c>
      <c r="P206" s="26">
        <f t="shared" ca="1" si="47"/>
        <v>0</v>
      </c>
      <c r="Q206" s="26">
        <f t="shared" ca="1" si="48"/>
        <v>0</v>
      </c>
      <c r="R206">
        <f t="shared" ca="1" si="49"/>
        <v>0.63449951258493675</v>
      </c>
    </row>
    <row r="207" spans="1:18">
      <c r="A207" s="104"/>
      <c r="B207" s="104"/>
      <c r="C207" s="104"/>
      <c r="D207" s="105">
        <f t="shared" si="35"/>
        <v>0</v>
      </c>
      <c r="E207" s="105">
        <f t="shared" si="36"/>
        <v>0</v>
      </c>
      <c r="F207" s="26">
        <f t="shared" si="37"/>
        <v>0</v>
      </c>
      <c r="G207" s="26">
        <f t="shared" si="38"/>
        <v>0</v>
      </c>
      <c r="H207" s="26">
        <f t="shared" si="39"/>
        <v>0</v>
      </c>
      <c r="I207" s="26">
        <f t="shared" si="40"/>
        <v>0</v>
      </c>
      <c r="J207" s="26">
        <f t="shared" si="41"/>
        <v>0</v>
      </c>
      <c r="K207" s="26">
        <f t="shared" si="42"/>
        <v>0</v>
      </c>
      <c r="L207" s="26">
        <f t="shared" si="43"/>
        <v>0</v>
      </c>
      <c r="M207" s="26">
        <f t="shared" ca="1" si="44"/>
        <v>-0.63449951258493675</v>
      </c>
      <c r="N207" s="26">
        <f t="shared" ca="1" si="45"/>
        <v>0</v>
      </c>
      <c r="O207" s="106">
        <f t="shared" ca="1" si="46"/>
        <v>0</v>
      </c>
      <c r="P207" s="26">
        <f t="shared" ca="1" si="47"/>
        <v>0</v>
      </c>
      <c r="Q207" s="26">
        <f t="shared" ca="1" si="48"/>
        <v>0</v>
      </c>
      <c r="R207">
        <f t="shared" ca="1" si="49"/>
        <v>0.63449951258493675</v>
      </c>
    </row>
    <row r="208" spans="1:18">
      <c r="A208" s="104"/>
      <c r="B208" s="104"/>
      <c r="C208" s="104"/>
      <c r="D208" s="105">
        <f t="shared" si="35"/>
        <v>0</v>
      </c>
      <c r="E208" s="105">
        <f t="shared" si="36"/>
        <v>0</v>
      </c>
      <c r="F208" s="26">
        <f t="shared" si="37"/>
        <v>0</v>
      </c>
      <c r="G208" s="26">
        <f t="shared" si="38"/>
        <v>0</v>
      </c>
      <c r="H208" s="26">
        <f t="shared" si="39"/>
        <v>0</v>
      </c>
      <c r="I208" s="26">
        <f t="shared" si="40"/>
        <v>0</v>
      </c>
      <c r="J208" s="26">
        <f t="shared" si="41"/>
        <v>0</v>
      </c>
      <c r="K208" s="26">
        <f t="shared" si="42"/>
        <v>0</v>
      </c>
      <c r="L208" s="26">
        <f t="shared" si="43"/>
        <v>0</v>
      </c>
      <c r="M208" s="26">
        <f t="shared" ca="1" si="44"/>
        <v>-0.63449951258493675</v>
      </c>
      <c r="N208" s="26">
        <f t="shared" ca="1" si="45"/>
        <v>0</v>
      </c>
      <c r="O208" s="106">
        <f t="shared" ca="1" si="46"/>
        <v>0</v>
      </c>
      <c r="P208" s="26">
        <f t="shared" ca="1" si="47"/>
        <v>0</v>
      </c>
      <c r="Q208" s="26">
        <f t="shared" ca="1" si="48"/>
        <v>0</v>
      </c>
      <c r="R208">
        <f t="shared" ca="1" si="49"/>
        <v>0.63449951258493675</v>
      </c>
    </row>
    <row r="209" spans="1:18">
      <c r="A209" s="104"/>
      <c r="B209" s="104"/>
      <c r="C209" s="104"/>
      <c r="D209" s="105">
        <f t="shared" si="35"/>
        <v>0</v>
      </c>
      <c r="E209" s="105">
        <f t="shared" si="36"/>
        <v>0</v>
      </c>
      <c r="F209" s="26">
        <f t="shared" si="37"/>
        <v>0</v>
      </c>
      <c r="G209" s="26">
        <f t="shared" si="38"/>
        <v>0</v>
      </c>
      <c r="H209" s="26">
        <f t="shared" si="39"/>
        <v>0</v>
      </c>
      <c r="I209" s="26">
        <f t="shared" si="40"/>
        <v>0</v>
      </c>
      <c r="J209" s="26">
        <f t="shared" si="41"/>
        <v>0</v>
      </c>
      <c r="K209" s="26">
        <f t="shared" si="42"/>
        <v>0</v>
      </c>
      <c r="L209" s="26">
        <f t="shared" si="43"/>
        <v>0</v>
      </c>
      <c r="M209" s="26">
        <f t="shared" ca="1" si="44"/>
        <v>-0.63449951258493675</v>
      </c>
      <c r="N209" s="26">
        <f t="shared" ca="1" si="45"/>
        <v>0</v>
      </c>
      <c r="O209" s="106">
        <f t="shared" ca="1" si="46"/>
        <v>0</v>
      </c>
      <c r="P209" s="26">
        <f t="shared" ca="1" si="47"/>
        <v>0</v>
      </c>
      <c r="Q209" s="26">
        <f t="shared" ca="1" si="48"/>
        <v>0</v>
      </c>
      <c r="R209">
        <f t="shared" ca="1" si="49"/>
        <v>0.63449951258493675</v>
      </c>
    </row>
    <row r="210" spans="1:18">
      <c r="A210" s="104"/>
      <c r="B210" s="104"/>
      <c r="C210" s="104"/>
      <c r="D210" s="105">
        <f t="shared" si="35"/>
        <v>0</v>
      </c>
      <c r="E210" s="105">
        <f t="shared" si="36"/>
        <v>0</v>
      </c>
      <c r="F210" s="26">
        <f t="shared" si="37"/>
        <v>0</v>
      </c>
      <c r="G210" s="26">
        <f t="shared" si="38"/>
        <v>0</v>
      </c>
      <c r="H210" s="26">
        <f t="shared" si="39"/>
        <v>0</v>
      </c>
      <c r="I210" s="26">
        <f t="shared" si="40"/>
        <v>0</v>
      </c>
      <c r="J210" s="26">
        <f t="shared" si="41"/>
        <v>0</v>
      </c>
      <c r="K210" s="26">
        <f t="shared" si="42"/>
        <v>0</v>
      </c>
      <c r="L210" s="26">
        <f t="shared" si="43"/>
        <v>0</v>
      </c>
      <c r="M210" s="26">
        <f t="shared" ca="1" si="44"/>
        <v>-0.63449951258493675</v>
      </c>
      <c r="N210" s="26">
        <f t="shared" ca="1" si="45"/>
        <v>0</v>
      </c>
      <c r="O210" s="106">
        <f t="shared" ca="1" si="46"/>
        <v>0</v>
      </c>
      <c r="P210" s="26">
        <f t="shared" ca="1" si="47"/>
        <v>0</v>
      </c>
      <c r="Q210" s="26">
        <f t="shared" ca="1" si="48"/>
        <v>0</v>
      </c>
      <c r="R210">
        <f t="shared" ca="1" si="49"/>
        <v>0.63449951258493675</v>
      </c>
    </row>
    <row r="211" spans="1:18">
      <c r="A211" s="104"/>
      <c r="B211" s="104"/>
      <c r="C211" s="104"/>
      <c r="D211" s="105">
        <f t="shared" si="35"/>
        <v>0</v>
      </c>
      <c r="E211" s="105">
        <f t="shared" si="36"/>
        <v>0</v>
      </c>
      <c r="F211" s="26">
        <f t="shared" si="37"/>
        <v>0</v>
      </c>
      <c r="G211" s="26">
        <f t="shared" si="38"/>
        <v>0</v>
      </c>
      <c r="H211" s="26">
        <f t="shared" si="39"/>
        <v>0</v>
      </c>
      <c r="I211" s="26">
        <f t="shared" si="40"/>
        <v>0</v>
      </c>
      <c r="J211" s="26">
        <f t="shared" si="41"/>
        <v>0</v>
      </c>
      <c r="K211" s="26">
        <f t="shared" si="42"/>
        <v>0</v>
      </c>
      <c r="L211" s="26">
        <f t="shared" si="43"/>
        <v>0</v>
      </c>
      <c r="M211" s="26">
        <f t="shared" ca="1" si="44"/>
        <v>-0.63449951258493675</v>
      </c>
      <c r="N211" s="26">
        <f t="shared" ca="1" si="45"/>
        <v>0</v>
      </c>
      <c r="O211" s="106">
        <f t="shared" ca="1" si="46"/>
        <v>0</v>
      </c>
      <c r="P211" s="26">
        <f t="shared" ca="1" si="47"/>
        <v>0</v>
      </c>
      <c r="Q211" s="26">
        <f t="shared" ca="1" si="48"/>
        <v>0</v>
      </c>
      <c r="R211">
        <f t="shared" ca="1" si="49"/>
        <v>0.63449951258493675</v>
      </c>
    </row>
    <row r="212" spans="1:18">
      <c r="A212" s="104"/>
      <c r="B212" s="104"/>
      <c r="C212" s="104"/>
      <c r="D212" s="105">
        <f t="shared" si="35"/>
        <v>0</v>
      </c>
      <c r="E212" s="105">
        <f t="shared" si="36"/>
        <v>0</v>
      </c>
      <c r="F212" s="26">
        <f t="shared" si="37"/>
        <v>0</v>
      </c>
      <c r="G212" s="26">
        <f t="shared" si="38"/>
        <v>0</v>
      </c>
      <c r="H212" s="26">
        <f t="shared" si="39"/>
        <v>0</v>
      </c>
      <c r="I212" s="26">
        <f t="shared" si="40"/>
        <v>0</v>
      </c>
      <c r="J212" s="26">
        <f t="shared" si="41"/>
        <v>0</v>
      </c>
      <c r="K212" s="26">
        <f t="shared" si="42"/>
        <v>0</v>
      </c>
      <c r="L212" s="26">
        <f t="shared" si="43"/>
        <v>0</v>
      </c>
      <c r="M212" s="26">
        <f t="shared" ca="1" si="44"/>
        <v>-0.63449951258493675</v>
      </c>
      <c r="N212" s="26">
        <f t="shared" ca="1" si="45"/>
        <v>0</v>
      </c>
      <c r="O212" s="106">
        <f t="shared" ca="1" si="46"/>
        <v>0</v>
      </c>
      <c r="P212" s="26">
        <f t="shared" ca="1" si="47"/>
        <v>0</v>
      </c>
      <c r="Q212" s="26">
        <f t="shared" ca="1" si="48"/>
        <v>0</v>
      </c>
      <c r="R212">
        <f t="shared" ca="1" si="49"/>
        <v>0.63449951258493675</v>
      </c>
    </row>
    <row r="213" spans="1:18">
      <c r="A213" s="104"/>
      <c r="B213" s="104"/>
      <c r="C213" s="104"/>
      <c r="D213" s="105">
        <f t="shared" ref="D213:D276" si="50">A213/A$18</f>
        <v>0</v>
      </c>
      <c r="E213" s="105">
        <f t="shared" ref="E213:E276" si="51">B213/B$18</f>
        <v>0</v>
      </c>
      <c r="F213" s="26">
        <f t="shared" ref="F213:F276" si="52">$C213*D213</f>
        <v>0</v>
      </c>
      <c r="G213" s="26">
        <f t="shared" ref="G213:G276" si="53">$C213*E213</f>
        <v>0</v>
      </c>
      <c r="H213" s="26">
        <f t="shared" ref="H213:H276" si="54">C213*D213*D213</f>
        <v>0</v>
      </c>
      <c r="I213" s="26">
        <f t="shared" ref="I213:I276" si="55">C213*D213*D213*D213</f>
        <v>0</v>
      </c>
      <c r="J213" s="26">
        <f t="shared" ref="J213:J276" si="56">C213*D213*D213*D213*D213</f>
        <v>0</v>
      </c>
      <c r="K213" s="26">
        <f t="shared" ref="K213:K276" si="57">C213*E213*D213</f>
        <v>0</v>
      </c>
      <c r="L213" s="26">
        <f t="shared" ref="L213:L276" si="58">C213*E213*D213*D213</f>
        <v>0</v>
      </c>
      <c r="M213" s="26">
        <f t="shared" ref="M213:M276" ca="1" si="59">+E$4+E$5*D213+E$6*D213^2</f>
        <v>-0.63449951258493675</v>
      </c>
      <c r="N213" s="26">
        <f t="shared" ref="N213:N276" ca="1" si="60">C213*(M213-E213)^2</f>
        <v>0</v>
      </c>
      <c r="O213" s="106">
        <f t="shared" ref="O213:O276" ca="1" si="61">(C213*O$1-O$2*F213+O$3*H213)^2</f>
        <v>0</v>
      </c>
      <c r="P213" s="26">
        <f t="shared" ref="P213:P276" ca="1" si="62">(-C213*O$2+O$4*F213-O$5*H213)^2</f>
        <v>0</v>
      </c>
      <c r="Q213" s="26">
        <f t="shared" ref="Q213:Q276" ca="1" si="63">+(C213*O$3-F213*O$5+H213*O$6)^2</f>
        <v>0</v>
      </c>
      <c r="R213">
        <f t="shared" ref="R213:R276" ca="1" si="64">+E213-M213</f>
        <v>0.63449951258493675</v>
      </c>
    </row>
    <row r="214" spans="1:18">
      <c r="A214" s="104"/>
      <c r="B214" s="104"/>
      <c r="C214" s="104"/>
      <c r="D214" s="105">
        <f t="shared" si="50"/>
        <v>0</v>
      </c>
      <c r="E214" s="105">
        <f t="shared" si="51"/>
        <v>0</v>
      </c>
      <c r="F214" s="26">
        <f t="shared" si="52"/>
        <v>0</v>
      </c>
      <c r="G214" s="26">
        <f t="shared" si="53"/>
        <v>0</v>
      </c>
      <c r="H214" s="26">
        <f t="shared" si="54"/>
        <v>0</v>
      </c>
      <c r="I214" s="26">
        <f t="shared" si="55"/>
        <v>0</v>
      </c>
      <c r="J214" s="26">
        <f t="shared" si="56"/>
        <v>0</v>
      </c>
      <c r="K214" s="26">
        <f t="shared" si="57"/>
        <v>0</v>
      </c>
      <c r="L214" s="26">
        <f t="shared" si="58"/>
        <v>0</v>
      </c>
      <c r="M214" s="26">
        <f t="shared" ca="1" si="59"/>
        <v>-0.63449951258493675</v>
      </c>
      <c r="N214" s="26">
        <f t="shared" ca="1" si="60"/>
        <v>0</v>
      </c>
      <c r="O214" s="106">
        <f t="shared" ca="1" si="61"/>
        <v>0</v>
      </c>
      <c r="P214" s="26">
        <f t="shared" ca="1" si="62"/>
        <v>0</v>
      </c>
      <c r="Q214" s="26">
        <f t="shared" ca="1" si="63"/>
        <v>0</v>
      </c>
      <c r="R214">
        <f t="shared" ca="1" si="64"/>
        <v>0.63449951258493675</v>
      </c>
    </row>
    <row r="215" spans="1:18">
      <c r="A215" s="104"/>
      <c r="B215" s="104"/>
      <c r="C215" s="104"/>
      <c r="D215" s="105">
        <f t="shared" si="50"/>
        <v>0</v>
      </c>
      <c r="E215" s="105">
        <f t="shared" si="51"/>
        <v>0</v>
      </c>
      <c r="F215" s="26">
        <f t="shared" si="52"/>
        <v>0</v>
      </c>
      <c r="G215" s="26">
        <f t="shared" si="53"/>
        <v>0</v>
      </c>
      <c r="H215" s="26">
        <f t="shared" si="54"/>
        <v>0</v>
      </c>
      <c r="I215" s="26">
        <f t="shared" si="55"/>
        <v>0</v>
      </c>
      <c r="J215" s="26">
        <f t="shared" si="56"/>
        <v>0</v>
      </c>
      <c r="K215" s="26">
        <f t="shared" si="57"/>
        <v>0</v>
      </c>
      <c r="L215" s="26">
        <f t="shared" si="58"/>
        <v>0</v>
      </c>
      <c r="M215" s="26">
        <f t="shared" ca="1" si="59"/>
        <v>-0.63449951258493675</v>
      </c>
      <c r="N215" s="26">
        <f t="shared" ca="1" si="60"/>
        <v>0</v>
      </c>
      <c r="O215" s="106">
        <f t="shared" ca="1" si="61"/>
        <v>0</v>
      </c>
      <c r="P215" s="26">
        <f t="shared" ca="1" si="62"/>
        <v>0</v>
      </c>
      <c r="Q215" s="26">
        <f t="shared" ca="1" si="63"/>
        <v>0</v>
      </c>
      <c r="R215">
        <f t="shared" ca="1" si="64"/>
        <v>0.63449951258493675</v>
      </c>
    </row>
    <row r="216" spans="1:18">
      <c r="A216" s="104"/>
      <c r="B216" s="104"/>
      <c r="C216" s="104"/>
      <c r="D216" s="105">
        <f t="shared" si="50"/>
        <v>0</v>
      </c>
      <c r="E216" s="105">
        <f t="shared" si="51"/>
        <v>0</v>
      </c>
      <c r="F216" s="26">
        <f t="shared" si="52"/>
        <v>0</v>
      </c>
      <c r="G216" s="26">
        <f t="shared" si="53"/>
        <v>0</v>
      </c>
      <c r="H216" s="26">
        <f t="shared" si="54"/>
        <v>0</v>
      </c>
      <c r="I216" s="26">
        <f t="shared" si="55"/>
        <v>0</v>
      </c>
      <c r="J216" s="26">
        <f t="shared" si="56"/>
        <v>0</v>
      </c>
      <c r="K216" s="26">
        <f t="shared" si="57"/>
        <v>0</v>
      </c>
      <c r="L216" s="26">
        <f t="shared" si="58"/>
        <v>0</v>
      </c>
      <c r="M216" s="26">
        <f t="shared" ca="1" si="59"/>
        <v>-0.63449951258493675</v>
      </c>
      <c r="N216" s="26">
        <f t="shared" ca="1" si="60"/>
        <v>0</v>
      </c>
      <c r="O216" s="106">
        <f t="shared" ca="1" si="61"/>
        <v>0</v>
      </c>
      <c r="P216" s="26">
        <f t="shared" ca="1" si="62"/>
        <v>0</v>
      </c>
      <c r="Q216" s="26">
        <f t="shared" ca="1" si="63"/>
        <v>0</v>
      </c>
      <c r="R216">
        <f t="shared" ca="1" si="64"/>
        <v>0.63449951258493675</v>
      </c>
    </row>
    <row r="217" spans="1:18">
      <c r="A217" s="104"/>
      <c r="B217" s="104"/>
      <c r="C217" s="104"/>
      <c r="D217" s="105">
        <f t="shared" si="50"/>
        <v>0</v>
      </c>
      <c r="E217" s="105">
        <f t="shared" si="51"/>
        <v>0</v>
      </c>
      <c r="F217" s="26">
        <f t="shared" si="52"/>
        <v>0</v>
      </c>
      <c r="G217" s="26">
        <f t="shared" si="53"/>
        <v>0</v>
      </c>
      <c r="H217" s="26">
        <f t="shared" si="54"/>
        <v>0</v>
      </c>
      <c r="I217" s="26">
        <f t="shared" si="55"/>
        <v>0</v>
      </c>
      <c r="J217" s="26">
        <f t="shared" si="56"/>
        <v>0</v>
      </c>
      <c r="K217" s="26">
        <f t="shared" si="57"/>
        <v>0</v>
      </c>
      <c r="L217" s="26">
        <f t="shared" si="58"/>
        <v>0</v>
      </c>
      <c r="M217" s="26">
        <f t="shared" ca="1" si="59"/>
        <v>-0.63449951258493675</v>
      </c>
      <c r="N217" s="26">
        <f t="shared" ca="1" si="60"/>
        <v>0</v>
      </c>
      <c r="O217" s="106">
        <f t="shared" ca="1" si="61"/>
        <v>0</v>
      </c>
      <c r="P217" s="26">
        <f t="shared" ca="1" si="62"/>
        <v>0</v>
      </c>
      <c r="Q217" s="26">
        <f t="shared" ca="1" si="63"/>
        <v>0</v>
      </c>
      <c r="R217">
        <f t="shared" ca="1" si="64"/>
        <v>0.63449951258493675</v>
      </c>
    </row>
    <row r="218" spans="1:18">
      <c r="A218" s="104"/>
      <c r="B218" s="104"/>
      <c r="C218" s="104"/>
      <c r="D218" s="105">
        <f t="shared" si="50"/>
        <v>0</v>
      </c>
      <c r="E218" s="105">
        <f t="shared" si="51"/>
        <v>0</v>
      </c>
      <c r="F218" s="26">
        <f t="shared" si="52"/>
        <v>0</v>
      </c>
      <c r="G218" s="26">
        <f t="shared" si="53"/>
        <v>0</v>
      </c>
      <c r="H218" s="26">
        <f t="shared" si="54"/>
        <v>0</v>
      </c>
      <c r="I218" s="26">
        <f t="shared" si="55"/>
        <v>0</v>
      </c>
      <c r="J218" s="26">
        <f t="shared" si="56"/>
        <v>0</v>
      </c>
      <c r="K218" s="26">
        <f t="shared" si="57"/>
        <v>0</v>
      </c>
      <c r="L218" s="26">
        <f t="shared" si="58"/>
        <v>0</v>
      </c>
      <c r="M218" s="26">
        <f t="shared" ca="1" si="59"/>
        <v>-0.63449951258493675</v>
      </c>
      <c r="N218" s="26">
        <f t="shared" ca="1" si="60"/>
        <v>0</v>
      </c>
      <c r="O218" s="106">
        <f t="shared" ca="1" si="61"/>
        <v>0</v>
      </c>
      <c r="P218" s="26">
        <f t="shared" ca="1" si="62"/>
        <v>0</v>
      </c>
      <c r="Q218" s="26">
        <f t="shared" ca="1" si="63"/>
        <v>0</v>
      </c>
      <c r="R218">
        <f t="shared" ca="1" si="64"/>
        <v>0.63449951258493675</v>
      </c>
    </row>
    <row r="219" spans="1:18">
      <c r="A219" s="104"/>
      <c r="B219" s="104"/>
      <c r="C219" s="104"/>
      <c r="D219" s="105">
        <f t="shared" si="50"/>
        <v>0</v>
      </c>
      <c r="E219" s="105">
        <f t="shared" si="51"/>
        <v>0</v>
      </c>
      <c r="F219" s="26">
        <f t="shared" si="52"/>
        <v>0</v>
      </c>
      <c r="G219" s="26">
        <f t="shared" si="53"/>
        <v>0</v>
      </c>
      <c r="H219" s="26">
        <f t="shared" si="54"/>
        <v>0</v>
      </c>
      <c r="I219" s="26">
        <f t="shared" si="55"/>
        <v>0</v>
      </c>
      <c r="J219" s="26">
        <f t="shared" si="56"/>
        <v>0</v>
      </c>
      <c r="K219" s="26">
        <f t="shared" si="57"/>
        <v>0</v>
      </c>
      <c r="L219" s="26">
        <f t="shared" si="58"/>
        <v>0</v>
      </c>
      <c r="M219" s="26">
        <f t="shared" ca="1" si="59"/>
        <v>-0.63449951258493675</v>
      </c>
      <c r="N219" s="26">
        <f t="shared" ca="1" si="60"/>
        <v>0</v>
      </c>
      <c r="O219" s="106">
        <f t="shared" ca="1" si="61"/>
        <v>0</v>
      </c>
      <c r="P219" s="26">
        <f t="shared" ca="1" si="62"/>
        <v>0</v>
      </c>
      <c r="Q219" s="26">
        <f t="shared" ca="1" si="63"/>
        <v>0</v>
      </c>
      <c r="R219">
        <f t="shared" ca="1" si="64"/>
        <v>0.63449951258493675</v>
      </c>
    </row>
    <row r="220" spans="1:18">
      <c r="A220" s="104"/>
      <c r="B220" s="104"/>
      <c r="C220" s="104"/>
      <c r="D220" s="105">
        <f t="shared" si="50"/>
        <v>0</v>
      </c>
      <c r="E220" s="105">
        <f t="shared" si="51"/>
        <v>0</v>
      </c>
      <c r="F220" s="26">
        <f t="shared" si="52"/>
        <v>0</v>
      </c>
      <c r="G220" s="26">
        <f t="shared" si="53"/>
        <v>0</v>
      </c>
      <c r="H220" s="26">
        <f t="shared" si="54"/>
        <v>0</v>
      </c>
      <c r="I220" s="26">
        <f t="shared" si="55"/>
        <v>0</v>
      </c>
      <c r="J220" s="26">
        <f t="shared" si="56"/>
        <v>0</v>
      </c>
      <c r="K220" s="26">
        <f t="shared" si="57"/>
        <v>0</v>
      </c>
      <c r="L220" s="26">
        <f t="shared" si="58"/>
        <v>0</v>
      </c>
      <c r="M220" s="26">
        <f t="shared" ca="1" si="59"/>
        <v>-0.63449951258493675</v>
      </c>
      <c r="N220" s="26">
        <f t="shared" ca="1" si="60"/>
        <v>0</v>
      </c>
      <c r="O220" s="106">
        <f t="shared" ca="1" si="61"/>
        <v>0</v>
      </c>
      <c r="P220" s="26">
        <f t="shared" ca="1" si="62"/>
        <v>0</v>
      </c>
      <c r="Q220" s="26">
        <f t="shared" ca="1" si="63"/>
        <v>0</v>
      </c>
      <c r="R220">
        <f t="shared" ca="1" si="64"/>
        <v>0.63449951258493675</v>
      </c>
    </row>
    <row r="221" spans="1:18">
      <c r="A221" s="104"/>
      <c r="B221" s="104"/>
      <c r="C221" s="104"/>
      <c r="D221" s="105">
        <f t="shared" si="50"/>
        <v>0</v>
      </c>
      <c r="E221" s="105">
        <f t="shared" si="51"/>
        <v>0</v>
      </c>
      <c r="F221" s="26">
        <f t="shared" si="52"/>
        <v>0</v>
      </c>
      <c r="G221" s="26">
        <f t="shared" si="53"/>
        <v>0</v>
      </c>
      <c r="H221" s="26">
        <f t="shared" si="54"/>
        <v>0</v>
      </c>
      <c r="I221" s="26">
        <f t="shared" si="55"/>
        <v>0</v>
      </c>
      <c r="J221" s="26">
        <f t="shared" si="56"/>
        <v>0</v>
      </c>
      <c r="K221" s="26">
        <f t="shared" si="57"/>
        <v>0</v>
      </c>
      <c r="L221" s="26">
        <f t="shared" si="58"/>
        <v>0</v>
      </c>
      <c r="M221" s="26">
        <f t="shared" ca="1" si="59"/>
        <v>-0.63449951258493675</v>
      </c>
      <c r="N221" s="26">
        <f t="shared" ca="1" si="60"/>
        <v>0</v>
      </c>
      <c r="O221" s="106">
        <f t="shared" ca="1" si="61"/>
        <v>0</v>
      </c>
      <c r="P221" s="26">
        <f t="shared" ca="1" si="62"/>
        <v>0</v>
      </c>
      <c r="Q221" s="26">
        <f t="shared" ca="1" si="63"/>
        <v>0</v>
      </c>
      <c r="R221">
        <f t="shared" ca="1" si="64"/>
        <v>0.63449951258493675</v>
      </c>
    </row>
    <row r="222" spans="1:18">
      <c r="A222" s="104"/>
      <c r="B222" s="104"/>
      <c r="C222" s="104"/>
      <c r="D222" s="105">
        <f t="shared" si="50"/>
        <v>0</v>
      </c>
      <c r="E222" s="105">
        <f t="shared" si="51"/>
        <v>0</v>
      </c>
      <c r="F222" s="26">
        <f t="shared" si="52"/>
        <v>0</v>
      </c>
      <c r="G222" s="26">
        <f t="shared" si="53"/>
        <v>0</v>
      </c>
      <c r="H222" s="26">
        <f t="shared" si="54"/>
        <v>0</v>
      </c>
      <c r="I222" s="26">
        <f t="shared" si="55"/>
        <v>0</v>
      </c>
      <c r="J222" s="26">
        <f t="shared" si="56"/>
        <v>0</v>
      </c>
      <c r="K222" s="26">
        <f t="shared" si="57"/>
        <v>0</v>
      </c>
      <c r="L222" s="26">
        <f t="shared" si="58"/>
        <v>0</v>
      </c>
      <c r="M222" s="26">
        <f t="shared" ca="1" si="59"/>
        <v>-0.63449951258493675</v>
      </c>
      <c r="N222" s="26">
        <f t="shared" ca="1" si="60"/>
        <v>0</v>
      </c>
      <c r="O222" s="106">
        <f t="shared" ca="1" si="61"/>
        <v>0</v>
      </c>
      <c r="P222" s="26">
        <f t="shared" ca="1" si="62"/>
        <v>0</v>
      </c>
      <c r="Q222" s="26">
        <f t="shared" ca="1" si="63"/>
        <v>0</v>
      </c>
      <c r="R222">
        <f t="shared" ca="1" si="64"/>
        <v>0.63449951258493675</v>
      </c>
    </row>
    <row r="223" spans="1:18">
      <c r="A223" s="104"/>
      <c r="B223" s="104"/>
      <c r="C223" s="104"/>
      <c r="D223" s="105">
        <f t="shared" si="50"/>
        <v>0</v>
      </c>
      <c r="E223" s="105">
        <f t="shared" si="51"/>
        <v>0</v>
      </c>
      <c r="F223" s="26">
        <f t="shared" si="52"/>
        <v>0</v>
      </c>
      <c r="G223" s="26">
        <f t="shared" si="53"/>
        <v>0</v>
      </c>
      <c r="H223" s="26">
        <f t="shared" si="54"/>
        <v>0</v>
      </c>
      <c r="I223" s="26">
        <f t="shared" si="55"/>
        <v>0</v>
      </c>
      <c r="J223" s="26">
        <f t="shared" si="56"/>
        <v>0</v>
      </c>
      <c r="K223" s="26">
        <f t="shared" si="57"/>
        <v>0</v>
      </c>
      <c r="L223" s="26">
        <f t="shared" si="58"/>
        <v>0</v>
      </c>
      <c r="M223" s="26">
        <f t="shared" ca="1" si="59"/>
        <v>-0.63449951258493675</v>
      </c>
      <c r="N223" s="26">
        <f t="shared" ca="1" si="60"/>
        <v>0</v>
      </c>
      <c r="O223" s="106">
        <f t="shared" ca="1" si="61"/>
        <v>0</v>
      </c>
      <c r="P223" s="26">
        <f t="shared" ca="1" si="62"/>
        <v>0</v>
      </c>
      <c r="Q223" s="26">
        <f t="shared" ca="1" si="63"/>
        <v>0</v>
      </c>
      <c r="R223">
        <f t="shared" ca="1" si="64"/>
        <v>0.63449951258493675</v>
      </c>
    </row>
    <row r="224" spans="1:18">
      <c r="A224" s="104"/>
      <c r="B224" s="104"/>
      <c r="C224" s="104"/>
      <c r="D224" s="105">
        <f t="shared" si="50"/>
        <v>0</v>
      </c>
      <c r="E224" s="105">
        <f t="shared" si="51"/>
        <v>0</v>
      </c>
      <c r="F224" s="26">
        <f t="shared" si="52"/>
        <v>0</v>
      </c>
      <c r="G224" s="26">
        <f t="shared" si="53"/>
        <v>0</v>
      </c>
      <c r="H224" s="26">
        <f t="shared" si="54"/>
        <v>0</v>
      </c>
      <c r="I224" s="26">
        <f t="shared" si="55"/>
        <v>0</v>
      </c>
      <c r="J224" s="26">
        <f t="shared" si="56"/>
        <v>0</v>
      </c>
      <c r="K224" s="26">
        <f t="shared" si="57"/>
        <v>0</v>
      </c>
      <c r="L224" s="26">
        <f t="shared" si="58"/>
        <v>0</v>
      </c>
      <c r="M224" s="26">
        <f t="shared" ca="1" si="59"/>
        <v>-0.63449951258493675</v>
      </c>
      <c r="N224" s="26">
        <f t="shared" ca="1" si="60"/>
        <v>0</v>
      </c>
      <c r="O224" s="106">
        <f t="shared" ca="1" si="61"/>
        <v>0</v>
      </c>
      <c r="P224" s="26">
        <f t="shared" ca="1" si="62"/>
        <v>0</v>
      </c>
      <c r="Q224" s="26">
        <f t="shared" ca="1" si="63"/>
        <v>0</v>
      </c>
      <c r="R224">
        <f t="shared" ca="1" si="64"/>
        <v>0.63449951258493675</v>
      </c>
    </row>
    <row r="225" spans="1:18">
      <c r="A225" s="104"/>
      <c r="B225" s="104"/>
      <c r="C225" s="104"/>
      <c r="D225" s="105">
        <f t="shared" si="50"/>
        <v>0</v>
      </c>
      <c r="E225" s="105">
        <f t="shared" si="51"/>
        <v>0</v>
      </c>
      <c r="F225" s="26">
        <f t="shared" si="52"/>
        <v>0</v>
      </c>
      <c r="G225" s="26">
        <f t="shared" si="53"/>
        <v>0</v>
      </c>
      <c r="H225" s="26">
        <f t="shared" si="54"/>
        <v>0</v>
      </c>
      <c r="I225" s="26">
        <f t="shared" si="55"/>
        <v>0</v>
      </c>
      <c r="J225" s="26">
        <f t="shared" si="56"/>
        <v>0</v>
      </c>
      <c r="K225" s="26">
        <f t="shared" si="57"/>
        <v>0</v>
      </c>
      <c r="L225" s="26">
        <f t="shared" si="58"/>
        <v>0</v>
      </c>
      <c r="M225" s="26">
        <f t="shared" ca="1" si="59"/>
        <v>-0.63449951258493675</v>
      </c>
      <c r="N225" s="26">
        <f t="shared" ca="1" si="60"/>
        <v>0</v>
      </c>
      <c r="O225" s="106">
        <f t="shared" ca="1" si="61"/>
        <v>0</v>
      </c>
      <c r="P225" s="26">
        <f t="shared" ca="1" si="62"/>
        <v>0</v>
      </c>
      <c r="Q225" s="26">
        <f t="shared" ca="1" si="63"/>
        <v>0</v>
      </c>
      <c r="R225">
        <f t="shared" ca="1" si="64"/>
        <v>0.63449951258493675</v>
      </c>
    </row>
    <row r="226" spans="1:18">
      <c r="A226" s="104"/>
      <c r="B226" s="104"/>
      <c r="C226" s="104"/>
      <c r="D226" s="105">
        <f t="shared" si="50"/>
        <v>0</v>
      </c>
      <c r="E226" s="105">
        <f t="shared" si="51"/>
        <v>0</v>
      </c>
      <c r="F226" s="26">
        <f t="shared" si="52"/>
        <v>0</v>
      </c>
      <c r="G226" s="26">
        <f t="shared" si="53"/>
        <v>0</v>
      </c>
      <c r="H226" s="26">
        <f t="shared" si="54"/>
        <v>0</v>
      </c>
      <c r="I226" s="26">
        <f t="shared" si="55"/>
        <v>0</v>
      </c>
      <c r="J226" s="26">
        <f t="shared" si="56"/>
        <v>0</v>
      </c>
      <c r="K226" s="26">
        <f t="shared" si="57"/>
        <v>0</v>
      </c>
      <c r="L226" s="26">
        <f t="shared" si="58"/>
        <v>0</v>
      </c>
      <c r="M226" s="26">
        <f t="shared" ca="1" si="59"/>
        <v>-0.63449951258493675</v>
      </c>
      <c r="N226" s="26">
        <f t="shared" ca="1" si="60"/>
        <v>0</v>
      </c>
      <c r="O226" s="106">
        <f t="shared" ca="1" si="61"/>
        <v>0</v>
      </c>
      <c r="P226" s="26">
        <f t="shared" ca="1" si="62"/>
        <v>0</v>
      </c>
      <c r="Q226" s="26">
        <f t="shared" ca="1" si="63"/>
        <v>0</v>
      </c>
      <c r="R226">
        <f t="shared" ca="1" si="64"/>
        <v>0.63449951258493675</v>
      </c>
    </row>
    <row r="227" spans="1:18">
      <c r="A227" s="104"/>
      <c r="B227" s="104"/>
      <c r="C227" s="104"/>
      <c r="D227" s="105">
        <f t="shared" si="50"/>
        <v>0</v>
      </c>
      <c r="E227" s="105">
        <f t="shared" si="51"/>
        <v>0</v>
      </c>
      <c r="F227" s="26">
        <f t="shared" si="52"/>
        <v>0</v>
      </c>
      <c r="G227" s="26">
        <f t="shared" si="53"/>
        <v>0</v>
      </c>
      <c r="H227" s="26">
        <f t="shared" si="54"/>
        <v>0</v>
      </c>
      <c r="I227" s="26">
        <f t="shared" si="55"/>
        <v>0</v>
      </c>
      <c r="J227" s="26">
        <f t="shared" si="56"/>
        <v>0</v>
      </c>
      <c r="K227" s="26">
        <f t="shared" si="57"/>
        <v>0</v>
      </c>
      <c r="L227" s="26">
        <f t="shared" si="58"/>
        <v>0</v>
      </c>
      <c r="M227" s="26">
        <f t="shared" ca="1" si="59"/>
        <v>-0.63449951258493675</v>
      </c>
      <c r="N227" s="26">
        <f t="shared" ca="1" si="60"/>
        <v>0</v>
      </c>
      <c r="O227" s="106">
        <f t="shared" ca="1" si="61"/>
        <v>0</v>
      </c>
      <c r="P227" s="26">
        <f t="shared" ca="1" si="62"/>
        <v>0</v>
      </c>
      <c r="Q227" s="26">
        <f t="shared" ca="1" si="63"/>
        <v>0</v>
      </c>
      <c r="R227">
        <f t="shared" ca="1" si="64"/>
        <v>0.63449951258493675</v>
      </c>
    </row>
    <row r="228" spans="1:18">
      <c r="A228" s="104"/>
      <c r="B228" s="104"/>
      <c r="C228" s="104"/>
      <c r="D228" s="105">
        <f t="shared" si="50"/>
        <v>0</v>
      </c>
      <c r="E228" s="105">
        <f t="shared" si="51"/>
        <v>0</v>
      </c>
      <c r="F228" s="26">
        <f t="shared" si="52"/>
        <v>0</v>
      </c>
      <c r="G228" s="26">
        <f t="shared" si="53"/>
        <v>0</v>
      </c>
      <c r="H228" s="26">
        <f t="shared" si="54"/>
        <v>0</v>
      </c>
      <c r="I228" s="26">
        <f t="shared" si="55"/>
        <v>0</v>
      </c>
      <c r="J228" s="26">
        <f t="shared" si="56"/>
        <v>0</v>
      </c>
      <c r="K228" s="26">
        <f t="shared" si="57"/>
        <v>0</v>
      </c>
      <c r="L228" s="26">
        <f t="shared" si="58"/>
        <v>0</v>
      </c>
      <c r="M228" s="26">
        <f t="shared" ca="1" si="59"/>
        <v>-0.63449951258493675</v>
      </c>
      <c r="N228" s="26">
        <f t="shared" ca="1" si="60"/>
        <v>0</v>
      </c>
      <c r="O228" s="106">
        <f t="shared" ca="1" si="61"/>
        <v>0</v>
      </c>
      <c r="P228" s="26">
        <f t="shared" ca="1" si="62"/>
        <v>0</v>
      </c>
      <c r="Q228" s="26">
        <f t="shared" ca="1" si="63"/>
        <v>0</v>
      </c>
      <c r="R228">
        <f t="shared" ca="1" si="64"/>
        <v>0.63449951258493675</v>
      </c>
    </row>
    <row r="229" spans="1:18">
      <c r="A229" s="104"/>
      <c r="B229" s="104"/>
      <c r="C229" s="104"/>
      <c r="D229" s="105">
        <f t="shared" si="50"/>
        <v>0</v>
      </c>
      <c r="E229" s="105">
        <f t="shared" si="51"/>
        <v>0</v>
      </c>
      <c r="F229" s="26">
        <f t="shared" si="52"/>
        <v>0</v>
      </c>
      <c r="G229" s="26">
        <f t="shared" si="53"/>
        <v>0</v>
      </c>
      <c r="H229" s="26">
        <f t="shared" si="54"/>
        <v>0</v>
      </c>
      <c r="I229" s="26">
        <f t="shared" si="55"/>
        <v>0</v>
      </c>
      <c r="J229" s="26">
        <f t="shared" si="56"/>
        <v>0</v>
      </c>
      <c r="K229" s="26">
        <f t="shared" si="57"/>
        <v>0</v>
      </c>
      <c r="L229" s="26">
        <f t="shared" si="58"/>
        <v>0</v>
      </c>
      <c r="M229" s="26">
        <f t="shared" ca="1" si="59"/>
        <v>-0.63449951258493675</v>
      </c>
      <c r="N229" s="26">
        <f t="shared" ca="1" si="60"/>
        <v>0</v>
      </c>
      <c r="O229" s="106">
        <f t="shared" ca="1" si="61"/>
        <v>0</v>
      </c>
      <c r="P229" s="26">
        <f t="shared" ca="1" si="62"/>
        <v>0</v>
      </c>
      <c r="Q229" s="26">
        <f t="shared" ca="1" si="63"/>
        <v>0</v>
      </c>
      <c r="R229">
        <f t="shared" ca="1" si="64"/>
        <v>0.63449951258493675</v>
      </c>
    </row>
    <row r="230" spans="1:18">
      <c r="A230" s="104"/>
      <c r="B230" s="104"/>
      <c r="C230" s="104"/>
      <c r="D230" s="105">
        <f t="shared" si="50"/>
        <v>0</v>
      </c>
      <c r="E230" s="105">
        <f t="shared" si="51"/>
        <v>0</v>
      </c>
      <c r="F230" s="26">
        <f t="shared" si="52"/>
        <v>0</v>
      </c>
      <c r="G230" s="26">
        <f t="shared" si="53"/>
        <v>0</v>
      </c>
      <c r="H230" s="26">
        <f t="shared" si="54"/>
        <v>0</v>
      </c>
      <c r="I230" s="26">
        <f t="shared" si="55"/>
        <v>0</v>
      </c>
      <c r="J230" s="26">
        <f t="shared" si="56"/>
        <v>0</v>
      </c>
      <c r="K230" s="26">
        <f t="shared" si="57"/>
        <v>0</v>
      </c>
      <c r="L230" s="26">
        <f t="shared" si="58"/>
        <v>0</v>
      </c>
      <c r="M230" s="26">
        <f t="shared" ca="1" si="59"/>
        <v>-0.63449951258493675</v>
      </c>
      <c r="N230" s="26">
        <f t="shared" ca="1" si="60"/>
        <v>0</v>
      </c>
      <c r="O230" s="106">
        <f t="shared" ca="1" si="61"/>
        <v>0</v>
      </c>
      <c r="P230" s="26">
        <f t="shared" ca="1" si="62"/>
        <v>0</v>
      </c>
      <c r="Q230" s="26">
        <f t="shared" ca="1" si="63"/>
        <v>0</v>
      </c>
      <c r="R230">
        <f t="shared" ca="1" si="64"/>
        <v>0.63449951258493675</v>
      </c>
    </row>
    <row r="231" spans="1:18">
      <c r="A231" s="104"/>
      <c r="B231" s="104"/>
      <c r="C231" s="104"/>
      <c r="D231" s="105">
        <f t="shared" si="50"/>
        <v>0</v>
      </c>
      <c r="E231" s="105">
        <f t="shared" si="51"/>
        <v>0</v>
      </c>
      <c r="F231" s="26">
        <f t="shared" si="52"/>
        <v>0</v>
      </c>
      <c r="G231" s="26">
        <f t="shared" si="53"/>
        <v>0</v>
      </c>
      <c r="H231" s="26">
        <f t="shared" si="54"/>
        <v>0</v>
      </c>
      <c r="I231" s="26">
        <f t="shared" si="55"/>
        <v>0</v>
      </c>
      <c r="J231" s="26">
        <f t="shared" si="56"/>
        <v>0</v>
      </c>
      <c r="K231" s="26">
        <f t="shared" si="57"/>
        <v>0</v>
      </c>
      <c r="L231" s="26">
        <f t="shared" si="58"/>
        <v>0</v>
      </c>
      <c r="M231" s="26">
        <f t="shared" ca="1" si="59"/>
        <v>-0.63449951258493675</v>
      </c>
      <c r="N231" s="26">
        <f t="shared" ca="1" si="60"/>
        <v>0</v>
      </c>
      <c r="O231" s="106">
        <f t="shared" ca="1" si="61"/>
        <v>0</v>
      </c>
      <c r="P231" s="26">
        <f t="shared" ca="1" si="62"/>
        <v>0</v>
      </c>
      <c r="Q231" s="26">
        <f t="shared" ca="1" si="63"/>
        <v>0</v>
      </c>
      <c r="R231">
        <f t="shared" ca="1" si="64"/>
        <v>0.63449951258493675</v>
      </c>
    </row>
    <row r="232" spans="1:18">
      <c r="A232" s="104"/>
      <c r="B232" s="104"/>
      <c r="C232" s="104"/>
      <c r="D232" s="105">
        <f t="shared" si="50"/>
        <v>0</v>
      </c>
      <c r="E232" s="105">
        <f t="shared" si="51"/>
        <v>0</v>
      </c>
      <c r="F232" s="26">
        <f t="shared" si="52"/>
        <v>0</v>
      </c>
      <c r="G232" s="26">
        <f t="shared" si="53"/>
        <v>0</v>
      </c>
      <c r="H232" s="26">
        <f t="shared" si="54"/>
        <v>0</v>
      </c>
      <c r="I232" s="26">
        <f t="shared" si="55"/>
        <v>0</v>
      </c>
      <c r="J232" s="26">
        <f t="shared" si="56"/>
        <v>0</v>
      </c>
      <c r="K232" s="26">
        <f t="shared" si="57"/>
        <v>0</v>
      </c>
      <c r="L232" s="26">
        <f t="shared" si="58"/>
        <v>0</v>
      </c>
      <c r="M232" s="26">
        <f t="shared" ca="1" si="59"/>
        <v>-0.63449951258493675</v>
      </c>
      <c r="N232" s="26">
        <f t="shared" ca="1" si="60"/>
        <v>0</v>
      </c>
      <c r="O232" s="106">
        <f t="shared" ca="1" si="61"/>
        <v>0</v>
      </c>
      <c r="P232" s="26">
        <f t="shared" ca="1" si="62"/>
        <v>0</v>
      </c>
      <c r="Q232" s="26">
        <f t="shared" ca="1" si="63"/>
        <v>0</v>
      </c>
      <c r="R232">
        <f t="shared" ca="1" si="64"/>
        <v>0.63449951258493675</v>
      </c>
    </row>
    <row r="233" spans="1:18">
      <c r="A233" s="104"/>
      <c r="B233" s="104"/>
      <c r="C233" s="104"/>
      <c r="D233" s="105">
        <f t="shared" si="50"/>
        <v>0</v>
      </c>
      <c r="E233" s="105">
        <f t="shared" si="51"/>
        <v>0</v>
      </c>
      <c r="F233" s="26">
        <f t="shared" si="52"/>
        <v>0</v>
      </c>
      <c r="G233" s="26">
        <f t="shared" si="53"/>
        <v>0</v>
      </c>
      <c r="H233" s="26">
        <f t="shared" si="54"/>
        <v>0</v>
      </c>
      <c r="I233" s="26">
        <f t="shared" si="55"/>
        <v>0</v>
      </c>
      <c r="J233" s="26">
        <f t="shared" si="56"/>
        <v>0</v>
      </c>
      <c r="K233" s="26">
        <f t="shared" si="57"/>
        <v>0</v>
      </c>
      <c r="L233" s="26">
        <f t="shared" si="58"/>
        <v>0</v>
      </c>
      <c r="M233" s="26">
        <f t="shared" ca="1" si="59"/>
        <v>-0.63449951258493675</v>
      </c>
      <c r="N233" s="26">
        <f t="shared" ca="1" si="60"/>
        <v>0</v>
      </c>
      <c r="O233" s="106">
        <f t="shared" ca="1" si="61"/>
        <v>0</v>
      </c>
      <c r="P233" s="26">
        <f t="shared" ca="1" si="62"/>
        <v>0</v>
      </c>
      <c r="Q233" s="26">
        <f t="shared" ca="1" si="63"/>
        <v>0</v>
      </c>
      <c r="R233">
        <f t="shared" ca="1" si="64"/>
        <v>0.63449951258493675</v>
      </c>
    </row>
    <row r="234" spans="1:18">
      <c r="A234" s="104"/>
      <c r="B234" s="104"/>
      <c r="C234" s="104"/>
      <c r="D234" s="105">
        <f t="shared" si="50"/>
        <v>0</v>
      </c>
      <c r="E234" s="105">
        <f t="shared" si="51"/>
        <v>0</v>
      </c>
      <c r="F234" s="26">
        <f t="shared" si="52"/>
        <v>0</v>
      </c>
      <c r="G234" s="26">
        <f t="shared" si="53"/>
        <v>0</v>
      </c>
      <c r="H234" s="26">
        <f t="shared" si="54"/>
        <v>0</v>
      </c>
      <c r="I234" s="26">
        <f t="shared" si="55"/>
        <v>0</v>
      </c>
      <c r="J234" s="26">
        <f t="shared" si="56"/>
        <v>0</v>
      </c>
      <c r="K234" s="26">
        <f t="shared" si="57"/>
        <v>0</v>
      </c>
      <c r="L234" s="26">
        <f t="shared" si="58"/>
        <v>0</v>
      </c>
      <c r="M234" s="26">
        <f t="shared" ca="1" si="59"/>
        <v>-0.63449951258493675</v>
      </c>
      <c r="N234" s="26">
        <f t="shared" ca="1" si="60"/>
        <v>0</v>
      </c>
      <c r="O234" s="106">
        <f t="shared" ca="1" si="61"/>
        <v>0</v>
      </c>
      <c r="P234" s="26">
        <f t="shared" ca="1" si="62"/>
        <v>0</v>
      </c>
      <c r="Q234" s="26">
        <f t="shared" ca="1" si="63"/>
        <v>0</v>
      </c>
      <c r="R234">
        <f t="shared" ca="1" si="64"/>
        <v>0.63449951258493675</v>
      </c>
    </row>
    <row r="235" spans="1:18">
      <c r="A235" s="104"/>
      <c r="B235" s="104"/>
      <c r="C235" s="104"/>
      <c r="D235" s="105">
        <f t="shared" si="50"/>
        <v>0</v>
      </c>
      <c r="E235" s="105">
        <f t="shared" si="51"/>
        <v>0</v>
      </c>
      <c r="F235" s="26">
        <f t="shared" si="52"/>
        <v>0</v>
      </c>
      <c r="G235" s="26">
        <f t="shared" si="53"/>
        <v>0</v>
      </c>
      <c r="H235" s="26">
        <f t="shared" si="54"/>
        <v>0</v>
      </c>
      <c r="I235" s="26">
        <f t="shared" si="55"/>
        <v>0</v>
      </c>
      <c r="J235" s="26">
        <f t="shared" si="56"/>
        <v>0</v>
      </c>
      <c r="K235" s="26">
        <f t="shared" si="57"/>
        <v>0</v>
      </c>
      <c r="L235" s="26">
        <f t="shared" si="58"/>
        <v>0</v>
      </c>
      <c r="M235" s="26">
        <f t="shared" ca="1" si="59"/>
        <v>-0.63449951258493675</v>
      </c>
      <c r="N235" s="26">
        <f t="shared" ca="1" si="60"/>
        <v>0</v>
      </c>
      <c r="O235" s="106">
        <f t="shared" ca="1" si="61"/>
        <v>0</v>
      </c>
      <c r="P235" s="26">
        <f t="shared" ca="1" si="62"/>
        <v>0</v>
      </c>
      <c r="Q235" s="26">
        <f t="shared" ca="1" si="63"/>
        <v>0</v>
      </c>
      <c r="R235">
        <f t="shared" ca="1" si="64"/>
        <v>0.63449951258493675</v>
      </c>
    </row>
    <row r="236" spans="1:18">
      <c r="A236" s="104"/>
      <c r="B236" s="104"/>
      <c r="C236" s="104"/>
      <c r="D236" s="105">
        <f t="shared" si="50"/>
        <v>0</v>
      </c>
      <c r="E236" s="105">
        <f t="shared" si="51"/>
        <v>0</v>
      </c>
      <c r="F236" s="26">
        <f t="shared" si="52"/>
        <v>0</v>
      </c>
      <c r="G236" s="26">
        <f t="shared" si="53"/>
        <v>0</v>
      </c>
      <c r="H236" s="26">
        <f t="shared" si="54"/>
        <v>0</v>
      </c>
      <c r="I236" s="26">
        <f t="shared" si="55"/>
        <v>0</v>
      </c>
      <c r="J236" s="26">
        <f t="shared" si="56"/>
        <v>0</v>
      </c>
      <c r="K236" s="26">
        <f t="shared" si="57"/>
        <v>0</v>
      </c>
      <c r="L236" s="26">
        <f t="shared" si="58"/>
        <v>0</v>
      </c>
      <c r="M236" s="26">
        <f t="shared" ca="1" si="59"/>
        <v>-0.63449951258493675</v>
      </c>
      <c r="N236" s="26">
        <f t="shared" ca="1" si="60"/>
        <v>0</v>
      </c>
      <c r="O236" s="106">
        <f t="shared" ca="1" si="61"/>
        <v>0</v>
      </c>
      <c r="P236" s="26">
        <f t="shared" ca="1" si="62"/>
        <v>0</v>
      </c>
      <c r="Q236" s="26">
        <f t="shared" ca="1" si="63"/>
        <v>0</v>
      </c>
      <c r="R236">
        <f t="shared" ca="1" si="64"/>
        <v>0.63449951258493675</v>
      </c>
    </row>
    <row r="237" spans="1:18">
      <c r="A237" s="104"/>
      <c r="B237" s="104"/>
      <c r="C237" s="104"/>
      <c r="D237" s="105">
        <f t="shared" si="50"/>
        <v>0</v>
      </c>
      <c r="E237" s="105">
        <f t="shared" si="51"/>
        <v>0</v>
      </c>
      <c r="F237" s="26">
        <f t="shared" si="52"/>
        <v>0</v>
      </c>
      <c r="G237" s="26">
        <f t="shared" si="53"/>
        <v>0</v>
      </c>
      <c r="H237" s="26">
        <f t="shared" si="54"/>
        <v>0</v>
      </c>
      <c r="I237" s="26">
        <f t="shared" si="55"/>
        <v>0</v>
      </c>
      <c r="J237" s="26">
        <f t="shared" si="56"/>
        <v>0</v>
      </c>
      <c r="K237" s="26">
        <f t="shared" si="57"/>
        <v>0</v>
      </c>
      <c r="L237" s="26">
        <f t="shared" si="58"/>
        <v>0</v>
      </c>
      <c r="M237" s="26">
        <f t="shared" ca="1" si="59"/>
        <v>-0.63449951258493675</v>
      </c>
      <c r="N237" s="26">
        <f t="shared" ca="1" si="60"/>
        <v>0</v>
      </c>
      <c r="O237" s="106">
        <f t="shared" ca="1" si="61"/>
        <v>0</v>
      </c>
      <c r="P237" s="26">
        <f t="shared" ca="1" si="62"/>
        <v>0</v>
      </c>
      <c r="Q237" s="26">
        <f t="shared" ca="1" si="63"/>
        <v>0</v>
      </c>
      <c r="R237">
        <f t="shared" ca="1" si="64"/>
        <v>0.63449951258493675</v>
      </c>
    </row>
    <row r="238" spans="1:18">
      <c r="A238" s="104"/>
      <c r="B238" s="104"/>
      <c r="C238" s="104"/>
      <c r="D238" s="105">
        <f t="shared" si="50"/>
        <v>0</v>
      </c>
      <c r="E238" s="105">
        <f t="shared" si="51"/>
        <v>0</v>
      </c>
      <c r="F238" s="26">
        <f t="shared" si="52"/>
        <v>0</v>
      </c>
      <c r="G238" s="26">
        <f t="shared" si="53"/>
        <v>0</v>
      </c>
      <c r="H238" s="26">
        <f t="shared" si="54"/>
        <v>0</v>
      </c>
      <c r="I238" s="26">
        <f t="shared" si="55"/>
        <v>0</v>
      </c>
      <c r="J238" s="26">
        <f t="shared" si="56"/>
        <v>0</v>
      </c>
      <c r="K238" s="26">
        <f t="shared" si="57"/>
        <v>0</v>
      </c>
      <c r="L238" s="26">
        <f t="shared" si="58"/>
        <v>0</v>
      </c>
      <c r="M238" s="26">
        <f t="shared" ca="1" si="59"/>
        <v>-0.63449951258493675</v>
      </c>
      <c r="N238" s="26">
        <f t="shared" ca="1" si="60"/>
        <v>0</v>
      </c>
      <c r="O238" s="106">
        <f t="shared" ca="1" si="61"/>
        <v>0</v>
      </c>
      <c r="P238" s="26">
        <f t="shared" ca="1" si="62"/>
        <v>0</v>
      </c>
      <c r="Q238" s="26">
        <f t="shared" ca="1" si="63"/>
        <v>0</v>
      </c>
      <c r="R238">
        <f t="shared" ca="1" si="64"/>
        <v>0.63449951258493675</v>
      </c>
    </row>
    <row r="239" spans="1:18">
      <c r="A239" s="104"/>
      <c r="B239" s="104"/>
      <c r="C239" s="104"/>
      <c r="D239" s="105">
        <f t="shared" si="50"/>
        <v>0</v>
      </c>
      <c r="E239" s="105">
        <f t="shared" si="51"/>
        <v>0</v>
      </c>
      <c r="F239" s="26">
        <f t="shared" si="52"/>
        <v>0</v>
      </c>
      <c r="G239" s="26">
        <f t="shared" si="53"/>
        <v>0</v>
      </c>
      <c r="H239" s="26">
        <f t="shared" si="54"/>
        <v>0</v>
      </c>
      <c r="I239" s="26">
        <f t="shared" si="55"/>
        <v>0</v>
      </c>
      <c r="J239" s="26">
        <f t="shared" si="56"/>
        <v>0</v>
      </c>
      <c r="K239" s="26">
        <f t="shared" si="57"/>
        <v>0</v>
      </c>
      <c r="L239" s="26">
        <f t="shared" si="58"/>
        <v>0</v>
      </c>
      <c r="M239" s="26">
        <f t="shared" ca="1" si="59"/>
        <v>-0.63449951258493675</v>
      </c>
      <c r="N239" s="26">
        <f t="shared" ca="1" si="60"/>
        <v>0</v>
      </c>
      <c r="O239" s="106">
        <f t="shared" ca="1" si="61"/>
        <v>0</v>
      </c>
      <c r="P239" s="26">
        <f t="shared" ca="1" si="62"/>
        <v>0</v>
      </c>
      <c r="Q239" s="26">
        <f t="shared" ca="1" si="63"/>
        <v>0</v>
      </c>
      <c r="R239">
        <f t="shared" ca="1" si="64"/>
        <v>0.63449951258493675</v>
      </c>
    </row>
    <row r="240" spans="1:18">
      <c r="A240" s="104"/>
      <c r="B240" s="104"/>
      <c r="C240" s="104"/>
      <c r="D240" s="105">
        <f t="shared" si="50"/>
        <v>0</v>
      </c>
      <c r="E240" s="105">
        <f t="shared" si="51"/>
        <v>0</v>
      </c>
      <c r="F240" s="26">
        <f t="shared" si="52"/>
        <v>0</v>
      </c>
      <c r="G240" s="26">
        <f t="shared" si="53"/>
        <v>0</v>
      </c>
      <c r="H240" s="26">
        <f t="shared" si="54"/>
        <v>0</v>
      </c>
      <c r="I240" s="26">
        <f t="shared" si="55"/>
        <v>0</v>
      </c>
      <c r="J240" s="26">
        <f t="shared" si="56"/>
        <v>0</v>
      </c>
      <c r="K240" s="26">
        <f t="shared" si="57"/>
        <v>0</v>
      </c>
      <c r="L240" s="26">
        <f t="shared" si="58"/>
        <v>0</v>
      </c>
      <c r="M240" s="26">
        <f t="shared" ca="1" si="59"/>
        <v>-0.63449951258493675</v>
      </c>
      <c r="N240" s="26">
        <f t="shared" ca="1" si="60"/>
        <v>0</v>
      </c>
      <c r="O240" s="106">
        <f t="shared" ca="1" si="61"/>
        <v>0</v>
      </c>
      <c r="P240" s="26">
        <f t="shared" ca="1" si="62"/>
        <v>0</v>
      </c>
      <c r="Q240" s="26">
        <f t="shared" ca="1" si="63"/>
        <v>0</v>
      </c>
      <c r="R240">
        <f t="shared" ca="1" si="64"/>
        <v>0.63449951258493675</v>
      </c>
    </row>
    <row r="241" spans="1:18">
      <c r="A241" s="104"/>
      <c r="B241" s="104"/>
      <c r="C241" s="104"/>
      <c r="D241" s="105">
        <f t="shared" si="50"/>
        <v>0</v>
      </c>
      <c r="E241" s="105">
        <f t="shared" si="51"/>
        <v>0</v>
      </c>
      <c r="F241" s="26">
        <f t="shared" si="52"/>
        <v>0</v>
      </c>
      <c r="G241" s="26">
        <f t="shared" si="53"/>
        <v>0</v>
      </c>
      <c r="H241" s="26">
        <f t="shared" si="54"/>
        <v>0</v>
      </c>
      <c r="I241" s="26">
        <f t="shared" si="55"/>
        <v>0</v>
      </c>
      <c r="J241" s="26">
        <f t="shared" si="56"/>
        <v>0</v>
      </c>
      <c r="K241" s="26">
        <f t="shared" si="57"/>
        <v>0</v>
      </c>
      <c r="L241" s="26">
        <f t="shared" si="58"/>
        <v>0</v>
      </c>
      <c r="M241" s="26">
        <f t="shared" ca="1" si="59"/>
        <v>-0.63449951258493675</v>
      </c>
      <c r="N241" s="26">
        <f t="shared" ca="1" si="60"/>
        <v>0</v>
      </c>
      <c r="O241" s="106">
        <f t="shared" ca="1" si="61"/>
        <v>0</v>
      </c>
      <c r="P241" s="26">
        <f t="shared" ca="1" si="62"/>
        <v>0</v>
      </c>
      <c r="Q241" s="26">
        <f t="shared" ca="1" si="63"/>
        <v>0</v>
      </c>
      <c r="R241">
        <f t="shared" ca="1" si="64"/>
        <v>0.63449951258493675</v>
      </c>
    </row>
    <row r="242" spans="1:18">
      <c r="A242" s="104"/>
      <c r="B242" s="104"/>
      <c r="C242" s="104"/>
      <c r="D242" s="105">
        <f t="shared" si="50"/>
        <v>0</v>
      </c>
      <c r="E242" s="105">
        <f t="shared" si="51"/>
        <v>0</v>
      </c>
      <c r="F242" s="26">
        <f t="shared" si="52"/>
        <v>0</v>
      </c>
      <c r="G242" s="26">
        <f t="shared" si="53"/>
        <v>0</v>
      </c>
      <c r="H242" s="26">
        <f t="shared" si="54"/>
        <v>0</v>
      </c>
      <c r="I242" s="26">
        <f t="shared" si="55"/>
        <v>0</v>
      </c>
      <c r="J242" s="26">
        <f t="shared" si="56"/>
        <v>0</v>
      </c>
      <c r="K242" s="26">
        <f t="shared" si="57"/>
        <v>0</v>
      </c>
      <c r="L242" s="26">
        <f t="shared" si="58"/>
        <v>0</v>
      </c>
      <c r="M242" s="26">
        <f t="shared" ca="1" si="59"/>
        <v>-0.63449951258493675</v>
      </c>
      <c r="N242" s="26">
        <f t="shared" ca="1" si="60"/>
        <v>0</v>
      </c>
      <c r="O242" s="106">
        <f t="shared" ca="1" si="61"/>
        <v>0</v>
      </c>
      <c r="P242" s="26">
        <f t="shared" ca="1" si="62"/>
        <v>0</v>
      </c>
      <c r="Q242" s="26">
        <f t="shared" ca="1" si="63"/>
        <v>0</v>
      </c>
      <c r="R242">
        <f t="shared" ca="1" si="64"/>
        <v>0.63449951258493675</v>
      </c>
    </row>
    <row r="243" spans="1:18">
      <c r="A243" s="104"/>
      <c r="B243" s="104"/>
      <c r="C243" s="104"/>
      <c r="D243" s="105">
        <f t="shared" si="50"/>
        <v>0</v>
      </c>
      <c r="E243" s="105">
        <f t="shared" si="51"/>
        <v>0</v>
      </c>
      <c r="F243" s="26">
        <f t="shared" si="52"/>
        <v>0</v>
      </c>
      <c r="G243" s="26">
        <f t="shared" si="53"/>
        <v>0</v>
      </c>
      <c r="H243" s="26">
        <f t="shared" si="54"/>
        <v>0</v>
      </c>
      <c r="I243" s="26">
        <f t="shared" si="55"/>
        <v>0</v>
      </c>
      <c r="J243" s="26">
        <f t="shared" si="56"/>
        <v>0</v>
      </c>
      <c r="K243" s="26">
        <f t="shared" si="57"/>
        <v>0</v>
      </c>
      <c r="L243" s="26">
        <f t="shared" si="58"/>
        <v>0</v>
      </c>
      <c r="M243" s="26">
        <f t="shared" ca="1" si="59"/>
        <v>-0.63449951258493675</v>
      </c>
      <c r="N243" s="26">
        <f t="shared" ca="1" si="60"/>
        <v>0</v>
      </c>
      <c r="O243" s="106">
        <f t="shared" ca="1" si="61"/>
        <v>0</v>
      </c>
      <c r="P243" s="26">
        <f t="shared" ca="1" si="62"/>
        <v>0</v>
      </c>
      <c r="Q243" s="26">
        <f t="shared" ca="1" si="63"/>
        <v>0</v>
      </c>
      <c r="R243">
        <f t="shared" ca="1" si="64"/>
        <v>0.63449951258493675</v>
      </c>
    </row>
    <row r="244" spans="1:18">
      <c r="A244" s="104"/>
      <c r="B244" s="104"/>
      <c r="C244" s="104"/>
      <c r="D244" s="105">
        <f t="shared" si="50"/>
        <v>0</v>
      </c>
      <c r="E244" s="105">
        <f t="shared" si="51"/>
        <v>0</v>
      </c>
      <c r="F244" s="26">
        <f t="shared" si="52"/>
        <v>0</v>
      </c>
      <c r="G244" s="26">
        <f t="shared" si="53"/>
        <v>0</v>
      </c>
      <c r="H244" s="26">
        <f t="shared" si="54"/>
        <v>0</v>
      </c>
      <c r="I244" s="26">
        <f t="shared" si="55"/>
        <v>0</v>
      </c>
      <c r="J244" s="26">
        <f t="shared" si="56"/>
        <v>0</v>
      </c>
      <c r="K244" s="26">
        <f t="shared" si="57"/>
        <v>0</v>
      </c>
      <c r="L244" s="26">
        <f t="shared" si="58"/>
        <v>0</v>
      </c>
      <c r="M244" s="26">
        <f t="shared" ca="1" si="59"/>
        <v>-0.63449951258493675</v>
      </c>
      <c r="N244" s="26">
        <f t="shared" ca="1" si="60"/>
        <v>0</v>
      </c>
      <c r="O244" s="106">
        <f t="shared" ca="1" si="61"/>
        <v>0</v>
      </c>
      <c r="P244" s="26">
        <f t="shared" ca="1" si="62"/>
        <v>0</v>
      </c>
      <c r="Q244" s="26">
        <f t="shared" ca="1" si="63"/>
        <v>0</v>
      </c>
      <c r="R244">
        <f t="shared" ca="1" si="64"/>
        <v>0.63449951258493675</v>
      </c>
    </row>
    <row r="245" spans="1:18">
      <c r="A245" s="104"/>
      <c r="B245" s="104"/>
      <c r="C245" s="104"/>
      <c r="D245" s="105">
        <f t="shared" si="50"/>
        <v>0</v>
      </c>
      <c r="E245" s="105">
        <f t="shared" si="51"/>
        <v>0</v>
      </c>
      <c r="F245" s="26">
        <f t="shared" si="52"/>
        <v>0</v>
      </c>
      <c r="G245" s="26">
        <f t="shared" si="53"/>
        <v>0</v>
      </c>
      <c r="H245" s="26">
        <f t="shared" si="54"/>
        <v>0</v>
      </c>
      <c r="I245" s="26">
        <f t="shared" si="55"/>
        <v>0</v>
      </c>
      <c r="J245" s="26">
        <f t="shared" si="56"/>
        <v>0</v>
      </c>
      <c r="K245" s="26">
        <f t="shared" si="57"/>
        <v>0</v>
      </c>
      <c r="L245" s="26">
        <f t="shared" si="58"/>
        <v>0</v>
      </c>
      <c r="M245" s="26">
        <f t="shared" ca="1" si="59"/>
        <v>-0.63449951258493675</v>
      </c>
      <c r="N245" s="26">
        <f t="shared" ca="1" si="60"/>
        <v>0</v>
      </c>
      <c r="O245" s="106">
        <f t="shared" ca="1" si="61"/>
        <v>0</v>
      </c>
      <c r="P245" s="26">
        <f t="shared" ca="1" si="62"/>
        <v>0</v>
      </c>
      <c r="Q245" s="26">
        <f t="shared" ca="1" si="63"/>
        <v>0</v>
      </c>
      <c r="R245">
        <f t="shared" ca="1" si="64"/>
        <v>0.63449951258493675</v>
      </c>
    </row>
    <row r="246" spans="1:18">
      <c r="A246" s="104"/>
      <c r="B246" s="104"/>
      <c r="C246" s="104"/>
      <c r="D246" s="105">
        <f t="shared" si="50"/>
        <v>0</v>
      </c>
      <c r="E246" s="105">
        <f t="shared" si="51"/>
        <v>0</v>
      </c>
      <c r="F246" s="26">
        <f t="shared" si="52"/>
        <v>0</v>
      </c>
      <c r="G246" s="26">
        <f t="shared" si="53"/>
        <v>0</v>
      </c>
      <c r="H246" s="26">
        <f t="shared" si="54"/>
        <v>0</v>
      </c>
      <c r="I246" s="26">
        <f t="shared" si="55"/>
        <v>0</v>
      </c>
      <c r="J246" s="26">
        <f t="shared" si="56"/>
        <v>0</v>
      </c>
      <c r="K246" s="26">
        <f t="shared" si="57"/>
        <v>0</v>
      </c>
      <c r="L246" s="26">
        <f t="shared" si="58"/>
        <v>0</v>
      </c>
      <c r="M246" s="26">
        <f t="shared" ca="1" si="59"/>
        <v>-0.63449951258493675</v>
      </c>
      <c r="N246" s="26">
        <f t="shared" ca="1" si="60"/>
        <v>0</v>
      </c>
      <c r="O246" s="106">
        <f t="shared" ca="1" si="61"/>
        <v>0</v>
      </c>
      <c r="P246" s="26">
        <f t="shared" ca="1" si="62"/>
        <v>0</v>
      </c>
      <c r="Q246" s="26">
        <f t="shared" ca="1" si="63"/>
        <v>0</v>
      </c>
      <c r="R246">
        <f t="shared" ca="1" si="64"/>
        <v>0.63449951258493675</v>
      </c>
    </row>
    <row r="247" spans="1:18">
      <c r="A247" s="104"/>
      <c r="B247" s="104"/>
      <c r="C247" s="104"/>
      <c r="D247" s="105">
        <f t="shared" si="50"/>
        <v>0</v>
      </c>
      <c r="E247" s="105">
        <f t="shared" si="51"/>
        <v>0</v>
      </c>
      <c r="F247" s="26">
        <f t="shared" si="52"/>
        <v>0</v>
      </c>
      <c r="G247" s="26">
        <f t="shared" si="53"/>
        <v>0</v>
      </c>
      <c r="H247" s="26">
        <f t="shared" si="54"/>
        <v>0</v>
      </c>
      <c r="I247" s="26">
        <f t="shared" si="55"/>
        <v>0</v>
      </c>
      <c r="J247" s="26">
        <f t="shared" si="56"/>
        <v>0</v>
      </c>
      <c r="K247" s="26">
        <f t="shared" si="57"/>
        <v>0</v>
      </c>
      <c r="L247" s="26">
        <f t="shared" si="58"/>
        <v>0</v>
      </c>
      <c r="M247" s="26">
        <f t="shared" ca="1" si="59"/>
        <v>-0.63449951258493675</v>
      </c>
      <c r="N247" s="26">
        <f t="shared" ca="1" si="60"/>
        <v>0</v>
      </c>
      <c r="O247" s="106">
        <f t="shared" ca="1" si="61"/>
        <v>0</v>
      </c>
      <c r="P247" s="26">
        <f t="shared" ca="1" si="62"/>
        <v>0</v>
      </c>
      <c r="Q247" s="26">
        <f t="shared" ca="1" si="63"/>
        <v>0</v>
      </c>
      <c r="R247">
        <f t="shared" ca="1" si="64"/>
        <v>0.63449951258493675</v>
      </c>
    </row>
    <row r="248" spans="1:18">
      <c r="A248" s="104"/>
      <c r="B248" s="104"/>
      <c r="C248" s="104"/>
      <c r="D248" s="105">
        <f t="shared" si="50"/>
        <v>0</v>
      </c>
      <c r="E248" s="105">
        <f t="shared" si="51"/>
        <v>0</v>
      </c>
      <c r="F248" s="26">
        <f t="shared" si="52"/>
        <v>0</v>
      </c>
      <c r="G248" s="26">
        <f t="shared" si="53"/>
        <v>0</v>
      </c>
      <c r="H248" s="26">
        <f t="shared" si="54"/>
        <v>0</v>
      </c>
      <c r="I248" s="26">
        <f t="shared" si="55"/>
        <v>0</v>
      </c>
      <c r="J248" s="26">
        <f t="shared" si="56"/>
        <v>0</v>
      </c>
      <c r="K248" s="26">
        <f t="shared" si="57"/>
        <v>0</v>
      </c>
      <c r="L248" s="26">
        <f t="shared" si="58"/>
        <v>0</v>
      </c>
      <c r="M248" s="26">
        <f t="shared" ca="1" si="59"/>
        <v>-0.63449951258493675</v>
      </c>
      <c r="N248" s="26">
        <f t="shared" ca="1" si="60"/>
        <v>0</v>
      </c>
      <c r="O248" s="106">
        <f t="shared" ca="1" si="61"/>
        <v>0</v>
      </c>
      <c r="P248" s="26">
        <f t="shared" ca="1" si="62"/>
        <v>0</v>
      </c>
      <c r="Q248" s="26">
        <f t="shared" ca="1" si="63"/>
        <v>0</v>
      </c>
      <c r="R248">
        <f t="shared" ca="1" si="64"/>
        <v>0.63449951258493675</v>
      </c>
    </row>
    <row r="249" spans="1:18">
      <c r="A249" s="104"/>
      <c r="B249" s="104"/>
      <c r="C249" s="104"/>
      <c r="D249" s="105">
        <f t="shared" si="50"/>
        <v>0</v>
      </c>
      <c r="E249" s="105">
        <f t="shared" si="51"/>
        <v>0</v>
      </c>
      <c r="F249" s="26">
        <f t="shared" si="52"/>
        <v>0</v>
      </c>
      <c r="G249" s="26">
        <f t="shared" si="53"/>
        <v>0</v>
      </c>
      <c r="H249" s="26">
        <f t="shared" si="54"/>
        <v>0</v>
      </c>
      <c r="I249" s="26">
        <f t="shared" si="55"/>
        <v>0</v>
      </c>
      <c r="J249" s="26">
        <f t="shared" si="56"/>
        <v>0</v>
      </c>
      <c r="K249" s="26">
        <f t="shared" si="57"/>
        <v>0</v>
      </c>
      <c r="L249" s="26">
        <f t="shared" si="58"/>
        <v>0</v>
      </c>
      <c r="M249" s="26">
        <f t="shared" ca="1" si="59"/>
        <v>-0.63449951258493675</v>
      </c>
      <c r="N249" s="26">
        <f t="shared" ca="1" si="60"/>
        <v>0</v>
      </c>
      <c r="O249" s="106">
        <f t="shared" ca="1" si="61"/>
        <v>0</v>
      </c>
      <c r="P249" s="26">
        <f t="shared" ca="1" si="62"/>
        <v>0</v>
      </c>
      <c r="Q249" s="26">
        <f t="shared" ca="1" si="63"/>
        <v>0</v>
      </c>
      <c r="R249">
        <f t="shared" ca="1" si="64"/>
        <v>0.63449951258493675</v>
      </c>
    </row>
    <row r="250" spans="1:18">
      <c r="A250" s="104"/>
      <c r="B250" s="104"/>
      <c r="C250" s="104"/>
      <c r="D250" s="105">
        <f t="shared" si="50"/>
        <v>0</v>
      </c>
      <c r="E250" s="105">
        <f t="shared" si="51"/>
        <v>0</v>
      </c>
      <c r="F250" s="26">
        <f t="shared" si="52"/>
        <v>0</v>
      </c>
      <c r="G250" s="26">
        <f t="shared" si="53"/>
        <v>0</v>
      </c>
      <c r="H250" s="26">
        <f t="shared" si="54"/>
        <v>0</v>
      </c>
      <c r="I250" s="26">
        <f t="shared" si="55"/>
        <v>0</v>
      </c>
      <c r="J250" s="26">
        <f t="shared" si="56"/>
        <v>0</v>
      </c>
      <c r="K250" s="26">
        <f t="shared" si="57"/>
        <v>0</v>
      </c>
      <c r="L250" s="26">
        <f t="shared" si="58"/>
        <v>0</v>
      </c>
      <c r="M250" s="26">
        <f t="shared" ca="1" si="59"/>
        <v>-0.63449951258493675</v>
      </c>
      <c r="N250" s="26">
        <f t="shared" ca="1" si="60"/>
        <v>0</v>
      </c>
      <c r="O250" s="106">
        <f t="shared" ca="1" si="61"/>
        <v>0</v>
      </c>
      <c r="P250" s="26">
        <f t="shared" ca="1" si="62"/>
        <v>0</v>
      </c>
      <c r="Q250" s="26">
        <f t="shared" ca="1" si="63"/>
        <v>0</v>
      </c>
      <c r="R250">
        <f t="shared" ca="1" si="64"/>
        <v>0.63449951258493675</v>
      </c>
    </row>
    <row r="251" spans="1:18">
      <c r="A251" s="104"/>
      <c r="B251" s="104"/>
      <c r="C251" s="104"/>
      <c r="D251" s="105">
        <f t="shared" si="50"/>
        <v>0</v>
      </c>
      <c r="E251" s="105">
        <f t="shared" si="51"/>
        <v>0</v>
      </c>
      <c r="F251" s="26">
        <f t="shared" si="52"/>
        <v>0</v>
      </c>
      <c r="G251" s="26">
        <f t="shared" si="53"/>
        <v>0</v>
      </c>
      <c r="H251" s="26">
        <f t="shared" si="54"/>
        <v>0</v>
      </c>
      <c r="I251" s="26">
        <f t="shared" si="55"/>
        <v>0</v>
      </c>
      <c r="J251" s="26">
        <f t="shared" si="56"/>
        <v>0</v>
      </c>
      <c r="K251" s="26">
        <f t="shared" si="57"/>
        <v>0</v>
      </c>
      <c r="L251" s="26">
        <f t="shared" si="58"/>
        <v>0</v>
      </c>
      <c r="M251" s="26">
        <f t="shared" ca="1" si="59"/>
        <v>-0.63449951258493675</v>
      </c>
      <c r="N251" s="26">
        <f t="shared" ca="1" si="60"/>
        <v>0</v>
      </c>
      <c r="O251" s="106">
        <f t="shared" ca="1" si="61"/>
        <v>0</v>
      </c>
      <c r="P251" s="26">
        <f t="shared" ca="1" si="62"/>
        <v>0</v>
      </c>
      <c r="Q251" s="26">
        <f t="shared" ca="1" si="63"/>
        <v>0</v>
      </c>
      <c r="R251">
        <f t="shared" ca="1" si="64"/>
        <v>0.63449951258493675</v>
      </c>
    </row>
    <row r="252" spans="1:18">
      <c r="A252" s="104"/>
      <c r="B252" s="104"/>
      <c r="C252" s="104"/>
      <c r="D252" s="105">
        <f t="shared" si="50"/>
        <v>0</v>
      </c>
      <c r="E252" s="105">
        <f t="shared" si="51"/>
        <v>0</v>
      </c>
      <c r="F252" s="26">
        <f t="shared" si="52"/>
        <v>0</v>
      </c>
      <c r="G252" s="26">
        <f t="shared" si="53"/>
        <v>0</v>
      </c>
      <c r="H252" s="26">
        <f t="shared" si="54"/>
        <v>0</v>
      </c>
      <c r="I252" s="26">
        <f t="shared" si="55"/>
        <v>0</v>
      </c>
      <c r="J252" s="26">
        <f t="shared" si="56"/>
        <v>0</v>
      </c>
      <c r="K252" s="26">
        <f t="shared" si="57"/>
        <v>0</v>
      </c>
      <c r="L252" s="26">
        <f t="shared" si="58"/>
        <v>0</v>
      </c>
      <c r="M252" s="26">
        <f t="shared" ca="1" si="59"/>
        <v>-0.63449951258493675</v>
      </c>
      <c r="N252" s="26">
        <f t="shared" ca="1" si="60"/>
        <v>0</v>
      </c>
      <c r="O252" s="106">
        <f t="shared" ca="1" si="61"/>
        <v>0</v>
      </c>
      <c r="P252" s="26">
        <f t="shared" ca="1" si="62"/>
        <v>0</v>
      </c>
      <c r="Q252" s="26">
        <f t="shared" ca="1" si="63"/>
        <v>0</v>
      </c>
      <c r="R252">
        <f t="shared" ca="1" si="64"/>
        <v>0.63449951258493675</v>
      </c>
    </row>
    <row r="253" spans="1:18">
      <c r="A253" s="104"/>
      <c r="B253" s="104"/>
      <c r="C253" s="104"/>
      <c r="D253" s="105">
        <f t="shared" si="50"/>
        <v>0</v>
      </c>
      <c r="E253" s="105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6">
        <f t="shared" ca="1" si="59"/>
        <v>-0.63449951258493675</v>
      </c>
      <c r="N253" s="26">
        <f t="shared" ca="1" si="60"/>
        <v>0</v>
      </c>
      <c r="O253" s="106">
        <f t="shared" ca="1" si="61"/>
        <v>0</v>
      </c>
      <c r="P253" s="26">
        <f t="shared" ca="1" si="62"/>
        <v>0</v>
      </c>
      <c r="Q253" s="26">
        <f t="shared" ca="1" si="63"/>
        <v>0</v>
      </c>
      <c r="R253">
        <f t="shared" ca="1" si="64"/>
        <v>0.63449951258493675</v>
      </c>
    </row>
    <row r="254" spans="1:18">
      <c r="A254" s="104"/>
      <c r="B254" s="104"/>
      <c r="C254" s="104"/>
      <c r="D254" s="105">
        <f t="shared" si="50"/>
        <v>0</v>
      </c>
      <c r="E254" s="105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6">
        <f t="shared" ca="1" si="59"/>
        <v>-0.63449951258493675</v>
      </c>
      <c r="N254" s="26">
        <f t="shared" ca="1" si="60"/>
        <v>0</v>
      </c>
      <c r="O254" s="106">
        <f t="shared" ca="1" si="61"/>
        <v>0</v>
      </c>
      <c r="P254" s="26">
        <f t="shared" ca="1" si="62"/>
        <v>0</v>
      </c>
      <c r="Q254" s="26">
        <f t="shared" ca="1" si="63"/>
        <v>0</v>
      </c>
      <c r="R254">
        <f t="shared" ca="1" si="64"/>
        <v>0.63449951258493675</v>
      </c>
    </row>
    <row r="255" spans="1:18">
      <c r="A255" s="104"/>
      <c r="B255" s="104"/>
      <c r="C255" s="104"/>
      <c r="D255" s="105">
        <f t="shared" si="50"/>
        <v>0</v>
      </c>
      <c r="E255" s="105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6">
        <f t="shared" ca="1" si="59"/>
        <v>-0.63449951258493675</v>
      </c>
      <c r="N255" s="26">
        <f t="shared" ca="1" si="60"/>
        <v>0</v>
      </c>
      <c r="O255" s="106">
        <f t="shared" ca="1" si="61"/>
        <v>0</v>
      </c>
      <c r="P255" s="26">
        <f t="shared" ca="1" si="62"/>
        <v>0</v>
      </c>
      <c r="Q255" s="26">
        <f t="shared" ca="1" si="63"/>
        <v>0</v>
      </c>
      <c r="R255">
        <f t="shared" ca="1" si="64"/>
        <v>0.63449951258493675</v>
      </c>
    </row>
    <row r="256" spans="1:18">
      <c r="A256" s="104"/>
      <c r="B256" s="104"/>
      <c r="C256" s="104"/>
      <c r="D256" s="105">
        <f t="shared" si="50"/>
        <v>0</v>
      </c>
      <c r="E256" s="105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6">
        <f t="shared" ca="1" si="59"/>
        <v>-0.63449951258493675</v>
      </c>
      <c r="N256" s="26">
        <f t="shared" ca="1" si="60"/>
        <v>0</v>
      </c>
      <c r="O256" s="106">
        <f t="shared" ca="1" si="61"/>
        <v>0</v>
      </c>
      <c r="P256" s="26">
        <f t="shared" ca="1" si="62"/>
        <v>0</v>
      </c>
      <c r="Q256" s="26">
        <f t="shared" ca="1" si="63"/>
        <v>0</v>
      </c>
      <c r="R256">
        <f t="shared" ca="1" si="64"/>
        <v>0.63449951258493675</v>
      </c>
    </row>
    <row r="257" spans="1:18">
      <c r="A257" s="104"/>
      <c r="B257" s="104"/>
      <c r="C257" s="104"/>
      <c r="D257" s="105">
        <f t="shared" si="50"/>
        <v>0</v>
      </c>
      <c r="E257" s="105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6">
        <f t="shared" ca="1" si="59"/>
        <v>-0.63449951258493675</v>
      </c>
      <c r="N257" s="26">
        <f t="shared" ca="1" si="60"/>
        <v>0</v>
      </c>
      <c r="O257" s="106">
        <f t="shared" ca="1" si="61"/>
        <v>0</v>
      </c>
      <c r="P257" s="26">
        <f t="shared" ca="1" si="62"/>
        <v>0</v>
      </c>
      <c r="Q257" s="26">
        <f t="shared" ca="1" si="63"/>
        <v>0</v>
      </c>
      <c r="R257">
        <f t="shared" ca="1" si="64"/>
        <v>0.63449951258493675</v>
      </c>
    </row>
    <row r="258" spans="1:18">
      <c r="A258" s="104"/>
      <c r="B258" s="104"/>
      <c r="C258" s="104"/>
      <c r="D258" s="105">
        <f t="shared" si="50"/>
        <v>0</v>
      </c>
      <c r="E258" s="105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6">
        <f t="shared" ca="1" si="59"/>
        <v>-0.63449951258493675</v>
      </c>
      <c r="N258" s="26">
        <f t="shared" ca="1" si="60"/>
        <v>0</v>
      </c>
      <c r="O258" s="106">
        <f t="shared" ca="1" si="61"/>
        <v>0</v>
      </c>
      <c r="P258" s="26">
        <f t="shared" ca="1" si="62"/>
        <v>0</v>
      </c>
      <c r="Q258" s="26">
        <f t="shared" ca="1" si="63"/>
        <v>0</v>
      </c>
      <c r="R258">
        <f t="shared" ca="1" si="64"/>
        <v>0.63449951258493675</v>
      </c>
    </row>
    <row r="259" spans="1:18">
      <c r="A259" s="104"/>
      <c r="B259" s="104"/>
      <c r="C259" s="104"/>
      <c r="D259" s="105">
        <f t="shared" si="50"/>
        <v>0</v>
      </c>
      <c r="E259" s="105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0</v>
      </c>
      <c r="M259" s="26">
        <f t="shared" ca="1" si="59"/>
        <v>-0.63449951258493675</v>
      </c>
      <c r="N259" s="26">
        <f t="shared" ca="1" si="60"/>
        <v>0</v>
      </c>
      <c r="O259" s="106">
        <f t="shared" ca="1" si="61"/>
        <v>0</v>
      </c>
      <c r="P259" s="26">
        <f t="shared" ca="1" si="62"/>
        <v>0</v>
      </c>
      <c r="Q259" s="26">
        <f t="shared" ca="1" si="63"/>
        <v>0</v>
      </c>
      <c r="R259">
        <f t="shared" ca="1" si="64"/>
        <v>0.63449951258493675</v>
      </c>
    </row>
    <row r="260" spans="1:18">
      <c r="A260" s="104"/>
      <c r="B260" s="104"/>
      <c r="C260" s="104"/>
      <c r="D260" s="105">
        <f t="shared" si="50"/>
        <v>0</v>
      </c>
      <c r="E260" s="105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0</v>
      </c>
      <c r="L260" s="26">
        <f t="shared" si="58"/>
        <v>0</v>
      </c>
      <c r="M260" s="26">
        <f t="shared" ca="1" si="59"/>
        <v>-0.63449951258493675</v>
      </c>
      <c r="N260" s="26">
        <f t="shared" ca="1" si="60"/>
        <v>0</v>
      </c>
      <c r="O260" s="106">
        <f t="shared" ca="1" si="61"/>
        <v>0</v>
      </c>
      <c r="P260" s="26">
        <f t="shared" ca="1" si="62"/>
        <v>0</v>
      </c>
      <c r="Q260" s="26">
        <f t="shared" ca="1" si="63"/>
        <v>0</v>
      </c>
      <c r="R260">
        <f t="shared" ca="1" si="64"/>
        <v>0.63449951258493675</v>
      </c>
    </row>
    <row r="261" spans="1:18">
      <c r="A261" s="104"/>
      <c r="B261" s="104"/>
      <c r="C261" s="104"/>
      <c r="D261" s="105">
        <f t="shared" si="50"/>
        <v>0</v>
      </c>
      <c r="E261" s="105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0</v>
      </c>
      <c r="K261" s="26">
        <f t="shared" si="57"/>
        <v>0</v>
      </c>
      <c r="L261" s="26">
        <f t="shared" si="58"/>
        <v>0</v>
      </c>
      <c r="M261" s="26">
        <f t="shared" ca="1" si="59"/>
        <v>-0.63449951258493675</v>
      </c>
      <c r="N261" s="26">
        <f t="shared" ca="1" si="60"/>
        <v>0</v>
      </c>
      <c r="O261" s="106">
        <f t="shared" ca="1" si="61"/>
        <v>0</v>
      </c>
      <c r="P261" s="26">
        <f t="shared" ca="1" si="62"/>
        <v>0</v>
      </c>
      <c r="Q261" s="26">
        <f t="shared" ca="1" si="63"/>
        <v>0</v>
      </c>
      <c r="R261">
        <f t="shared" ca="1" si="64"/>
        <v>0.63449951258493675</v>
      </c>
    </row>
    <row r="262" spans="1:18">
      <c r="A262" s="104"/>
      <c r="B262" s="104"/>
      <c r="C262" s="104"/>
      <c r="D262" s="105">
        <f t="shared" si="50"/>
        <v>0</v>
      </c>
      <c r="E262" s="105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0</v>
      </c>
      <c r="J262" s="26">
        <f t="shared" si="56"/>
        <v>0</v>
      </c>
      <c r="K262" s="26">
        <f t="shared" si="57"/>
        <v>0</v>
      </c>
      <c r="L262" s="26">
        <f t="shared" si="58"/>
        <v>0</v>
      </c>
      <c r="M262" s="26">
        <f t="shared" ca="1" si="59"/>
        <v>-0.63449951258493675</v>
      </c>
      <c r="N262" s="26">
        <f t="shared" ca="1" si="60"/>
        <v>0</v>
      </c>
      <c r="O262" s="106">
        <f t="shared" ca="1" si="61"/>
        <v>0</v>
      </c>
      <c r="P262" s="26">
        <f t="shared" ca="1" si="62"/>
        <v>0</v>
      </c>
      <c r="Q262" s="26">
        <f t="shared" ca="1" si="63"/>
        <v>0</v>
      </c>
      <c r="R262">
        <f t="shared" ca="1" si="64"/>
        <v>0.63449951258493675</v>
      </c>
    </row>
    <row r="263" spans="1:18">
      <c r="A263" s="104"/>
      <c r="B263" s="104"/>
      <c r="C263" s="104"/>
      <c r="D263" s="105">
        <f t="shared" si="50"/>
        <v>0</v>
      </c>
      <c r="E263" s="105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0</v>
      </c>
      <c r="I263" s="26">
        <f t="shared" si="55"/>
        <v>0</v>
      </c>
      <c r="J263" s="26">
        <f t="shared" si="56"/>
        <v>0</v>
      </c>
      <c r="K263" s="26">
        <f t="shared" si="57"/>
        <v>0</v>
      </c>
      <c r="L263" s="26">
        <f t="shared" si="58"/>
        <v>0</v>
      </c>
      <c r="M263" s="26">
        <f t="shared" ca="1" si="59"/>
        <v>-0.63449951258493675</v>
      </c>
      <c r="N263" s="26">
        <f t="shared" ca="1" si="60"/>
        <v>0</v>
      </c>
      <c r="O263" s="106">
        <f t="shared" ca="1" si="61"/>
        <v>0</v>
      </c>
      <c r="P263" s="26">
        <f t="shared" ca="1" si="62"/>
        <v>0</v>
      </c>
      <c r="Q263" s="26">
        <f t="shared" ca="1" si="63"/>
        <v>0</v>
      </c>
      <c r="R263">
        <f t="shared" ca="1" si="64"/>
        <v>0.63449951258493675</v>
      </c>
    </row>
    <row r="264" spans="1:18">
      <c r="A264" s="104"/>
      <c r="B264" s="104"/>
      <c r="C264" s="104"/>
      <c r="D264" s="105">
        <f t="shared" si="50"/>
        <v>0</v>
      </c>
      <c r="E264" s="105">
        <f t="shared" si="51"/>
        <v>0</v>
      </c>
      <c r="F264" s="26">
        <f t="shared" si="52"/>
        <v>0</v>
      </c>
      <c r="G264" s="26">
        <f t="shared" si="53"/>
        <v>0</v>
      </c>
      <c r="H264" s="26">
        <f t="shared" si="54"/>
        <v>0</v>
      </c>
      <c r="I264" s="26">
        <f t="shared" si="55"/>
        <v>0</v>
      </c>
      <c r="J264" s="26">
        <f t="shared" si="56"/>
        <v>0</v>
      </c>
      <c r="K264" s="26">
        <f t="shared" si="57"/>
        <v>0</v>
      </c>
      <c r="L264" s="26">
        <f t="shared" si="58"/>
        <v>0</v>
      </c>
      <c r="M264" s="26">
        <f t="shared" ca="1" si="59"/>
        <v>-0.63449951258493675</v>
      </c>
      <c r="N264" s="26">
        <f t="shared" ca="1" si="60"/>
        <v>0</v>
      </c>
      <c r="O264" s="106">
        <f t="shared" ca="1" si="61"/>
        <v>0</v>
      </c>
      <c r="P264" s="26">
        <f t="shared" ca="1" si="62"/>
        <v>0</v>
      </c>
      <c r="Q264" s="26">
        <f t="shared" ca="1" si="63"/>
        <v>0</v>
      </c>
      <c r="R264">
        <f t="shared" ca="1" si="64"/>
        <v>0.63449951258493675</v>
      </c>
    </row>
    <row r="265" spans="1:18">
      <c r="A265" s="104"/>
      <c r="B265" s="104"/>
      <c r="C265" s="104"/>
      <c r="D265" s="105">
        <f t="shared" si="50"/>
        <v>0</v>
      </c>
      <c r="E265" s="105">
        <f t="shared" si="51"/>
        <v>0</v>
      </c>
      <c r="F265" s="26">
        <f t="shared" si="52"/>
        <v>0</v>
      </c>
      <c r="G265" s="26">
        <f t="shared" si="53"/>
        <v>0</v>
      </c>
      <c r="H265" s="26">
        <f t="shared" si="54"/>
        <v>0</v>
      </c>
      <c r="I265" s="26">
        <f t="shared" si="55"/>
        <v>0</v>
      </c>
      <c r="J265" s="26">
        <f t="shared" si="56"/>
        <v>0</v>
      </c>
      <c r="K265" s="26">
        <f t="shared" si="57"/>
        <v>0</v>
      </c>
      <c r="L265" s="26">
        <f t="shared" si="58"/>
        <v>0</v>
      </c>
      <c r="M265" s="26">
        <f t="shared" ca="1" si="59"/>
        <v>-0.63449951258493675</v>
      </c>
      <c r="N265" s="26">
        <f t="shared" ca="1" si="60"/>
        <v>0</v>
      </c>
      <c r="O265" s="106">
        <f t="shared" ca="1" si="61"/>
        <v>0</v>
      </c>
      <c r="P265" s="26">
        <f t="shared" ca="1" si="62"/>
        <v>0</v>
      </c>
      <c r="Q265" s="26">
        <f t="shared" ca="1" si="63"/>
        <v>0</v>
      </c>
      <c r="R265">
        <f t="shared" ca="1" si="64"/>
        <v>0.63449951258493675</v>
      </c>
    </row>
    <row r="266" spans="1:18">
      <c r="A266" s="104"/>
      <c r="B266" s="104"/>
      <c r="C266" s="104"/>
      <c r="D266" s="105">
        <f t="shared" si="50"/>
        <v>0</v>
      </c>
      <c r="E266" s="105">
        <f t="shared" si="51"/>
        <v>0</v>
      </c>
      <c r="F266" s="26">
        <f t="shared" si="52"/>
        <v>0</v>
      </c>
      <c r="G266" s="26">
        <f t="shared" si="53"/>
        <v>0</v>
      </c>
      <c r="H266" s="26">
        <f t="shared" si="54"/>
        <v>0</v>
      </c>
      <c r="I266" s="26">
        <f t="shared" si="55"/>
        <v>0</v>
      </c>
      <c r="J266" s="26">
        <f t="shared" si="56"/>
        <v>0</v>
      </c>
      <c r="K266" s="26">
        <f t="shared" si="57"/>
        <v>0</v>
      </c>
      <c r="L266" s="26">
        <f t="shared" si="58"/>
        <v>0</v>
      </c>
      <c r="M266" s="26">
        <f t="shared" ca="1" si="59"/>
        <v>-0.63449951258493675</v>
      </c>
      <c r="N266" s="26">
        <f t="shared" ca="1" si="60"/>
        <v>0</v>
      </c>
      <c r="O266" s="106">
        <f t="shared" ca="1" si="61"/>
        <v>0</v>
      </c>
      <c r="P266" s="26">
        <f t="shared" ca="1" si="62"/>
        <v>0</v>
      </c>
      <c r="Q266" s="26">
        <f t="shared" ca="1" si="63"/>
        <v>0</v>
      </c>
      <c r="R266">
        <f t="shared" ca="1" si="64"/>
        <v>0.63449951258493675</v>
      </c>
    </row>
    <row r="267" spans="1:18">
      <c r="A267" s="104"/>
      <c r="B267" s="104"/>
      <c r="C267" s="104"/>
      <c r="D267" s="105">
        <f t="shared" si="50"/>
        <v>0</v>
      </c>
      <c r="E267" s="105">
        <f t="shared" si="51"/>
        <v>0</v>
      </c>
      <c r="F267" s="26">
        <f t="shared" si="52"/>
        <v>0</v>
      </c>
      <c r="G267" s="26">
        <f t="shared" si="53"/>
        <v>0</v>
      </c>
      <c r="H267" s="26">
        <f t="shared" si="54"/>
        <v>0</v>
      </c>
      <c r="I267" s="26">
        <f t="shared" si="55"/>
        <v>0</v>
      </c>
      <c r="J267" s="26">
        <f t="shared" si="56"/>
        <v>0</v>
      </c>
      <c r="K267" s="26">
        <f t="shared" si="57"/>
        <v>0</v>
      </c>
      <c r="L267" s="26">
        <f t="shared" si="58"/>
        <v>0</v>
      </c>
      <c r="M267" s="26">
        <f t="shared" ca="1" si="59"/>
        <v>-0.63449951258493675</v>
      </c>
      <c r="N267" s="26">
        <f t="shared" ca="1" si="60"/>
        <v>0</v>
      </c>
      <c r="O267" s="106">
        <f t="shared" ca="1" si="61"/>
        <v>0</v>
      </c>
      <c r="P267" s="26">
        <f t="shared" ca="1" si="62"/>
        <v>0</v>
      </c>
      <c r="Q267" s="26">
        <f t="shared" ca="1" si="63"/>
        <v>0</v>
      </c>
      <c r="R267">
        <f t="shared" ca="1" si="64"/>
        <v>0.63449951258493675</v>
      </c>
    </row>
    <row r="268" spans="1:18">
      <c r="A268" s="104"/>
      <c r="B268" s="104"/>
      <c r="C268" s="104"/>
      <c r="D268" s="105">
        <f t="shared" si="50"/>
        <v>0</v>
      </c>
      <c r="E268" s="105">
        <f t="shared" si="51"/>
        <v>0</v>
      </c>
      <c r="F268" s="26">
        <f t="shared" si="52"/>
        <v>0</v>
      </c>
      <c r="G268" s="26">
        <f t="shared" si="53"/>
        <v>0</v>
      </c>
      <c r="H268" s="26">
        <f t="shared" si="54"/>
        <v>0</v>
      </c>
      <c r="I268" s="26">
        <f t="shared" si="55"/>
        <v>0</v>
      </c>
      <c r="J268" s="26">
        <f t="shared" si="56"/>
        <v>0</v>
      </c>
      <c r="K268" s="26">
        <f t="shared" si="57"/>
        <v>0</v>
      </c>
      <c r="L268" s="26">
        <f t="shared" si="58"/>
        <v>0</v>
      </c>
      <c r="M268" s="26">
        <f t="shared" ca="1" si="59"/>
        <v>-0.63449951258493675</v>
      </c>
      <c r="N268" s="26">
        <f t="shared" ca="1" si="60"/>
        <v>0</v>
      </c>
      <c r="O268" s="106">
        <f t="shared" ca="1" si="61"/>
        <v>0</v>
      </c>
      <c r="P268" s="26">
        <f t="shared" ca="1" si="62"/>
        <v>0</v>
      </c>
      <c r="Q268" s="26">
        <f t="shared" ca="1" si="63"/>
        <v>0</v>
      </c>
      <c r="R268">
        <f t="shared" ca="1" si="64"/>
        <v>0.63449951258493675</v>
      </c>
    </row>
    <row r="269" spans="1:18">
      <c r="A269" s="104"/>
      <c r="B269" s="104"/>
      <c r="C269" s="104"/>
      <c r="D269" s="105">
        <f t="shared" si="50"/>
        <v>0</v>
      </c>
      <c r="E269" s="105">
        <f t="shared" si="51"/>
        <v>0</v>
      </c>
      <c r="F269" s="26">
        <f t="shared" si="52"/>
        <v>0</v>
      </c>
      <c r="G269" s="26">
        <f t="shared" si="53"/>
        <v>0</v>
      </c>
      <c r="H269" s="26">
        <f t="shared" si="54"/>
        <v>0</v>
      </c>
      <c r="I269" s="26">
        <f t="shared" si="55"/>
        <v>0</v>
      </c>
      <c r="J269" s="26">
        <f t="shared" si="56"/>
        <v>0</v>
      </c>
      <c r="K269" s="26">
        <f t="shared" si="57"/>
        <v>0</v>
      </c>
      <c r="L269" s="26">
        <f t="shared" si="58"/>
        <v>0</v>
      </c>
      <c r="M269" s="26">
        <f t="shared" ca="1" si="59"/>
        <v>-0.63449951258493675</v>
      </c>
      <c r="N269" s="26">
        <f t="shared" ca="1" si="60"/>
        <v>0</v>
      </c>
      <c r="O269" s="106">
        <f t="shared" ca="1" si="61"/>
        <v>0</v>
      </c>
      <c r="P269" s="26">
        <f t="shared" ca="1" si="62"/>
        <v>0</v>
      </c>
      <c r="Q269" s="26">
        <f t="shared" ca="1" si="63"/>
        <v>0</v>
      </c>
      <c r="R269">
        <f t="shared" ca="1" si="64"/>
        <v>0.63449951258493675</v>
      </c>
    </row>
    <row r="270" spans="1:18">
      <c r="A270" s="104"/>
      <c r="B270" s="104"/>
      <c r="C270" s="104"/>
      <c r="D270" s="105">
        <f t="shared" si="50"/>
        <v>0</v>
      </c>
      <c r="E270" s="105">
        <f t="shared" si="51"/>
        <v>0</v>
      </c>
      <c r="F270" s="26">
        <f t="shared" si="52"/>
        <v>0</v>
      </c>
      <c r="G270" s="26">
        <f t="shared" si="53"/>
        <v>0</v>
      </c>
      <c r="H270" s="26">
        <f t="shared" si="54"/>
        <v>0</v>
      </c>
      <c r="I270" s="26">
        <f t="shared" si="55"/>
        <v>0</v>
      </c>
      <c r="J270" s="26">
        <f t="shared" si="56"/>
        <v>0</v>
      </c>
      <c r="K270" s="26">
        <f t="shared" si="57"/>
        <v>0</v>
      </c>
      <c r="L270" s="26">
        <f t="shared" si="58"/>
        <v>0</v>
      </c>
      <c r="M270" s="26">
        <f t="shared" ca="1" si="59"/>
        <v>-0.63449951258493675</v>
      </c>
      <c r="N270" s="26">
        <f t="shared" ca="1" si="60"/>
        <v>0</v>
      </c>
      <c r="O270" s="106">
        <f t="shared" ca="1" si="61"/>
        <v>0</v>
      </c>
      <c r="P270" s="26">
        <f t="shared" ca="1" si="62"/>
        <v>0</v>
      </c>
      <c r="Q270" s="26">
        <f t="shared" ca="1" si="63"/>
        <v>0</v>
      </c>
      <c r="R270">
        <f t="shared" ca="1" si="64"/>
        <v>0.63449951258493675</v>
      </c>
    </row>
    <row r="271" spans="1:18">
      <c r="A271" s="104"/>
      <c r="B271" s="104"/>
      <c r="C271" s="104"/>
      <c r="D271" s="105">
        <f t="shared" si="50"/>
        <v>0</v>
      </c>
      <c r="E271" s="105">
        <f t="shared" si="51"/>
        <v>0</v>
      </c>
      <c r="F271" s="26">
        <f t="shared" si="52"/>
        <v>0</v>
      </c>
      <c r="G271" s="26">
        <f t="shared" si="53"/>
        <v>0</v>
      </c>
      <c r="H271" s="26">
        <f t="shared" si="54"/>
        <v>0</v>
      </c>
      <c r="I271" s="26">
        <f t="shared" si="55"/>
        <v>0</v>
      </c>
      <c r="J271" s="26">
        <f t="shared" si="56"/>
        <v>0</v>
      </c>
      <c r="K271" s="26">
        <f t="shared" si="57"/>
        <v>0</v>
      </c>
      <c r="L271" s="26">
        <f t="shared" si="58"/>
        <v>0</v>
      </c>
      <c r="M271" s="26">
        <f t="shared" ca="1" si="59"/>
        <v>-0.63449951258493675</v>
      </c>
      <c r="N271" s="26">
        <f t="shared" ca="1" si="60"/>
        <v>0</v>
      </c>
      <c r="O271" s="106">
        <f t="shared" ca="1" si="61"/>
        <v>0</v>
      </c>
      <c r="P271" s="26">
        <f t="shared" ca="1" si="62"/>
        <v>0</v>
      </c>
      <c r="Q271" s="26">
        <f t="shared" ca="1" si="63"/>
        <v>0</v>
      </c>
      <c r="R271">
        <f t="shared" ca="1" si="64"/>
        <v>0.63449951258493675</v>
      </c>
    </row>
    <row r="272" spans="1:18">
      <c r="A272" s="104"/>
      <c r="B272" s="104"/>
      <c r="C272" s="104"/>
      <c r="D272" s="105">
        <f t="shared" si="50"/>
        <v>0</v>
      </c>
      <c r="E272" s="105">
        <f t="shared" si="51"/>
        <v>0</v>
      </c>
      <c r="F272" s="26">
        <f t="shared" si="52"/>
        <v>0</v>
      </c>
      <c r="G272" s="26">
        <f t="shared" si="53"/>
        <v>0</v>
      </c>
      <c r="H272" s="26">
        <f t="shared" si="54"/>
        <v>0</v>
      </c>
      <c r="I272" s="26">
        <f t="shared" si="55"/>
        <v>0</v>
      </c>
      <c r="J272" s="26">
        <f t="shared" si="56"/>
        <v>0</v>
      </c>
      <c r="K272" s="26">
        <f t="shared" si="57"/>
        <v>0</v>
      </c>
      <c r="L272" s="26">
        <f t="shared" si="58"/>
        <v>0</v>
      </c>
      <c r="M272" s="26">
        <f t="shared" ca="1" si="59"/>
        <v>-0.63449951258493675</v>
      </c>
      <c r="N272" s="26">
        <f t="shared" ca="1" si="60"/>
        <v>0</v>
      </c>
      <c r="O272" s="106">
        <f t="shared" ca="1" si="61"/>
        <v>0</v>
      </c>
      <c r="P272" s="26">
        <f t="shared" ca="1" si="62"/>
        <v>0</v>
      </c>
      <c r="Q272" s="26">
        <f t="shared" ca="1" si="63"/>
        <v>0</v>
      </c>
      <c r="R272">
        <f t="shared" ca="1" si="64"/>
        <v>0.63449951258493675</v>
      </c>
    </row>
    <row r="273" spans="1:18">
      <c r="A273" s="104"/>
      <c r="B273" s="104"/>
      <c r="C273" s="104"/>
      <c r="D273" s="105">
        <f t="shared" si="50"/>
        <v>0</v>
      </c>
      <c r="E273" s="105">
        <f t="shared" si="51"/>
        <v>0</v>
      </c>
      <c r="F273" s="26">
        <f t="shared" si="52"/>
        <v>0</v>
      </c>
      <c r="G273" s="26">
        <f t="shared" si="53"/>
        <v>0</v>
      </c>
      <c r="H273" s="26">
        <f t="shared" si="54"/>
        <v>0</v>
      </c>
      <c r="I273" s="26">
        <f t="shared" si="55"/>
        <v>0</v>
      </c>
      <c r="J273" s="26">
        <f t="shared" si="56"/>
        <v>0</v>
      </c>
      <c r="K273" s="26">
        <f t="shared" si="57"/>
        <v>0</v>
      </c>
      <c r="L273" s="26">
        <f t="shared" si="58"/>
        <v>0</v>
      </c>
      <c r="M273" s="26">
        <f t="shared" ca="1" si="59"/>
        <v>-0.63449951258493675</v>
      </c>
      <c r="N273" s="26">
        <f t="shared" ca="1" si="60"/>
        <v>0</v>
      </c>
      <c r="O273" s="106">
        <f t="shared" ca="1" si="61"/>
        <v>0</v>
      </c>
      <c r="P273" s="26">
        <f t="shared" ca="1" si="62"/>
        <v>0</v>
      </c>
      <c r="Q273" s="26">
        <f t="shared" ca="1" si="63"/>
        <v>0</v>
      </c>
      <c r="R273">
        <f t="shared" ca="1" si="64"/>
        <v>0.63449951258493675</v>
      </c>
    </row>
    <row r="274" spans="1:18">
      <c r="A274" s="104"/>
      <c r="B274" s="104"/>
      <c r="C274" s="104"/>
      <c r="D274" s="105">
        <f t="shared" si="50"/>
        <v>0</v>
      </c>
      <c r="E274" s="105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0</v>
      </c>
      <c r="M274" s="26">
        <f t="shared" ca="1" si="59"/>
        <v>-0.63449951258493675</v>
      </c>
      <c r="N274" s="26">
        <f t="shared" ca="1" si="60"/>
        <v>0</v>
      </c>
      <c r="O274" s="106">
        <f t="shared" ca="1" si="61"/>
        <v>0</v>
      </c>
      <c r="P274" s="26">
        <f t="shared" ca="1" si="62"/>
        <v>0</v>
      </c>
      <c r="Q274" s="26">
        <f t="shared" ca="1" si="63"/>
        <v>0</v>
      </c>
      <c r="R274">
        <f t="shared" ca="1" si="64"/>
        <v>0.63449951258493675</v>
      </c>
    </row>
    <row r="275" spans="1:18">
      <c r="A275" s="104"/>
      <c r="B275" s="104"/>
      <c r="C275" s="104"/>
      <c r="D275" s="105">
        <f t="shared" si="50"/>
        <v>0</v>
      </c>
      <c r="E275" s="105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0</v>
      </c>
      <c r="L275" s="26">
        <f t="shared" si="58"/>
        <v>0</v>
      </c>
      <c r="M275" s="26">
        <f t="shared" ca="1" si="59"/>
        <v>-0.63449951258493675</v>
      </c>
      <c r="N275" s="26">
        <f t="shared" ca="1" si="60"/>
        <v>0</v>
      </c>
      <c r="O275" s="106">
        <f t="shared" ca="1" si="61"/>
        <v>0</v>
      </c>
      <c r="P275" s="26">
        <f t="shared" ca="1" si="62"/>
        <v>0</v>
      </c>
      <c r="Q275" s="26">
        <f t="shared" ca="1" si="63"/>
        <v>0</v>
      </c>
      <c r="R275">
        <f t="shared" ca="1" si="64"/>
        <v>0.63449951258493675</v>
      </c>
    </row>
    <row r="276" spans="1:18">
      <c r="A276" s="104"/>
      <c r="B276" s="104"/>
      <c r="C276" s="104"/>
      <c r="D276" s="105">
        <f t="shared" si="50"/>
        <v>0</v>
      </c>
      <c r="E276" s="105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0</v>
      </c>
      <c r="K276" s="26">
        <f t="shared" si="57"/>
        <v>0</v>
      </c>
      <c r="L276" s="26">
        <f t="shared" si="58"/>
        <v>0</v>
      </c>
      <c r="M276" s="26">
        <f t="shared" ca="1" si="59"/>
        <v>-0.63449951258493675</v>
      </c>
      <c r="N276" s="26">
        <f t="shared" ca="1" si="60"/>
        <v>0</v>
      </c>
      <c r="O276" s="106">
        <f t="shared" ca="1" si="61"/>
        <v>0</v>
      </c>
      <c r="P276" s="26">
        <f t="shared" ca="1" si="62"/>
        <v>0</v>
      </c>
      <c r="Q276" s="26">
        <f t="shared" ca="1" si="63"/>
        <v>0</v>
      </c>
      <c r="R276">
        <f t="shared" ca="1" si="64"/>
        <v>0.63449951258493675</v>
      </c>
    </row>
    <row r="277" spans="1:18">
      <c r="A277" s="104"/>
      <c r="B277" s="104"/>
      <c r="C277" s="104"/>
      <c r="D277" s="105">
        <f t="shared" ref="D277:D321" si="65">A277/A$18</f>
        <v>0</v>
      </c>
      <c r="E277" s="105">
        <f t="shared" ref="E277:E321" si="66">B277/B$18</f>
        <v>0</v>
      </c>
      <c r="F277" s="26">
        <f t="shared" ref="F277:F321" si="67">$C277*D277</f>
        <v>0</v>
      </c>
      <c r="G277" s="26">
        <f t="shared" ref="G277:G321" si="68">$C277*E277</f>
        <v>0</v>
      </c>
      <c r="H277" s="26">
        <f t="shared" ref="H277:H321" si="69">C277*D277*D277</f>
        <v>0</v>
      </c>
      <c r="I277" s="26">
        <f t="shared" ref="I277:I321" si="70">C277*D277*D277*D277</f>
        <v>0</v>
      </c>
      <c r="J277" s="26">
        <f t="shared" ref="J277:J321" si="71">C277*D277*D277*D277*D277</f>
        <v>0</v>
      </c>
      <c r="K277" s="26">
        <f t="shared" ref="K277:K321" si="72">C277*E277*D277</f>
        <v>0</v>
      </c>
      <c r="L277" s="26">
        <f t="shared" ref="L277:L321" si="73">C277*E277*D277*D277</f>
        <v>0</v>
      </c>
      <c r="M277" s="26">
        <f t="shared" ref="M277:M321" ca="1" si="74">+E$4+E$5*D277+E$6*D277^2</f>
        <v>-0.63449951258493675</v>
      </c>
      <c r="N277" s="26">
        <f t="shared" ref="N277:N321" ca="1" si="75">C277*(M277-E277)^2</f>
        <v>0</v>
      </c>
      <c r="O277" s="106">
        <f t="shared" ref="O277:O321" ca="1" si="76">(C277*O$1-O$2*F277+O$3*H277)^2</f>
        <v>0</v>
      </c>
      <c r="P277" s="26">
        <f t="shared" ref="P277:P321" ca="1" si="77">(-C277*O$2+O$4*F277-O$5*H277)^2</f>
        <v>0</v>
      </c>
      <c r="Q277" s="26">
        <f t="shared" ref="Q277:Q321" ca="1" si="78">+(C277*O$3-F277*O$5+H277*O$6)^2</f>
        <v>0</v>
      </c>
      <c r="R277">
        <f t="shared" ref="R277:R321" ca="1" si="79">+E277-M277</f>
        <v>0.63449951258493675</v>
      </c>
    </row>
    <row r="278" spans="1:18">
      <c r="A278" s="104"/>
      <c r="B278" s="104"/>
      <c r="C278" s="104"/>
      <c r="D278" s="105">
        <f t="shared" si="65"/>
        <v>0</v>
      </c>
      <c r="E278" s="105">
        <f t="shared" si="66"/>
        <v>0</v>
      </c>
      <c r="F278" s="26">
        <f t="shared" si="67"/>
        <v>0</v>
      </c>
      <c r="G278" s="26">
        <f t="shared" si="68"/>
        <v>0</v>
      </c>
      <c r="H278" s="26">
        <f t="shared" si="69"/>
        <v>0</v>
      </c>
      <c r="I278" s="26">
        <f t="shared" si="70"/>
        <v>0</v>
      </c>
      <c r="J278" s="26">
        <f t="shared" si="71"/>
        <v>0</v>
      </c>
      <c r="K278" s="26">
        <f t="shared" si="72"/>
        <v>0</v>
      </c>
      <c r="L278" s="26">
        <f t="shared" si="73"/>
        <v>0</v>
      </c>
      <c r="M278" s="26">
        <f t="shared" ca="1" si="74"/>
        <v>-0.63449951258493675</v>
      </c>
      <c r="N278" s="26">
        <f t="shared" ca="1" si="75"/>
        <v>0</v>
      </c>
      <c r="O278" s="106">
        <f t="shared" ca="1" si="76"/>
        <v>0</v>
      </c>
      <c r="P278" s="26">
        <f t="shared" ca="1" si="77"/>
        <v>0</v>
      </c>
      <c r="Q278" s="26">
        <f t="shared" ca="1" si="78"/>
        <v>0</v>
      </c>
      <c r="R278">
        <f t="shared" ca="1" si="79"/>
        <v>0.63449951258493675</v>
      </c>
    </row>
    <row r="279" spans="1:18">
      <c r="A279" s="104"/>
      <c r="B279" s="104"/>
      <c r="C279" s="104"/>
      <c r="D279" s="105">
        <f t="shared" si="65"/>
        <v>0</v>
      </c>
      <c r="E279" s="105">
        <f t="shared" si="66"/>
        <v>0</v>
      </c>
      <c r="F279" s="26">
        <f t="shared" si="67"/>
        <v>0</v>
      </c>
      <c r="G279" s="26">
        <f t="shared" si="68"/>
        <v>0</v>
      </c>
      <c r="H279" s="26">
        <f t="shared" si="69"/>
        <v>0</v>
      </c>
      <c r="I279" s="26">
        <f t="shared" si="70"/>
        <v>0</v>
      </c>
      <c r="J279" s="26">
        <f t="shared" si="71"/>
        <v>0</v>
      </c>
      <c r="K279" s="26">
        <f t="shared" si="72"/>
        <v>0</v>
      </c>
      <c r="L279" s="26">
        <f t="shared" si="73"/>
        <v>0</v>
      </c>
      <c r="M279" s="26">
        <f t="shared" ca="1" si="74"/>
        <v>-0.63449951258493675</v>
      </c>
      <c r="N279" s="26">
        <f t="shared" ca="1" si="75"/>
        <v>0</v>
      </c>
      <c r="O279" s="106">
        <f t="shared" ca="1" si="76"/>
        <v>0</v>
      </c>
      <c r="P279" s="26">
        <f t="shared" ca="1" si="77"/>
        <v>0</v>
      </c>
      <c r="Q279" s="26">
        <f t="shared" ca="1" si="78"/>
        <v>0</v>
      </c>
      <c r="R279">
        <f t="shared" ca="1" si="79"/>
        <v>0.63449951258493675</v>
      </c>
    </row>
    <row r="280" spans="1:18">
      <c r="A280" s="104"/>
      <c r="B280" s="104"/>
      <c r="C280" s="104"/>
      <c r="D280" s="105">
        <f t="shared" si="65"/>
        <v>0</v>
      </c>
      <c r="E280" s="105">
        <f t="shared" si="66"/>
        <v>0</v>
      </c>
      <c r="F280" s="26">
        <f t="shared" si="67"/>
        <v>0</v>
      </c>
      <c r="G280" s="26">
        <f t="shared" si="68"/>
        <v>0</v>
      </c>
      <c r="H280" s="26">
        <f t="shared" si="69"/>
        <v>0</v>
      </c>
      <c r="I280" s="26">
        <f t="shared" si="70"/>
        <v>0</v>
      </c>
      <c r="J280" s="26">
        <f t="shared" si="71"/>
        <v>0</v>
      </c>
      <c r="K280" s="26">
        <f t="shared" si="72"/>
        <v>0</v>
      </c>
      <c r="L280" s="26">
        <f t="shared" si="73"/>
        <v>0</v>
      </c>
      <c r="M280" s="26">
        <f t="shared" ca="1" si="74"/>
        <v>-0.63449951258493675</v>
      </c>
      <c r="N280" s="26">
        <f t="shared" ca="1" si="75"/>
        <v>0</v>
      </c>
      <c r="O280" s="106">
        <f t="shared" ca="1" si="76"/>
        <v>0</v>
      </c>
      <c r="P280" s="26">
        <f t="shared" ca="1" si="77"/>
        <v>0</v>
      </c>
      <c r="Q280" s="26">
        <f t="shared" ca="1" si="78"/>
        <v>0</v>
      </c>
      <c r="R280">
        <f t="shared" ca="1" si="79"/>
        <v>0.63449951258493675</v>
      </c>
    </row>
    <row r="281" spans="1:18">
      <c r="A281" s="104"/>
      <c r="B281" s="104"/>
      <c r="C281" s="104"/>
      <c r="D281" s="105">
        <f t="shared" si="65"/>
        <v>0</v>
      </c>
      <c r="E281" s="105">
        <f t="shared" si="66"/>
        <v>0</v>
      </c>
      <c r="F281" s="26">
        <f t="shared" si="67"/>
        <v>0</v>
      </c>
      <c r="G281" s="26">
        <f t="shared" si="68"/>
        <v>0</v>
      </c>
      <c r="H281" s="26">
        <f t="shared" si="69"/>
        <v>0</v>
      </c>
      <c r="I281" s="26">
        <f t="shared" si="70"/>
        <v>0</v>
      </c>
      <c r="J281" s="26">
        <f t="shared" si="71"/>
        <v>0</v>
      </c>
      <c r="K281" s="26">
        <f t="shared" si="72"/>
        <v>0</v>
      </c>
      <c r="L281" s="26">
        <f t="shared" si="73"/>
        <v>0</v>
      </c>
      <c r="M281" s="26">
        <f t="shared" ca="1" si="74"/>
        <v>-0.63449951258493675</v>
      </c>
      <c r="N281" s="26">
        <f t="shared" ca="1" si="75"/>
        <v>0</v>
      </c>
      <c r="O281" s="106">
        <f t="shared" ca="1" si="76"/>
        <v>0</v>
      </c>
      <c r="P281" s="26">
        <f t="shared" ca="1" si="77"/>
        <v>0</v>
      </c>
      <c r="Q281" s="26">
        <f t="shared" ca="1" si="78"/>
        <v>0</v>
      </c>
      <c r="R281">
        <f t="shared" ca="1" si="79"/>
        <v>0.63449951258493675</v>
      </c>
    </row>
    <row r="282" spans="1:18">
      <c r="A282" s="104"/>
      <c r="B282" s="104"/>
      <c r="C282" s="104"/>
      <c r="D282" s="105">
        <f t="shared" si="65"/>
        <v>0</v>
      </c>
      <c r="E282" s="105">
        <f t="shared" si="66"/>
        <v>0</v>
      </c>
      <c r="F282" s="26">
        <f t="shared" si="67"/>
        <v>0</v>
      </c>
      <c r="G282" s="26">
        <f t="shared" si="68"/>
        <v>0</v>
      </c>
      <c r="H282" s="26">
        <f t="shared" si="69"/>
        <v>0</v>
      </c>
      <c r="I282" s="26">
        <f t="shared" si="70"/>
        <v>0</v>
      </c>
      <c r="J282" s="26">
        <f t="shared" si="71"/>
        <v>0</v>
      </c>
      <c r="K282" s="26">
        <f t="shared" si="72"/>
        <v>0</v>
      </c>
      <c r="L282" s="26">
        <f t="shared" si="73"/>
        <v>0</v>
      </c>
      <c r="M282" s="26">
        <f t="shared" ca="1" si="74"/>
        <v>-0.63449951258493675</v>
      </c>
      <c r="N282" s="26">
        <f t="shared" ca="1" si="75"/>
        <v>0</v>
      </c>
      <c r="O282" s="106">
        <f t="shared" ca="1" si="76"/>
        <v>0</v>
      </c>
      <c r="P282" s="26">
        <f t="shared" ca="1" si="77"/>
        <v>0</v>
      </c>
      <c r="Q282" s="26">
        <f t="shared" ca="1" si="78"/>
        <v>0</v>
      </c>
      <c r="R282">
        <f t="shared" ca="1" si="79"/>
        <v>0.63449951258493675</v>
      </c>
    </row>
    <row r="283" spans="1:18">
      <c r="A283" s="104"/>
      <c r="B283" s="104"/>
      <c r="C283" s="104"/>
      <c r="D283" s="105">
        <f t="shared" si="65"/>
        <v>0</v>
      </c>
      <c r="E283" s="105">
        <f t="shared" si="66"/>
        <v>0</v>
      </c>
      <c r="F283" s="26">
        <f t="shared" si="67"/>
        <v>0</v>
      </c>
      <c r="G283" s="26">
        <f t="shared" si="68"/>
        <v>0</v>
      </c>
      <c r="H283" s="26">
        <f t="shared" si="69"/>
        <v>0</v>
      </c>
      <c r="I283" s="26">
        <f t="shared" si="70"/>
        <v>0</v>
      </c>
      <c r="J283" s="26">
        <f t="shared" si="71"/>
        <v>0</v>
      </c>
      <c r="K283" s="26">
        <f t="shared" si="72"/>
        <v>0</v>
      </c>
      <c r="L283" s="26">
        <f t="shared" si="73"/>
        <v>0</v>
      </c>
      <c r="M283" s="26">
        <f t="shared" ca="1" si="74"/>
        <v>-0.63449951258493675</v>
      </c>
      <c r="N283" s="26">
        <f t="shared" ca="1" si="75"/>
        <v>0</v>
      </c>
      <c r="O283" s="106">
        <f t="shared" ca="1" si="76"/>
        <v>0</v>
      </c>
      <c r="P283" s="26">
        <f t="shared" ca="1" si="77"/>
        <v>0</v>
      </c>
      <c r="Q283" s="26">
        <f t="shared" ca="1" si="78"/>
        <v>0</v>
      </c>
      <c r="R283">
        <f t="shared" ca="1" si="79"/>
        <v>0.63449951258493675</v>
      </c>
    </row>
    <row r="284" spans="1:18">
      <c r="A284" s="104"/>
      <c r="B284" s="104"/>
      <c r="C284" s="104"/>
      <c r="D284" s="105">
        <f t="shared" si="65"/>
        <v>0</v>
      </c>
      <c r="E284" s="105">
        <f t="shared" si="66"/>
        <v>0</v>
      </c>
      <c r="F284" s="26">
        <f t="shared" si="67"/>
        <v>0</v>
      </c>
      <c r="G284" s="26">
        <f t="shared" si="68"/>
        <v>0</v>
      </c>
      <c r="H284" s="26">
        <f t="shared" si="69"/>
        <v>0</v>
      </c>
      <c r="I284" s="26">
        <f t="shared" si="70"/>
        <v>0</v>
      </c>
      <c r="J284" s="26">
        <f t="shared" si="71"/>
        <v>0</v>
      </c>
      <c r="K284" s="26">
        <f t="shared" si="72"/>
        <v>0</v>
      </c>
      <c r="L284" s="26">
        <f t="shared" si="73"/>
        <v>0</v>
      </c>
      <c r="M284" s="26">
        <f t="shared" ca="1" si="74"/>
        <v>-0.63449951258493675</v>
      </c>
      <c r="N284" s="26">
        <f t="shared" ca="1" si="75"/>
        <v>0</v>
      </c>
      <c r="O284" s="106">
        <f t="shared" ca="1" si="76"/>
        <v>0</v>
      </c>
      <c r="P284" s="26">
        <f t="shared" ca="1" si="77"/>
        <v>0</v>
      </c>
      <c r="Q284" s="26">
        <f t="shared" ca="1" si="78"/>
        <v>0</v>
      </c>
      <c r="R284">
        <f t="shared" ca="1" si="79"/>
        <v>0.63449951258493675</v>
      </c>
    </row>
    <row r="285" spans="1:18">
      <c r="A285" s="104"/>
      <c r="B285" s="104"/>
      <c r="C285" s="104"/>
      <c r="D285" s="105">
        <f t="shared" si="65"/>
        <v>0</v>
      </c>
      <c r="E285" s="105">
        <f t="shared" si="66"/>
        <v>0</v>
      </c>
      <c r="F285" s="26">
        <f t="shared" si="67"/>
        <v>0</v>
      </c>
      <c r="G285" s="26">
        <f t="shared" si="68"/>
        <v>0</v>
      </c>
      <c r="H285" s="26">
        <f t="shared" si="69"/>
        <v>0</v>
      </c>
      <c r="I285" s="26">
        <f t="shared" si="70"/>
        <v>0</v>
      </c>
      <c r="J285" s="26">
        <f t="shared" si="71"/>
        <v>0</v>
      </c>
      <c r="K285" s="26">
        <f t="shared" si="72"/>
        <v>0</v>
      </c>
      <c r="L285" s="26">
        <f t="shared" si="73"/>
        <v>0</v>
      </c>
      <c r="M285" s="26">
        <f t="shared" ca="1" si="74"/>
        <v>-0.63449951258493675</v>
      </c>
      <c r="N285" s="26">
        <f t="shared" ca="1" si="75"/>
        <v>0</v>
      </c>
      <c r="O285" s="106">
        <f t="shared" ca="1" si="76"/>
        <v>0</v>
      </c>
      <c r="P285" s="26">
        <f t="shared" ca="1" si="77"/>
        <v>0</v>
      </c>
      <c r="Q285" s="26">
        <f t="shared" ca="1" si="78"/>
        <v>0</v>
      </c>
      <c r="R285">
        <f t="shared" ca="1" si="79"/>
        <v>0.63449951258493675</v>
      </c>
    </row>
    <row r="286" spans="1:18">
      <c r="A286" s="104"/>
      <c r="B286" s="104"/>
      <c r="C286" s="104"/>
      <c r="D286" s="105">
        <f t="shared" si="65"/>
        <v>0</v>
      </c>
      <c r="E286" s="105">
        <f t="shared" si="66"/>
        <v>0</v>
      </c>
      <c r="F286" s="26">
        <f t="shared" si="67"/>
        <v>0</v>
      </c>
      <c r="G286" s="26">
        <f t="shared" si="68"/>
        <v>0</v>
      </c>
      <c r="H286" s="26">
        <f t="shared" si="69"/>
        <v>0</v>
      </c>
      <c r="I286" s="26">
        <f t="shared" si="70"/>
        <v>0</v>
      </c>
      <c r="J286" s="26">
        <f t="shared" si="71"/>
        <v>0</v>
      </c>
      <c r="K286" s="26">
        <f t="shared" si="72"/>
        <v>0</v>
      </c>
      <c r="L286" s="26">
        <f t="shared" si="73"/>
        <v>0</v>
      </c>
      <c r="M286" s="26">
        <f t="shared" ca="1" si="74"/>
        <v>-0.63449951258493675</v>
      </c>
      <c r="N286" s="26">
        <f t="shared" ca="1" si="75"/>
        <v>0</v>
      </c>
      <c r="O286" s="106">
        <f t="shared" ca="1" si="76"/>
        <v>0</v>
      </c>
      <c r="P286" s="26">
        <f t="shared" ca="1" si="77"/>
        <v>0</v>
      </c>
      <c r="Q286" s="26">
        <f t="shared" ca="1" si="78"/>
        <v>0</v>
      </c>
      <c r="R286">
        <f t="shared" ca="1" si="79"/>
        <v>0.63449951258493675</v>
      </c>
    </row>
    <row r="287" spans="1:18">
      <c r="A287" s="104"/>
      <c r="B287" s="104"/>
      <c r="C287" s="104"/>
      <c r="D287" s="105">
        <f t="shared" si="65"/>
        <v>0</v>
      </c>
      <c r="E287" s="105">
        <f t="shared" si="66"/>
        <v>0</v>
      </c>
      <c r="F287" s="26">
        <f t="shared" si="67"/>
        <v>0</v>
      </c>
      <c r="G287" s="26">
        <f t="shared" si="68"/>
        <v>0</v>
      </c>
      <c r="H287" s="26">
        <f t="shared" si="69"/>
        <v>0</v>
      </c>
      <c r="I287" s="26">
        <f t="shared" si="70"/>
        <v>0</v>
      </c>
      <c r="J287" s="26">
        <f t="shared" si="71"/>
        <v>0</v>
      </c>
      <c r="K287" s="26">
        <f t="shared" si="72"/>
        <v>0</v>
      </c>
      <c r="L287" s="26">
        <f t="shared" si="73"/>
        <v>0</v>
      </c>
      <c r="M287" s="26">
        <f t="shared" ca="1" si="74"/>
        <v>-0.63449951258493675</v>
      </c>
      <c r="N287" s="26">
        <f t="shared" ca="1" si="75"/>
        <v>0</v>
      </c>
      <c r="O287" s="106">
        <f t="shared" ca="1" si="76"/>
        <v>0</v>
      </c>
      <c r="P287" s="26">
        <f t="shared" ca="1" si="77"/>
        <v>0</v>
      </c>
      <c r="Q287" s="26">
        <f t="shared" ca="1" si="78"/>
        <v>0</v>
      </c>
      <c r="R287">
        <f t="shared" ca="1" si="79"/>
        <v>0.63449951258493675</v>
      </c>
    </row>
    <row r="288" spans="1:18">
      <c r="A288" s="104"/>
      <c r="B288" s="104"/>
      <c r="C288" s="104"/>
      <c r="D288" s="105">
        <f t="shared" si="65"/>
        <v>0</v>
      </c>
      <c r="E288" s="105">
        <f t="shared" si="66"/>
        <v>0</v>
      </c>
      <c r="F288" s="26">
        <f t="shared" si="67"/>
        <v>0</v>
      </c>
      <c r="G288" s="26">
        <f t="shared" si="68"/>
        <v>0</v>
      </c>
      <c r="H288" s="26">
        <f t="shared" si="69"/>
        <v>0</v>
      </c>
      <c r="I288" s="26">
        <f t="shared" si="70"/>
        <v>0</v>
      </c>
      <c r="J288" s="26">
        <f t="shared" si="71"/>
        <v>0</v>
      </c>
      <c r="K288" s="26">
        <f t="shared" si="72"/>
        <v>0</v>
      </c>
      <c r="L288" s="26">
        <f t="shared" si="73"/>
        <v>0</v>
      </c>
      <c r="M288" s="26">
        <f t="shared" ca="1" si="74"/>
        <v>-0.63449951258493675</v>
      </c>
      <c r="N288" s="26">
        <f t="shared" ca="1" si="75"/>
        <v>0</v>
      </c>
      <c r="O288" s="106">
        <f t="shared" ca="1" si="76"/>
        <v>0</v>
      </c>
      <c r="P288" s="26">
        <f t="shared" ca="1" si="77"/>
        <v>0</v>
      </c>
      <c r="Q288" s="26">
        <f t="shared" ca="1" si="78"/>
        <v>0</v>
      </c>
      <c r="R288">
        <f t="shared" ca="1" si="79"/>
        <v>0.63449951258493675</v>
      </c>
    </row>
    <row r="289" spans="1:18">
      <c r="A289" s="104"/>
      <c r="B289" s="104"/>
      <c r="C289" s="104"/>
      <c r="D289" s="105">
        <f t="shared" si="65"/>
        <v>0</v>
      </c>
      <c r="E289" s="105">
        <f t="shared" si="66"/>
        <v>0</v>
      </c>
      <c r="F289" s="26">
        <f t="shared" si="67"/>
        <v>0</v>
      </c>
      <c r="G289" s="26">
        <f t="shared" si="68"/>
        <v>0</v>
      </c>
      <c r="H289" s="26">
        <f t="shared" si="69"/>
        <v>0</v>
      </c>
      <c r="I289" s="26">
        <f t="shared" si="70"/>
        <v>0</v>
      </c>
      <c r="J289" s="26">
        <f t="shared" si="71"/>
        <v>0</v>
      </c>
      <c r="K289" s="26">
        <f t="shared" si="72"/>
        <v>0</v>
      </c>
      <c r="L289" s="26">
        <f t="shared" si="73"/>
        <v>0</v>
      </c>
      <c r="M289" s="26">
        <f t="shared" ca="1" si="74"/>
        <v>-0.63449951258493675</v>
      </c>
      <c r="N289" s="26">
        <f t="shared" ca="1" si="75"/>
        <v>0</v>
      </c>
      <c r="O289" s="106">
        <f t="shared" ca="1" si="76"/>
        <v>0</v>
      </c>
      <c r="P289" s="26">
        <f t="shared" ca="1" si="77"/>
        <v>0</v>
      </c>
      <c r="Q289" s="26">
        <f t="shared" ca="1" si="78"/>
        <v>0</v>
      </c>
      <c r="R289">
        <f t="shared" ca="1" si="79"/>
        <v>0.63449951258493675</v>
      </c>
    </row>
    <row r="290" spans="1:18">
      <c r="A290" s="104"/>
      <c r="B290" s="104"/>
      <c r="C290" s="104"/>
      <c r="D290" s="105">
        <f t="shared" si="65"/>
        <v>0</v>
      </c>
      <c r="E290" s="105">
        <f t="shared" si="66"/>
        <v>0</v>
      </c>
      <c r="F290" s="26">
        <f t="shared" si="67"/>
        <v>0</v>
      </c>
      <c r="G290" s="26">
        <f t="shared" si="68"/>
        <v>0</v>
      </c>
      <c r="H290" s="26">
        <f t="shared" si="69"/>
        <v>0</v>
      </c>
      <c r="I290" s="26">
        <f t="shared" si="70"/>
        <v>0</v>
      </c>
      <c r="J290" s="26">
        <f t="shared" si="71"/>
        <v>0</v>
      </c>
      <c r="K290" s="26">
        <f t="shared" si="72"/>
        <v>0</v>
      </c>
      <c r="L290" s="26">
        <f t="shared" si="73"/>
        <v>0</v>
      </c>
      <c r="M290" s="26">
        <f t="shared" ca="1" si="74"/>
        <v>-0.63449951258493675</v>
      </c>
      <c r="N290" s="26">
        <f t="shared" ca="1" si="75"/>
        <v>0</v>
      </c>
      <c r="O290" s="106">
        <f t="shared" ca="1" si="76"/>
        <v>0</v>
      </c>
      <c r="P290" s="26">
        <f t="shared" ca="1" si="77"/>
        <v>0</v>
      </c>
      <c r="Q290" s="26">
        <f t="shared" ca="1" si="78"/>
        <v>0</v>
      </c>
      <c r="R290">
        <f t="shared" ca="1" si="79"/>
        <v>0.63449951258493675</v>
      </c>
    </row>
    <row r="291" spans="1:18">
      <c r="A291" s="104"/>
      <c r="B291" s="104"/>
      <c r="C291" s="104"/>
      <c r="D291" s="105">
        <f t="shared" si="65"/>
        <v>0</v>
      </c>
      <c r="E291" s="105">
        <f t="shared" si="66"/>
        <v>0</v>
      </c>
      <c r="F291" s="26">
        <f t="shared" si="67"/>
        <v>0</v>
      </c>
      <c r="G291" s="26">
        <f t="shared" si="68"/>
        <v>0</v>
      </c>
      <c r="H291" s="26">
        <f t="shared" si="69"/>
        <v>0</v>
      </c>
      <c r="I291" s="26">
        <f t="shared" si="70"/>
        <v>0</v>
      </c>
      <c r="J291" s="26">
        <f t="shared" si="71"/>
        <v>0</v>
      </c>
      <c r="K291" s="26">
        <f t="shared" si="72"/>
        <v>0</v>
      </c>
      <c r="L291" s="26">
        <f t="shared" si="73"/>
        <v>0</v>
      </c>
      <c r="M291" s="26">
        <f t="shared" ca="1" si="74"/>
        <v>-0.63449951258493675</v>
      </c>
      <c r="N291" s="26">
        <f t="shared" ca="1" si="75"/>
        <v>0</v>
      </c>
      <c r="O291" s="106">
        <f t="shared" ca="1" si="76"/>
        <v>0</v>
      </c>
      <c r="P291" s="26">
        <f t="shared" ca="1" si="77"/>
        <v>0</v>
      </c>
      <c r="Q291" s="26">
        <f t="shared" ca="1" si="78"/>
        <v>0</v>
      </c>
      <c r="R291">
        <f t="shared" ca="1" si="79"/>
        <v>0.63449951258493675</v>
      </c>
    </row>
    <row r="292" spans="1:18">
      <c r="A292" s="104"/>
      <c r="B292" s="104"/>
      <c r="C292" s="104"/>
      <c r="D292" s="105">
        <f t="shared" si="65"/>
        <v>0</v>
      </c>
      <c r="E292" s="105">
        <f t="shared" si="66"/>
        <v>0</v>
      </c>
      <c r="F292" s="26">
        <f t="shared" si="67"/>
        <v>0</v>
      </c>
      <c r="G292" s="26">
        <f t="shared" si="68"/>
        <v>0</v>
      </c>
      <c r="H292" s="26">
        <f t="shared" si="69"/>
        <v>0</v>
      </c>
      <c r="I292" s="26">
        <f t="shared" si="70"/>
        <v>0</v>
      </c>
      <c r="J292" s="26">
        <f t="shared" si="71"/>
        <v>0</v>
      </c>
      <c r="K292" s="26">
        <f t="shared" si="72"/>
        <v>0</v>
      </c>
      <c r="L292" s="26">
        <f t="shared" si="73"/>
        <v>0</v>
      </c>
      <c r="M292" s="26">
        <f t="shared" ca="1" si="74"/>
        <v>-0.63449951258493675</v>
      </c>
      <c r="N292" s="26">
        <f t="shared" ca="1" si="75"/>
        <v>0</v>
      </c>
      <c r="O292" s="106">
        <f t="shared" ca="1" si="76"/>
        <v>0</v>
      </c>
      <c r="P292" s="26">
        <f t="shared" ca="1" si="77"/>
        <v>0</v>
      </c>
      <c r="Q292" s="26">
        <f t="shared" ca="1" si="78"/>
        <v>0</v>
      </c>
      <c r="R292">
        <f t="shared" ca="1" si="79"/>
        <v>0.63449951258493675</v>
      </c>
    </row>
    <row r="293" spans="1:18">
      <c r="A293" s="104"/>
      <c r="B293" s="104"/>
      <c r="C293" s="104"/>
      <c r="D293" s="105">
        <f t="shared" si="65"/>
        <v>0</v>
      </c>
      <c r="E293" s="105">
        <f t="shared" si="66"/>
        <v>0</v>
      </c>
      <c r="F293" s="26">
        <f t="shared" si="67"/>
        <v>0</v>
      </c>
      <c r="G293" s="26">
        <f t="shared" si="68"/>
        <v>0</v>
      </c>
      <c r="H293" s="26">
        <f t="shared" si="69"/>
        <v>0</v>
      </c>
      <c r="I293" s="26">
        <f t="shared" si="70"/>
        <v>0</v>
      </c>
      <c r="J293" s="26">
        <f t="shared" si="71"/>
        <v>0</v>
      </c>
      <c r="K293" s="26">
        <f t="shared" si="72"/>
        <v>0</v>
      </c>
      <c r="L293" s="26">
        <f t="shared" si="73"/>
        <v>0</v>
      </c>
      <c r="M293" s="26">
        <f t="shared" ca="1" si="74"/>
        <v>-0.63449951258493675</v>
      </c>
      <c r="N293" s="26">
        <f t="shared" ca="1" si="75"/>
        <v>0</v>
      </c>
      <c r="O293" s="106">
        <f t="shared" ca="1" si="76"/>
        <v>0</v>
      </c>
      <c r="P293" s="26">
        <f t="shared" ca="1" si="77"/>
        <v>0</v>
      </c>
      <c r="Q293" s="26">
        <f t="shared" ca="1" si="78"/>
        <v>0</v>
      </c>
      <c r="R293">
        <f t="shared" ca="1" si="79"/>
        <v>0.63449951258493675</v>
      </c>
    </row>
    <row r="294" spans="1:18">
      <c r="A294" s="104"/>
      <c r="B294" s="104"/>
      <c r="C294" s="104"/>
      <c r="D294" s="105">
        <f t="shared" si="65"/>
        <v>0</v>
      </c>
      <c r="E294" s="105">
        <f t="shared" si="66"/>
        <v>0</v>
      </c>
      <c r="F294" s="26">
        <f t="shared" si="67"/>
        <v>0</v>
      </c>
      <c r="G294" s="26">
        <f t="shared" si="68"/>
        <v>0</v>
      </c>
      <c r="H294" s="26">
        <f t="shared" si="69"/>
        <v>0</v>
      </c>
      <c r="I294" s="26">
        <f t="shared" si="70"/>
        <v>0</v>
      </c>
      <c r="J294" s="26">
        <f t="shared" si="71"/>
        <v>0</v>
      </c>
      <c r="K294" s="26">
        <f t="shared" si="72"/>
        <v>0</v>
      </c>
      <c r="L294" s="26">
        <f t="shared" si="73"/>
        <v>0</v>
      </c>
      <c r="M294" s="26">
        <f t="shared" ca="1" si="74"/>
        <v>-0.63449951258493675</v>
      </c>
      <c r="N294" s="26">
        <f t="shared" ca="1" si="75"/>
        <v>0</v>
      </c>
      <c r="O294" s="106">
        <f t="shared" ca="1" si="76"/>
        <v>0</v>
      </c>
      <c r="P294" s="26">
        <f t="shared" ca="1" si="77"/>
        <v>0</v>
      </c>
      <c r="Q294" s="26">
        <f t="shared" ca="1" si="78"/>
        <v>0</v>
      </c>
      <c r="R294">
        <f t="shared" ca="1" si="79"/>
        <v>0.63449951258493675</v>
      </c>
    </row>
    <row r="295" spans="1:18">
      <c r="A295" s="104"/>
      <c r="B295" s="104"/>
      <c r="C295" s="104"/>
      <c r="D295" s="105">
        <f t="shared" si="65"/>
        <v>0</v>
      </c>
      <c r="E295" s="105">
        <f t="shared" si="66"/>
        <v>0</v>
      </c>
      <c r="F295" s="26">
        <f t="shared" si="67"/>
        <v>0</v>
      </c>
      <c r="G295" s="26">
        <f t="shared" si="68"/>
        <v>0</v>
      </c>
      <c r="H295" s="26">
        <f t="shared" si="69"/>
        <v>0</v>
      </c>
      <c r="I295" s="26">
        <f t="shared" si="70"/>
        <v>0</v>
      </c>
      <c r="J295" s="26">
        <f t="shared" si="71"/>
        <v>0</v>
      </c>
      <c r="K295" s="26">
        <f t="shared" si="72"/>
        <v>0</v>
      </c>
      <c r="L295" s="26">
        <f t="shared" si="73"/>
        <v>0</v>
      </c>
      <c r="M295" s="26">
        <f t="shared" ca="1" si="74"/>
        <v>-0.63449951258493675</v>
      </c>
      <c r="N295" s="26">
        <f t="shared" ca="1" si="75"/>
        <v>0</v>
      </c>
      <c r="O295" s="106">
        <f t="shared" ca="1" si="76"/>
        <v>0</v>
      </c>
      <c r="P295" s="26">
        <f t="shared" ca="1" si="77"/>
        <v>0</v>
      </c>
      <c r="Q295" s="26">
        <f t="shared" ca="1" si="78"/>
        <v>0</v>
      </c>
      <c r="R295">
        <f t="shared" ca="1" si="79"/>
        <v>0.63449951258493675</v>
      </c>
    </row>
    <row r="296" spans="1:18">
      <c r="A296" s="104"/>
      <c r="B296" s="104"/>
      <c r="C296" s="104"/>
      <c r="D296" s="105">
        <f t="shared" si="65"/>
        <v>0</v>
      </c>
      <c r="E296" s="105">
        <f t="shared" si="66"/>
        <v>0</v>
      </c>
      <c r="F296" s="26">
        <f t="shared" si="67"/>
        <v>0</v>
      </c>
      <c r="G296" s="26">
        <f t="shared" si="68"/>
        <v>0</v>
      </c>
      <c r="H296" s="26">
        <f t="shared" si="69"/>
        <v>0</v>
      </c>
      <c r="I296" s="26">
        <f t="shared" si="70"/>
        <v>0</v>
      </c>
      <c r="J296" s="26">
        <f t="shared" si="71"/>
        <v>0</v>
      </c>
      <c r="K296" s="26">
        <f t="shared" si="72"/>
        <v>0</v>
      </c>
      <c r="L296" s="26">
        <f t="shared" si="73"/>
        <v>0</v>
      </c>
      <c r="M296" s="26">
        <f t="shared" ca="1" si="74"/>
        <v>-0.63449951258493675</v>
      </c>
      <c r="N296" s="26">
        <f t="shared" ca="1" si="75"/>
        <v>0</v>
      </c>
      <c r="O296" s="106">
        <f t="shared" ca="1" si="76"/>
        <v>0</v>
      </c>
      <c r="P296" s="26">
        <f t="shared" ca="1" si="77"/>
        <v>0</v>
      </c>
      <c r="Q296" s="26">
        <f t="shared" ca="1" si="78"/>
        <v>0</v>
      </c>
      <c r="R296">
        <f t="shared" ca="1" si="79"/>
        <v>0.63449951258493675</v>
      </c>
    </row>
    <row r="297" spans="1:18">
      <c r="A297" s="104"/>
      <c r="B297" s="104"/>
      <c r="C297" s="104"/>
      <c r="D297" s="105">
        <f t="shared" si="65"/>
        <v>0</v>
      </c>
      <c r="E297" s="105">
        <f t="shared" si="66"/>
        <v>0</v>
      </c>
      <c r="F297" s="26">
        <f t="shared" si="67"/>
        <v>0</v>
      </c>
      <c r="G297" s="26">
        <f t="shared" si="68"/>
        <v>0</v>
      </c>
      <c r="H297" s="26">
        <f t="shared" si="69"/>
        <v>0</v>
      </c>
      <c r="I297" s="26">
        <f t="shared" si="70"/>
        <v>0</v>
      </c>
      <c r="J297" s="26">
        <f t="shared" si="71"/>
        <v>0</v>
      </c>
      <c r="K297" s="26">
        <f t="shared" si="72"/>
        <v>0</v>
      </c>
      <c r="L297" s="26">
        <f t="shared" si="73"/>
        <v>0</v>
      </c>
      <c r="M297" s="26">
        <f t="shared" ca="1" si="74"/>
        <v>-0.63449951258493675</v>
      </c>
      <c r="N297" s="26">
        <f t="shared" ca="1" si="75"/>
        <v>0</v>
      </c>
      <c r="O297" s="106">
        <f t="shared" ca="1" si="76"/>
        <v>0</v>
      </c>
      <c r="P297" s="26">
        <f t="shared" ca="1" si="77"/>
        <v>0</v>
      </c>
      <c r="Q297" s="26">
        <f t="shared" ca="1" si="78"/>
        <v>0</v>
      </c>
      <c r="R297">
        <f t="shared" ca="1" si="79"/>
        <v>0.63449951258493675</v>
      </c>
    </row>
    <row r="298" spans="1:18">
      <c r="A298" s="104"/>
      <c r="B298" s="104"/>
      <c r="C298" s="104"/>
      <c r="D298" s="105">
        <f t="shared" si="65"/>
        <v>0</v>
      </c>
      <c r="E298" s="105">
        <f t="shared" si="66"/>
        <v>0</v>
      </c>
      <c r="F298" s="26">
        <f t="shared" si="67"/>
        <v>0</v>
      </c>
      <c r="G298" s="26">
        <f t="shared" si="68"/>
        <v>0</v>
      </c>
      <c r="H298" s="26">
        <f t="shared" si="69"/>
        <v>0</v>
      </c>
      <c r="I298" s="26">
        <f t="shared" si="70"/>
        <v>0</v>
      </c>
      <c r="J298" s="26">
        <f t="shared" si="71"/>
        <v>0</v>
      </c>
      <c r="K298" s="26">
        <f t="shared" si="72"/>
        <v>0</v>
      </c>
      <c r="L298" s="26">
        <f t="shared" si="73"/>
        <v>0</v>
      </c>
      <c r="M298" s="26">
        <f t="shared" ca="1" si="74"/>
        <v>-0.63449951258493675</v>
      </c>
      <c r="N298" s="26">
        <f t="shared" ca="1" si="75"/>
        <v>0</v>
      </c>
      <c r="O298" s="106">
        <f t="shared" ca="1" si="76"/>
        <v>0</v>
      </c>
      <c r="P298" s="26">
        <f t="shared" ca="1" si="77"/>
        <v>0</v>
      </c>
      <c r="Q298" s="26">
        <f t="shared" ca="1" si="78"/>
        <v>0</v>
      </c>
      <c r="R298">
        <f t="shared" ca="1" si="79"/>
        <v>0.63449951258493675</v>
      </c>
    </row>
    <row r="299" spans="1:18">
      <c r="A299" s="104"/>
      <c r="B299" s="104"/>
      <c r="C299" s="104"/>
      <c r="D299" s="105">
        <f t="shared" si="65"/>
        <v>0</v>
      </c>
      <c r="E299" s="105">
        <f t="shared" si="66"/>
        <v>0</v>
      </c>
      <c r="F299" s="26">
        <f t="shared" si="67"/>
        <v>0</v>
      </c>
      <c r="G299" s="26">
        <f t="shared" si="68"/>
        <v>0</v>
      </c>
      <c r="H299" s="26">
        <f t="shared" si="69"/>
        <v>0</v>
      </c>
      <c r="I299" s="26">
        <f t="shared" si="70"/>
        <v>0</v>
      </c>
      <c r="J299" s="26">
        <f t="shared" si="71"/>
        <v>0</v>
      </c>
      <c r="K299" s="26">
        <f t="shared" si="72"/>
        <v>0</v>
      </c>
      <c r="L299" s="26">
        <f t="shared" si="73"/>
        <v>0</v>
      </c>
      <c r="M299" s="26">
        <f t="shared" ca="1" si="74"/>
        <v>-0.63449951258493675</v>
      </c>
      <c r="N299" s="26">
        <f t="shared" ca="1" si="75"/>
        <v>0</v>
      </c>
      <c r="O299" s="106">
        <f t="shared" ca="1" si="76"/>
        <v>0</v>
      </c>
      <c r="P299" s="26">
        <f t="shared" ca="1" si="77"/>
        <v>0</v>
      </c>
      <c r="Q299" s="26">
        <f t="shared" ca="1" si="78"/>
        <v>0</v>
      </c>
      <c r="R299">
        <f t="shared" ca="1" si="79"/>
        <v>0.63449951258493675</v>
      </c>
    </row>
    <row r="300" spans="1:18">
      <c r="A300" s="104"/>
      <c r="B300" s="104"/>
      <c r="C300" s="104"/>
      <c r="D300" s="105">
        <f t="shared" si="65"/>
        <v>0</v>
      </c>
      <c r="E300" s="105">
        <f t="shared" si="66"/>
        <v>0</v>
      </c>
      <c r="F300" s="26">
        <f t="shared" si="67"/>
        <v>0</v>
      </c>
      <c r="G300" s="26">
        <f t="shared" si="68"/>
        <v>0</v>
      </c>
      <c r="H300" s="26">
        <f t="shared" si="69"/>
        <v>0</v>
      </c>
      <c r="I300" s="26">
        <f t="shared" si="70"/>
        <v>0</v>
      </c>
      <c r="J300" s="26">
        <f t="shared" si="71"/>
        <v>0</v>
      </c>
      <c r="K300" s="26">
        <f t="shared" si="72"/>
        <v>0</v>
      </c>
      <c r="L300" s="26">
        <f t="shared" si="73"/>
        <v>0</v>
      </c>
      <c r="M300" s="26">
        <f t="shared" ca="1" si="74"/>
        <v>-0.63449951258493675</v>
      </c>
      <c r="N300" s="26">
        <f t="shared" ca="1" si="75"/>
        <v>0</v>
      </c>
      <c r="O300" s="106">
        <f t="shared" ca="1" si="76"/>
        <v>0</v>
      </c>
      <c r="P300" s="26">
        <f t="shared" ca="1" si="77"/>
        <v>0</v>
      </c>
      <c r="Q300" s="26">
        <f t="shared" ca="1" si="78"/>
        <v>0</v>
      </c>
      <c r="R300">
        <f t="shared" ca="1" si="79"/>
        <v>0.63449951258493675</v>
      </c>
    </row>
    <row r="301" spans="1:18">
      <c r="A301" s="104"/>
      <c r="B301" s="104"/>
      <c r="C301" s="104"/>
      <c r="D301" s="105">
        <f t="shared" si="65"/>
        <v>0</v>
      </c>
      <c r="E301" s="105">
        <f t="shared" si="66"/>
        <v>0</v>
      </c>
      <c r="F301" s="26">
        <f t="shared" si="67"/>
        <v>0</v>
      </c>
      <c r="G301" s="26">
        <f t="shared" si="68"/>
        <v>0</v>
      </c>
      <c r="H301" s="26">
        <f t="shared" si="69"/>
        <v>0</v>
      </c>
      <c r="I301" s="26">
        <f t="shared" si="70"/>
        <v>0</v>
      </c>
      <c r="J301" s="26">
        <f t="shared" si="71"/>
        <v>0</v>
      </c>
      <c r="K301" s="26">
        <f t="shared" si="72"/>
        <v>0</v>
      </c>
      <c r="L301" s="26">
        <f t="shared" si="73"/>
        <v>0</v>
      </c>
      <c r="M301" s="26">
        <f t="shared" ca="1" si="74"/>
        <v>-0.63449951258493675</v>
      </c>
      <c r="N301" s="26">
        <f t="shared" ca="1" si="75"/>
        <v>0</v>
      </c>
      <c r="O301" s="106">
        <f t="shared" ca="1" si="76"/>
        <v>0</v>
      </c>
      <c r="P301" s="26">
        <f t="shared" ca="1" si="77"/>
        <v>0</v>
      </c>
      <c r="Q301" s="26">
        <f t="shared" ca="1" si="78"/>
        <v>0</v>
      </c>
      <c r="R301">
        <f t="shared" ca="1" si="79"/>
        <v>0.63449951258493675</v>
      </c>
    </row>
    <row r="302" spans="1:18">
      <c r="A302" s="104"/>
      <c r="B302" s="104"/>
      <c r="C302" s="104"/>
      <c r="D302" s="105">
        <f t="shared" si="65"/>
        <v>0</v>
      </c>
      <c r="E302" s="105">
        <f t="shared" si="66"/>
        <v>0</v>
      </c>
      <c r="F302" s="26">
        <f t="shared" si="67"/>
        <v>0</v>
      </c>
      <c r="G302" s="26">
        <f t="shared" si="68"/>
        <v>0</v>
      </c>
      <c r="H302" s="26">
        <f t="shared" si="69"/>
        <v>0</v>
      </c>
      <c r="I302" s="26">
        <f t="shared" si="70"/>
        <v>0</v>
      </c>
      <c r="J302" s="26">
        <f t="shared" si="71"/>
        <v>0</v>
      </c>
      <c r="K302" s="26">
        <f t="shared" si="72"/>
        <v>0</v>
      </c>
      <c r="L302" s="26">
        <f t="shared" si="73"/>
        <v>0</v>
      </c>
      <c r="M302" s="26">
        <f t="shared" ca="1" si="74"/>
        <v>-0.63449951258493675</v>
      </c>
      <c r="N302" s="26">
        <f t="shared" ca="1" si="75"/>
        <v>0</v>
      </c>
      <c r="O302" s="106">
        <f t="shared" ca="1" si="76"/>
        <v>0</v>
      </c>
      <c r="P302" s="26">
        <f t="shared" ca="1" si="77"/>
        <v>0</v>
      </c>
      <c r="Q302" s="26">
        <f t="shared" ca="1" si="78"/>
        <v>0</v>
      </c>
      <c r="R302">
        <f t="shared" ca="1" si="79"/>
        <v>0.63449951258493675</v>
      </c>
    </row>
    <row r="303" spans="1:18">
      <c r="A303" s="104"/>
      <c r="B303" s="104"/>
      <c r="C303" s="104"/>
      <c r="D303" s="105">
        <f t="shared" si="65"/>
        <v>0</v>
      </c>
      <c r="E303" s="105">
        <f t="shared" si="66"/>
        <v>0</v>
      </c>
      <c r="F303" s="26">
        <f t="shared" si="67"/>
        <v>0</v>
      </c>
      <c r="G303" s="26">
        <f t="shared" si="68"/>
        <v>0</v>
      </c>
      <c r="H303" s="26">
        <f t="shared" si="69"/>
        <v>0</v>
      </c>
      <c r="I303" s="26">
        <f t="shared" si="70"/>
        <v>0</v>
      </c>
      <c r="J303" s="26">
        <f t="shared" si="71"/>
        <v>0</v>
      </c>
      <c r="K303" s="26">
        <f t="shared" si="72"/>
        <v>0</v>
      </c>
      <c r="L303" s="26">
        <f t="shared" si="73"/>
        <v>0</v>
      </c>
      <c r="M303" s="26">
        <f t="shared" ca="1" si="74"/>
        <v>-0.63449951258493675</v>
      </c>
      <c r="N303" s="26">
        <f t="shared" ca="1" si="75"/>
        <v>0</v>
      </c>
      <c r="O303" s="106">
        <f t="shared" ca="1" si="76"/>
        <v>0</v>
      </c>
      <c r="P303" s="26">
        <f t="shared" ca="1" si="77"/>
        <v>0</v>
      </c>
      <c r="Q303" s="26">
        <f t="shared" ca="1" si="78"/>
        <v>0</v>
      </c>
      <c r="R303">
        <f t="shared" ca="1" si="79"/>
        <v>0.63449951258493675</v>
      </c>
    </row>
    <row r="304" spans="1:18">
      <c r="A304" s="104"/>
      <c r="B304" s="104"/>
      <c r="C304" s="104"/>
      <c r="D304" s="105">
        <f t="shared" si="65"/>
        <v>0</v>
      </c>
      <c r="E304" s="105">
        <f t="shared" si="66"/>
        <v>0</v>
      </c>
      <c r="F304" s="26">
        <f t="shared" si="67"/>
        <v>0</v>
      </c>
      <c r="G304" s="26">
        <f t="shared" si="68"/>
        <v>0</v>
      </c>
      <c r="H304" s="26">
        <f t="shared" si="69"/>
        <v>0</v>
      </c>
      <c r="I304" s="26">
        <f t="shared" si="70"/>
        <v>0</v>
      </c>
      <c r="J304" s="26">
        <f t="shared" si="71"/>
        <v>0</v>
      </c>
      <c r="K304" s="26">
        <f t="shared" si="72"/>
        <v>0</v>
      </c>
      <c r="L304" s="26">
        <f t="shared" si="73"/>
        <v>0</v>
      </c>
      <c r="M304" s="26">
        <f t="shared" ca="1" si="74"/>
        <v>-0.63449951258493675</v>
      </c>
      <c r="N304" s="26">
        <f t="shared" ca="1" si="75"/>
        <v>0</v>
      </c>
      <c r="O304" s="106">
        <f t="shared" ca="1" si="76"/>
        <v>0</v>
      </c>
      <c r="P304" s="26">
        <f t="shared" ca="1" si="77"/>
        <v>0</v>
      </c>
      <c r="Q304" s="26">
        <f t="shared" ca="1" si="78"/>
        <v>0</v>
      </c>
      <c r="R304">
        <f t="shared" ca="1" si="79"/>
        <v>0.63449951258493675</v>
      </c>
    </row>
    <row r="305" spans="1:18">
      <c r="A305" s="104"/>
      <c r="B305" s="104"/>
      <c r="C305" s="104"/>
      <c r="D305" s="105">
        <f t="shared" si="65"/>
        <v>0</v>
      </c>
      <c r="E305" s="105">
        <f t="shared" si="66"/>
        <v>0</v>
      </c>
      <c r="F305" s="26">
        <f t="shared" si="67"/>
        <v>0</v>
      </c>
      <c r="G305" s="26">
        <f t="shared" si="68"/>
        <v>0</v>
      </c>
      <c r="H305" s="26">
        <f t="shared" si="69"/>
        <v>0</v>
      </c>
      <c r="I305" s="26">
        <f t="shared" si="70"/>
        <v>0</v>
      </c>
      <c r="J305" s="26">
        <f t="shared" si="71"/>
        <v>0</v>
      </c>
      <c r="K305" s="26">
        <f t="shared" si="72"/>
        <v>0</v>
      </c>
      <c r="L305" s="26">
        <f t="shared" si="73"/>
        <v>0</v>
      </c>
      <c r="M305" s="26">
        <f t="shared" ca="1" si="74"/>
        <v>-0.63449951258493675</v>
      </c>
      <c r="N305" s="26">
        <f t="shared" ca="1" si="75"/>
        <v>0</v>
      </c>
      <c r="O305" s="106">
        <f t="shared" ca="1" si="76"/>
        <v>0</v>
      </c>
      <c r="P305" s="26">
        <f t="shared" ca="1" si="77"/>
        <v>0</v>
      </c>
      <c r="Q305" s="26">
        <f t="shared" ca="1" si="78"/>
        <v>0</v>
      </c>
      <c r="R305">
        <f t="shared" ca="1" si="79"/>
        <v>0.63449951258493675</v>
      </c>
    </row>
    <row r="306" spans="1:18">
      <c r="A306" s="104"/>
      <c r="B306" s="104"/>
      <c r="C306" s="104"/>
      <c r="D306" s="105">
        <f t="shared" si="65"/>
        <v>0</v>
      </c>
      <c r="E306" s="105">
        <f t="shared" si="66"/>
        <v>0</v>
      </c>
      <c r="F306" s="26">
        <f t="shared" si="67"/>
        <v>0</v>
      </c>
      <c r="G306" s="26">
        <f t="shared" si="68"/>
        <v>0</v>
      </c>
      <c r="H306" s="26">
        <f t="shared" si="69"/>
        <v>0</v>
      </c>
      <c r="I306" s="26">
        <f t="shared" si="70"/>
        <v>0</v>
      </c>
      <c r="J306" s="26">
        <f t="shared" si="71"/>
        <v>0</v>
      </c>
      <c r="K306" s="26">
        <f t="shared" si="72"/>
        <v>0</v>
      </c>
      <c r="L306" s="26">
        <f t="shared" si="73"/>
        <v>0</v>
      </c>
      <c r="M306" s="26">
        <f t="shared" ca="1" si="74"/>
        <v>-0.63449951258493675</v>
      </c>
      <c r="N306" s="26">
        <f t="shared" ca="1" si="75"/>
        <v>0</v>
      </c>
      <c r="O306" s="106">
        <f t="shared" ca="1" si="76"/>
        <v>0</v>
      </c>
      <c r="P306" s="26">
        <f t="shared" ca="1" si="77"/>
        <v>0</v>
      </c>
      <c r="Q306" s="26">
        <f t="shared" ca="1" si="78"/>
        <v>0</v>
      </c>
      <c r="R306">
        <f t="shared" ca="1" si="79"/>
        <v>0.63449951258493675</v>
      </c>
    </row>
    <row r="307" spans="1:18">
      <c r="A307" s="104"/>
      <c r="B307" s="104"/>
      <c r="C307" s="104"/>
      <c r="D307" s="105">
        <f t="shared" si="65"/>
        <v>0</v>
      </c>
      <c r="E307" s="105">
        <f t="shared" si="66"/>
        <v>0</v>
      </c>
      <c r="F307" s="26">
        <f t="shared" si="67"/>
        <v>0</v>
      </c>
      <c r="G307" s="26">
        <f t="shared" si="68"/>
        <v>0</v>
      </c>
      <c r="H307" s="26">
        <f t="shared" si="69"/>
        <v>0</v>
      </c>
      <c r="I307" s="26">
        <f t="shared" si="70"/>
        <v>0</v>
      </c>
      <c r="J307" s="26">
        <f t="shared" si="71"/>
        <v>0</v>
      </c>
      <c r="K307" s="26">
        <f t="shared" si="72"/>
        <v>0</v>
      </c>
      <c r="L307" s="26">
        <f t="shared" si="73"/>
        <v>0</v>
      </c>
      <c r="M307" s="26">
        <f t="shared" ca="1" si="74"/>
        <v>-0.63449951258493675</v>
      </c>
      <c r="N307" s="26">
        <f t="shared" ca="1" si="75"/>
        <v>0</v>
      </c>
      <c r="O307" s="106">
        <f t="shared" ca="1" si="76"/>
        <v>0</v>
      </c>
      <c r="P307" s="26">
        <f t="shared" ca="1" si="77"/>
        <v>0</v>
      </c>
      <c r="Q307" s="26">
        <f t="shared" ca="1" si="78"/>
        <v>0</v>
      </c>
      <c r="R307">
        <f t="shared" ca="1" si="79"/>
        <v>0.63449951258493675</v>
      </c>
    </row>
    <row r="308" spans="1:18">
      <c r="A308" s="104"/>
      <c r="B308" s="104"/>
      <c r="C308" s="104"/>
      <c r="D308" s="105">
        <f t="shared" si="65"/>
        <v>0</v>
      </c>
      <c r="E308" s="105">
        <f t="shared" si="66"/>
        <v>0</v>
      </c>
      <c r="F308" s="26">
        <f t="shared" si="67"/>
        <v>0</v>
      </c>
      <c r="G308" s="26">
        <f t="shared" si="68"/>
        <v>0</v>
      </c>
      <c r="H308" s="26">
        <f t="shared" si="69"/>
        <v>0</v>
      </c>
      <c r="I308" s="26">
        <f t="shared" si="70"/>
        <v>0</v>
      </c>
      <c r="J308" s="26">
        <f t="shared" si="71"/>
        <v>0</v>
      </c>
      <c r="K308" s="26">
        <f t="shared" si="72"/>
        <v>0</v>
      </c>
      <c r="L308" s="26">
        <f t="shared" si="73"/>
        <v>0</v>
      </c>
      <c r="M308" s="26">
        <f t="shared" ca="1" si="74"/>
        <v>-0.63449951258493675</v>
      </c>
      <c r="N308" s="26">
        <f t="shared" ca="1" si="75"/>
        <v>0</v>
      </c>
      <c r="O308" s="106">
        <f t="shared" ca="1" si="76"/>
        <v>0</v>
      </c>
      <c r="P308" s="26">
        <f t="shared" ca="1" si="77"/>
        <v>0</v>
      </c>
      <c r="Q308" s="26">
        <f t="shared" ca="1" si="78"/>
        <v>0</v>
      </c>
      <c r="R308">
        <f t="shared" ca="1" si="79"/>
        <v>0.63449951258493675</v>
      </c>
    </row>
    <row r="309" spans="1:18">
      <c r="A309" s="104"/>
      <c r="B309" s="104"/>
      <c r="C309" s="104"/>
      <c r="D309" s="105">
        <f t="shared" si="65"/>
        <v>0</v>
      </c>
      <c r="E309" s="105">
        <f t="shared" si="66"/>
        <v>0</v>
      </c>
      <c r="F309" s="26">
        <f t="shared" si="67"/>
        <v>0</v>
      </c>
      <c r="G309" s="26">
        <f t="shared" si="68"/>
        <v>0</v>
      </c>
      <c r="H309" s="26">
        <f t="shared" si="69"/>
        <v>0</v>
      </c>
      <c r="I309" s="26">
        <f t="shared" si="70"/>
        <v>0</v>
      </c>
      <c r="J309" s="26">
        <f t="shared" si="71"/>
        <v>0</v>
      </c>
      <c r="K309" s="26">
        <f t="shared" si="72"/>
        <v>0</v>
      </c>
      <c r="L309" s="26">
        <f t="shared" si="73"/>
        <v>0</v>
      </c>
      <c r="M309" s="26">
        <f t="shared" ca="1" si="74"/>
        <v>-0.63449951258493675</v>
      </c>
      <c r="N309" s="26">
        <f t="shared" ca="1" si="75"/>
        <v>0</v>
      </c>
      <c r="O309" s="106">
        <f t="shared" ca="1" si="76"/>
        <v>0</v>
      </c>
      <c r="P309" s="26">
        <f t="shared" ca="1" si="77"/>
        <v>0</v>
      </c>
      <c r="Q309" s="26">
        <f t="shared" ca="1" si="78"/>
        <v>0</v>
      </c>
      <c r="R309">
        <f t="shared" ca="1" si="79"/>
        <v>0.63449951258493675</v>
      </c>
    </row>
    <row r="310" spans="1:18">
      <c r="A310" s="104"/>
      <c r="B310" s="104"/>
      <c r="C310" s="104"/>
      <c r="D310" s="105">
        <f t="shared" si="65"/>
        <v>0</v>
      </c>
      <c r="E310" s="105">
        <f t="shared" si="66"/>
        <v>0</v>
      </c>
      <c r="F310" s="26">
        <f t="shared" si="67"/>
        <v>0</v>
      </c>
      <c r="G310" s="26">
        <f t="shared" si="68"/>
        <v>0</v>
      </c>
      <c r="H310" s="26">
        <f t="shared" si="69"/>
        <v>0</v>
      </c>
      <c r="I310" s="26">
        <f t="shared" si="70"/>
        <v>0</v>
      </c>
      <c r="J310" s="26">
        <f t="shared" si="71"/>
        <v>0</v>
      </c>
      <c r="K310" s="26">
        <f t="shared" si="72"/>
        <v>0</v>
      </c>
      <c r="L310" s="26">
        <f t="shared" si="73"/>
        <v>0</v>
      </c>
      <c r="M310" s="26">
        <f t="shared" ca="1" si="74"/>
        <v>-0.63449951258493675</v>
      </c>
      <c r="N310" s="26">
        <f t="shared" ca="1" si="75"/>
        <v>0</v>
      </c>
      <c r="O310" s="106">
        <f t="shared" ca="1" si="76"/>
        <v>0</v>
      </c>
      <c r="P310" s="26">
        <f t="shared" ca="1" si="77"/>
        <v>0</v>
      </c>
      <c r="Q310" s="26">
        <f t="shared" ca="1" si="78"/>
        <v>0</v>
      </c>
      <c r="R310">
        <f t="shared" ca="1" si="79"/>
        <v>0.63449951258493675</v>
      </c>
    </row>
    <row r="311" spans="1:18">
      <c r="A311" s="104"/>
      <c r="B311" s="104"/>
      <c r="C311" s="104"/>
      <c r="D311" s="105">
        <f t="shared" si="65"/>
        <v>0</v>
      </c>
      <c r="E311" s="105">
        <f t="shared" si="66"/>
        <v>0</v>
      </c>
      <c r="F311" s="26">
        <f t="shared" si="67"/>
        <v>0</v>
      </c>
      <c r="G311" s="26">
        <f t="shared" si="68"/>
        <v>0</v>
      </c>
      <c r="H311" s="26">
        <f t="shared" si="69"/>
        <v>0</v>
      </c>
      <c r="I311" s="26">
        <f t="shared" si="70"/>
        <v>0</v>
      </c>
      <c r="J311" s="26">
        <f t="shared" si="71"/>
        <v>0</v>
      </c>
      <c r="K311" s="26">
        <f t="shared" si="72"/>
        <v>0</v>
      </c>
      <c r="L311" s="26">
        <f t="shared" si="73"/>
        <v>0</v>
      </c>
      <c r="M311" s="26">
        <f t="shared" ca="1" si="74"/>
        <v>-0.63449951258493675</v>
      </c>
      <c r="N311" s="26">
        <f t="shared" ca="1" si="75"/>
        <v>0</v>
      </c>
      <c r="O311" s="106">
        <f t="shared" ca="1" si="76"/>
        <v>0</v>
      </c>
      <c r="P311" s="26">
        <f t="shared" ca="1" si="77"/>
        <v>0</v>
      </c>
      <c r="Q311" s="26">
        <f t="shared" ca="1" si="78"/>
        <v>0</v>
      </c>
      <c r="R311">
        <f t="shared" ca="1" si="79"/>
        <v>0.63449951258493675</v>
      </c>
    </row>
    <row r="312" spans="1:18">
      <c r="A312" s="104"/>
      <c r="B312" s="104"/>
      <c r="C312" s="104"/>
      <c r="D312" s="105">
        <f t="shared" si="65"/>
        <v>0</v>
      </c>
      <c r="E312" s="105">
        <f t="shared" si="66"/>
        <v>0</v>
      </c>
      <c r="F312" s="26">
        <f t="shared" si="67"/>
        <v>0</v>
      </c>
      <c r="G312" s="26">
        <f t="shared" si="68"/>
        <v>0</v>
      </c>
      <c r="H312" s="26">
        <f t="shared" si="69"/>
        <v>0</v>
      </c>
      <c r="I312" s="26">
        <f t="shared" si="70"/>
        <v>0</v>
      </c>
      <c r="J312" s="26">
        <f t="shared" si="71"/>
        <v>0</v>
      </c>
      <c r="K312" s="26">
        <f t="shared" si="72"/>
        <v>0</v>
      </c>
      <c r="L312" s="26">
        <f t="shared" si="73"/>
        <v>0</v>
      </c>
      <c r="M312" s="26">
        <f t="shared" ca="1" si="74"/>
        <v>-0.63449951258493675</v>
      </c>
      <c r="N312" s="26">
        <f t="shared" ca="1" si="75"/>
        <v>0</v>
      </c>
      <c r="O312" s="106">
        <f t="shared" ca="1" si="76"/>
        <v>0</v>
      </c>
      <c r="P312" s="26">
        <f t="shared" ca="1" si="77"/>
        <v>0</v>
      </c>
      <c r="Q312" s="26">
        <f t="shared" ca="1" si="78"/>
        <v>0</v>
      </c>
      <c r="R312">
        <f t="shared" ca="1" si="79"/>
        <v>0.63449951258493675</v>
      </c>
    </row>
    <row r="313" spans="1:18">
      <c r="A313" s="104"/>
      <c r="B313" s="104"/>
      <c r="C313" s="104"/>
      <c r="D313" s="105">
        <f t="shared" si="65"/>
        <v>0</v>
      </c>
      <c r="E313" s="105">
        <f t="shared" si="66"/>
        <v>0</v>
      </c>
      <c r="F313" s="26">
        <f t="shared" si="67"/>
        <v>0</v>
      </c>
      <c r="G313" s="26">
        <f t="shared" si="68"/>
        <v>0</v>
      </c>
      <c r="H313" s="26">
        <f t="shared" si="69"/>
        <v>0</v>
      </c>
      <c r="I313" s="26">
        <f t="shared" si="70"/>
        <v>0</v>
      </c>
      <c r="J313" s="26">
        <f t="shared" si="71"/>
        <v>0</v>
      </c>
      <c r="K313" s="26">
        <f t="shared" si="72"/>
        <v>0</v>
      </c>
      <c r="L313" s="26">
        <f t="shared" si="73"/>
        <v>0</v>
      </c>
      <c r="M313" s="26">
        <f t="shared" ca="1" si="74"/>
        <v>-0.63449951258493675</v>
      </c>
      <c r="N313" s="26">
        <f t="shared" ca="1" si="75"/>
        <v>0</v>
      </c>
      <c r="O313" s="106">
        <f t="shared" ca="1" si="76"/>
        <v>0</v>
      </c>
      <c r="P313" s="26">
        <f t="shared" ca="1" si="77"/>
        <v>0</v>
      </c>
      <c r="Q313" s="26">
        <f t="shared" ca="1" si="78"/>
        <v>0</v>
      </c>
      <c r="R313">
        <f t="shared" ca="1" si="79"/>
        <v>0.63449951258493675</v>
      </c>
    </row>
    <row r="314" spans="1:18">
      <c r="A314" s="104"/>
      <c r="B314" s="104"/>
      <c r="C314" s="104"/>
      <c r="D314" s="105">
        <f t="shared" si="65"/>
        <v>0</v>
      </c>
      <c r="E314" s="105">
        <f t="shared" si="66"/>
        <v>0</v>
      </c>
      <c r="F314" s="26">
        <f t="shared" si="67"/>
        <v>0</v>
      </c>
      <c r="G314" s="26">
        <f t="shared" si="68"/>
        <v>0</v>
      </c>
      <c r="H314" s="26">
        <f t="shared" si="69"/>
        <v>0</v>
      </c>
      <c r="I314" s="26">
        <f t="shared" si="70"/>
        <v>0</v>
      </c>
      <c r="J314" s="26">
        <f t="shared" si="71"/>
        <v>0</v>
      </c>
      <c r="K314" s="26">
        <f t="shared" si="72"/>
        <v>0</v>
      </c>
      <c r="L314" s="26">
        <f t="shared" si="73"/>
        <v>0</v>
      </c>
      <c r="M314" s="26">
        <f t="shared" ca="1" si="74"/>
        <v>-0.63449951258493675</v>
      </c>
      <c r="N314" s="26">
        <f t="shared" ca="1" si="75"/>
        <v>0</v>
      </c>
      <c r="O314" s="106">
        <f t="shared" ca="1" si="76"/>
        <v>0</v>
      </c>
      <c r="P314" s="26">
        <f t="shared" ca="1" si="77"/>
        <v>0</v>
      </c>
      <c r="Q314" s="26">
        <f t="shared" ca="1" si="78"/>
        <v>0</v>
      </c>
      <c r="R314">
        <f t="shared" ca="1" si="79"/>
        <v>0.63449951258493675</v>
      </c>
    </row>
    <row r="315" spans="1:18">
      <c r="A315" s="104"/>
      <c r="B315" s="104"/>
      <c r="C315" s="104"/>
      <c r="D315" s="105">
        <f t="shared" si="65"/>
        <v>0</v>
      </c>
      <c r="E315" s="105">
        <f t="shared" si="66"/>
        <v>0</v>
      </c>
      <c r="F315" s="26">
        <f t="shared" si="67"/>
        <v>0</v>
      </c>
      <c r="G315" s="26">
        <f t="shared" si="68"/>
        <v>0</v>
      </c>
      <c r="H315" s="26">
        <f t="shared" si="69"/>
        <v>0</v>
      </c>
      <c r="I315" s="26">
        <f t="shared" si="70"/>
        <v>0</v>
      </c>
      <c r="J315" s="26">
        <f t="shared" si="71"/>
        <v>0</v>
      </c>
      <c r="K315" s="26">
        <f t="shared" si="72"/>
        <v>0</v>
      </c>
      <c r="L315" s="26">
        <f t="shared" si="73"/>
        <v>0</v>
      </c>
      <c r="M315" s="26">
        <f t="shared" ca="1" si="74"/>
        <v>-0.63449951258493675</v>
      </c>
      <c r="N315" s="26">
        <f t="shared" ca="1" si="75"/>
        <v>0</v>
      </c>
      <c r="O315" s="106">
        <f t="shared" ca="1" si="76"/>
        <v>0</v>
      </c>
      <c r="P315" s="26">
        <f t="shared" ca="1" si="77"/>
        <v>0</v>
      </c>
      <c r="Q315" s="26">
        <f t="shared" ca="1" si="78"/>
        <v>0</v>
      </c>
      <c r="R315">
        <f t="shared" ca="1" si="79"/>
        <v>0.63449951258493675</v>
      </c>
    </row>
    <row r="316" spans="1:18">
      <c r="A316" s="104"/>
      <c r="B316" s="104"/>
      <c r="C316" s="104"/>
      <c r="D316" s="105">
        <f t="shared" si="65"/>
        <v>0</v>
      </c>
      <c r="E316" s="105">
        <f t="shared" si="66"/>
        <v>0</v>
      </c>
      <c r="F316" s="26">
        <f t="shared" si="67"/>
        <v>0</v>
      </c>
      <c r="G316" s="26">
        <f t="shared" si="68"/>
        <v>0</v>
      </c>
      <c r="H316" s="26">
        <f t="shared" si="69"/>
        <v>0</v>
      </c>
      <c r="I316" s="26">
        <f t="shared" si="70"/>
        <v>0</v>
      </c>
      <c r="J316" s="26">
        <f t="shared" si="71"/>
        <v>0</v>
      </c>
      <c r="K316" s="26">
        <f t="shared" si="72"/>
        <v>0</v>
      </c>
      <c r="L316" s="26">
        <f t="shared" si="73"/>
        <v>0</v>
      </c>
      <c r="M316" s="26">
        <f t="shared" ca="1" si="74"/>
        <v>-0.63449951258493675</v>
      </c>
      <c r="N316" s="26">
        <f t="shared" ca="1" si="75"/>
        <v>0</v>
      </c>
      <c r="O316" s="106">
        <f t="shared" ca="1" si="76"/>
        <v>0</v>
      </c>
      <c r="P316" s="26">
        <f t="shared" ca="1" si="77"/>
        <v>0</v>
      </c>
      <c r="Q316" s="26">
        <f t="shared" ca="1" si="78"/>
        <v>0</v>
      </c>
      <c r="R316">
        <f t="shared" ca="1" si="79"/>
        <v>0.63449951258493675</v>
      </c>
    </row>
    <row r="317" spans="1:18">
      <c r="A317" s="104"/>
      <c r="B317" s="104"/>
      <c r="C317" s="104"/>
      <c r="D317" s="105">
        <f t="shared" si="65"/>
        <v>0</v>
      </c>
      <c r="E317" s="105">
        <f t="shared" si="66"/>
        <v>0</v>
      </c>
      <c r="F317" s="26">
        <f t="shared" si="67"/>
        <v>0</v>
      </c>
      <c r="G317" s="26">
        <f t="shared" si="68"/>
        <v>0</v>
      </c>
      <c r="H317" s="26">
        <f t="shared" si="69"/>
        <v>0</v>
      </c>
      <c r="I317" s="26">
        <f t="shared" si="70"/>
        <v>0</v>
      </c>
      <c r="J317" s="26">
        <f t="shared" si="71"/>
        <v>0</v>
      </c>
      <c r="K317" s="26">
        <f t="shared" si="72"/>
        <v>0</v>
      </c>
      <c r="L317" s="26">
        <f t="shared" si="73"/>
        <v>0</v>
      </c>
      <c r="M317" s="26">
        <f t="shared" ca="1" si="74"/>
        <v>-0.63449951258493675</v>
      </c>
      <c r="N317" s="26">
        <f t="shared" ca="1" si="75"/>
        <v>0</v>
      </c>
      <c r="O317" s="106">
        <f t="shared" ca="1" si="76"/>
        <v>0</v>
      </c>
      <c r="P317" s="26">
        <f t="shared" ca="1" si="77"/>
        <v>0</v>
      </c>
      <c r="Q317" s="26">
        <f t="shared" ca="1" si="78"/>
        <v>0</v>
      </c>
      <c r="R317">
        <f t="shared" ca="1" si="79"/>
        <v>0.63449951258493675</v>
      </c>
    </row>
    <row r="318" spans="1:18">
      <c r="A318" s="104"/>
      <c r="B318" s="104"/>
      <c r="C318" s="104"/>
      <c r="D318" s="105">
        <f t="shared" si="65"/>
        <v>0</v>
      </c>
      <c r="E318" s="105">
        <f t="shared" si="66"/>
        <v>0</v>
      </c>
      <c r="F318" s="26">
        <f t="shared" si="67"/>
        <v>0</v>
      </c>
      <c r="G318" s="26">
        <f t="shared" si="68"/>
        <v>0</v>
      </c>
      <c r="H318" s="26">
        <f t="shared" si="69"/>
        <v>0</v>
      </c>
      <c r="I318" s="26">
        <f t="shared" si="70"/>
        <v>0</v>
      </c>
      <c r="J318" s="26">
        <f t="shared" si="71"/>
        <v>0</v>
      </c>
      <c r="K318" s="26">
        <f t="shared" si="72"/>
        <v>0</v>
      </c>
      <c r="L318" s="26">
        <f t="shared" si="73"/>
        <v>0</v>
      </c>
      <c r="M318" s="26">
        <f t="shared" ca="1" si="74"/>
        <v>-0.63449951258493675</v>
      </c>
      <c r="N318" s="26">
        <f t="shared" ca="1" si="75"/>
        <v>0</v>
      </c>
      <c r="O318" s="106">
        <f t="shared" ca="1" si="76"/>
        <v>0</v>
      </c>
      <c r="P318" s="26">
        <f t="shared" ca="1" si="77"/>
        <v>0</v>
      </c>
      <c r="Q318" s="26">
        <f t="shared" ca="1" si="78"/>
        <v>0</v>
      </c>
      <c r="R318">
        <f t="shared" ca="1" si="79"/>
        <v>0.63449951258493675</v>
      </c>
    </row>
    <row r="319" spans="1:18">
      <c r="A319" s="104"/>
      <c r="B319" s="104"/>
      <c r="C319" s="104"/>
      <c r="D319" s="105">
        <f t="shared" si="65"/>
        <v>0</v>
      </c>
      <c r="E319" s="105">
        <f t="shared" si="66"/>
        <v>0</v>
      </c>
      <c r="F319" s="26">
        <f t="shared" si="67"/>
        <v>0</v>
      </c>
      <c r="G319" s="26">
        <f t="shared" si="68"/>
        <v>0</v>
      </c>
      <c r="H319" s="26">
        <f t="shared" si="69"/>
        <v>0</v>
      </c>
      <c r="I319" s="26">
        <f t="shared" si="70"/>
        <v>0</v>
      </c>
      <c r="J319" s="26">
        <f t="shared" si="71"/>
        <v>0</v>
      </c>
      <c r="K319" s="26">
        <f t="shared" si="72"/>
        <v>0</v>
      </c>
      <c r="L319" s="26">
        <f t="shared" si="73"/>
        <v>0</v>
      </c>
      <c r="M319" s="26">
        <f t="shared" ca="1" si="74"/>
        <v>-0.63449951258493675</v>
      </c>
      <c r="N319" s="26">
        <f t="shared" ca="1" si="75"/>
        <v>0</v>
      </c>
      <c r="O319" s="106">
        <f t="shared" ca="1" si="76"/>
        <v>0</v>
      </c>
      <c r="P319" s="26">
        <f t="shared" ca="1" si="77"/>
        <v>0</v>
      </c>
      <c r="Q319" s="26">
        <f t="shared" ca="1" si="78"/>
        <v>0</v>
      </c>
      <c r="R319">
        <f t="shared" ca="1" si="79"/>
        <v>0.63449951258493675</v>
      </c>
    </row>
    <row r="320" spans="1:18">
      <c r="A320" s="104"/>
      <c r="B320" s="104"/>
      <c r="C320" s="104"/>
      <c r="D320" s="105">
        <f t="shared" si="65"/>
        <v>0</v>
      </c>
      <c r="E320" s="105">
        <f t="shared" si="66"/>
        <v>0</v>
      </c>
      <c r="F320" s="26">
        <f t="shared" si="67"/>
        <v>0</v>
      </c>
      <c r="G320" s="26">
        <f t="shared" si="68"/>
        <v>0</v>
      </c>
      <c r="H320" s="26">
        <f t="shared" si="69"/>
        <v>0</v>
      </c>
      <c r="I320" s="26">
        <f t="shared" si="70"/>
        <v>0</v>
      </c>
      <c r="J320" s="26">
        <f t="shared" si="71"/>
        <v>0</v>
      </c>
      <c r="K320" s="26">
        <f t="shared" si="72"/>
        <v>0</v>
      </c>
      <c r="L320" s="26">
        <f t="shared" si="73"/>
        <v>0</v>
      </c>
      <c r="M320" s="26">
        <f t="shared" ca="1" si="74"/>
        <v>-0.63449951258493675</v>
      </c>
      <c r="N320" s="26">
        <f t="shared" ca="1" si="75"/>
        <v>0</v>
      </c>
      <c r="O320" s="106">
        <f t="shared" ca="1" si="76"/>
        <v>0</v>
      </c>
      <c r="P320" s="26">
        <f t="shared" ca="1" si="77"/>
        <v>0</v>
      </c>
      <c r="Q320" s="26">
        <f t="shared" ca="1" si="78"/>
        <v>0</v>
      </c>
      <c r="R320">
        <f t="shared" ca="1" si="79"/>
        <v>0.63449951258493675</v>
      </c>
    </row>
    <row r="321" spans="1:18">
      <c r="A321" s="104"/>
      <c r="B321" s="104"/>
      <c r="C321" s="104"/>
      <c r="D321" s="105">
        <f t="shared" si="65"/>
        <v>0</v>
      </c>
      <c r="E321" s="105">
        <f t="shared" si="66"/>
        <v>0</v>
      </c>
      <c r="F321" s="26">
        <f t="shared" si="67"/>
        <v>0</v>
      </c>
      <c r="G321" s="26">
        <f t="shared" si="68"/>
        <v>0</v>
      </c>
      <c r="H321" s="26">
        <f t="shared" si="69"/>
        <v>0</v>
      </c>
      <c r="I321" s="26">
        <f t="shared" si="70"/>
        <v>0</v>
      </c>
      <c r="J321" s="26">
        <f t="shared" si="71"/>
        <v>0</v>
      </c>
      <c r="K321" s="26">
        <f t="shared" si="72"/>
        <v>0</v>
      </c>
      <c r="L321" s="26">
        <f t="shared" si="73"/>
        <v>0</v>
      </c>
      <c r="M321" s="26">
        <f t="shared" ca="1" si="74"/>
        <v>-0.63449951258493675</v>
      </c>
      <c r="N321" s="26">
        <f t="shared" ca="1" si="75"/>
        <v>0</v>
      </c>
      <c r="O321" s="106">
        <f t="shared" ca="1" si="76"/>
        <v>0</v>
      </c>
      <c r="P321" s="26">
        <f t="shared" ca="1" si="77"/>
        <v>0</v>
      </c>
      <c r="Q321" s="26">
        <f t="shared" ca="1" si="78"/>
        <v>0</v>
      </c>
      <c r="R321">
        <f t="shared" ca="1" si="79"/>
        <v>0.63449951258493675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9"/>
  <sheetViews>
    <sheetView workbookViewId="0">
      <selection activeCell="A3" sqref="A3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/>
    <col min="20" max="20" width="15.140625" style="1" customWidth="1"/>
  </cols>
  <sheetData>
    <row r="1" spans="1:29" ht="20.25">
      <c r="A1" s="3" t="s">
        <v>0</v>
      </c>
      <c r="AB1" s="1">
        <v>21065.5</v>
      </c>
      <c r="AC1" s="1">
        <v>-3.2039000005170237E-2</v>
      </c>
    </row>
    <row r="2" spans="1:29">
      <c r="A2" s="1" t="s">
        <v>5</v>
      </c>
      <c r="B2" s="1" t="s">
        <v>6</v>
      </c>
      <c r="C2" s="6" t="s">
        <v>7</v>
      </c>
      <c r="AB2" s="1">
        <v>21188.5</v>
      </c>
      <c r="AC2" s="1">
        <v>-1.2113000004319474E-2</v>
      </c>
    </row>
    <row r="3" spans="1:29">
      <c r="A3" s="7" t="s">
        <v>193</v>
      </c>
      <c r="AB3" s="1">
        <v>21189</v>
      </c>
      <c r="AC3" s="1">
        <v>-1.3881999999284744E-2</v>
      </c>
    </row>
    <row r="4" spans="1:29">
      <c r="A4" s="8" t="s">
        <v>8</v>
      </c>
      <c r="C4" s="9">
        <v>40969.232799999998</v>
      </c>
      <c r="D4" s="107">
        <v>0.41221999999999998</v>
      </c>
      <c r="AB4" s="1">
        <v>21215.5</v>
      </c>
      <c r="AC4" s="1">
        <v>-1.2938999992911704E-2</v>
      </c>
    </row>
    <row r="5" spans="1:29">
      <c r="AB5" s="1">
        <v>21217.5</v>
      </c>
      <c r="AC5" s="1">
        <v>-1.4214999995601829E-2</v>
      </c>
    </row>
    <row r="6" spans="1:29">
      <c r="A6" s="8" t="s">
        <v>11</v>
      </c>
      <c r="C6" s="13" t="s">
        <v>194</v>
      </c>
      <c r="AB6" s="1">
        <v>21218</v>
      </c>
      <c r="AC6" s="1">
        <v>-1.4283999997132923E-2</v>
      </c>
    </row>
    <row r="7" spans="1:29">
      <c r="A7" s="1" t="s">
        <v>13</v>
      </c>
      <c r="C7" s="1">
        <f>+C4</f>
        <v>40969.232799999998</v>
      </c>
      <c r="AB7" s="1">
        <v>21220</v>
      </c>
      <c r="AC7" s="1">
        <v>-1.4860000002954621E-2</v>
      </c>
    </row>
    <row r="8" spans="1:29">
      <c r="A8" s="1" t="s">
        <v>14</v>
      </c>
      <c r="C8" s="1">
        <v>0.41253800000000002</v>
      </c>
      <c r="D8" s="6" t="s">
        <v>15</v>
      </c>
      <c r="AB8" s="1">
        <v>22168</v>
      </c>
      <c r="AC8" s="1">
        <v>-7.6839999965159222E-3</v>
      </c>
    </row>
    <row r="9" spans="1:29">
      <c r="A9" s="14" t="s">
        <v>16</v>
      </c>
      <c r="B9" s="14"/>
      <c r="C9" s="14">
        <v>63</v>
      </c>
      <c r="D9" s="14" t="str">
        <f>"F"&amp;C9</f>
        <v>F63</v>
      </c>
      <c r="E9" s="14" t="str">
        <f>"G"&amp;C9</f>
        <v>G63</v>
      </c>
      <c r="AB9" s="1">
        <v>22170.5</v>
      </c>
      <c r="AC9" s="1">
        <v>-8.6289999962900765E-3</v>
      </c>
    </row>
    <row r="10" spans="1:29">
      <c r="C10" s="4" t="s">
        <v>17</v>
      </c>
      <c r="D10" s="4" t="s">
        <v>18</v>
      </c>
      <c r="AB10" s="1">
        <v>22914.5</v>
      </c>
      <c r="AC10" s="1">
        <v>-6.4009999987320043E-3</v>
      </c>
    </row>
    <row r="11" spans="1:29">
      <c r="A11" s="1" t="s">
        <v>19</v>
      </c>
      <c r="C11" s="16">
        <f ca="1">INTERCEPT(INDIRECT(E9):G1005,INDIRECT(D9):$F1005)</f>
        <v>0.48229352370606327</v>
      </c>
      <c r="D11" s="2">
        <f>E11*F11</f>
        <v>-0.82336533041845972</v>
      </c>
      <c r="E11" s="17">
        <v>-823.36533041845973</v>
      </c>
      <c r="F11" s="1">
        <v>1E-3</v>
      </c>
      <c r="AB11" s="1">
        <v>22915</v>
      </c>
      <c r="AC11" s="1">
        <v>-2.670000001671724E-3</v>
      </c>
    </row>
    <row r="12" spans="1:29">
      <c r="A12" s="1" t="s">
        <v>20</v>
      </c>
      <c r="C12" s="16">
        <f ca="1">SLOPE(INDIRECT(E9):G1005,INDIRECT(D9):$F1005)</f>
        <v>-1.7028256477720172E-5</v>
      </c>
      <c r="D12" s="2">
        <f>E12*F12</f>
        <v>6.6063462120006101E-5</v>
      </c>
      <c r="E12" s="18">
        <v>6.6063462120006102</v>
      </c>
      <c r="F12" s="1">
        <v>1.0000000000000001E-5</v>
      </c>
      <c r="AB12" s="1">
        <v>23521</v>
      </c>
      <c r="AC12" s="1">
        <v>-2.4979999943752773E-3</v>
      </c>
    </row>
    <row r="13" spans="1:29">
      <c r="A13" s="1" t="s">
        <v>21</v>
      </c>
      <c r="C13" s="2" t="s">
        <v>22</v>
      </c>
      <c r="D13" s="2">
        <f>E13*F13</f>
        <v>-1.3191528566574699E-9</v>
      </c>
      <c r="E13" s="20">
        <v>-1.3191528566574697</v>
      </c>
      <c r="F13" s="1">
        <v>1.0000000000000001E-9</v>
      </c>
      <c r="AB13" s="1">
        <v>23523.5</v>
      </c>
      <c r="AC13" s="1">
        <v>-2.6429999998072162E-3</v>
      </c>
    </row>
    <row r="14" spans="1:29">
      <c r="A14" s="1" t="s">
        <v>24</v>
      </c>
      <c r="E14" s="1">
        <f>SUM(R22:R936)</f>
        <v>2.928308978843512E-3</v>
      </c>
      <c r="AB14" s="1">
        <v>23857</v>
      </c>
      <c r="AC14" s="1">
        <v>-1.0659999970812351E-3</v>
      </c>
    </row>
    <row r="15" spans="1:29">
      <c r="A15" s="8" t="s">
        <v>26</v>
      </c>
      <c r="C15" s="23">
        <f ca="1">(C7+C11)+(C8+C12)*INT(MAX(F21:F3519))</f>
        <v>55121.659550156975</v>
      </c>
      <c r="D15" s="24">
        <f>+C7+INT(MAX(F21:F1574))*C8+D11+D12*INT(MAX(F21:F4009))+D13*INT(MAX(F21:F4036)^2)</f>
        <v>55121.651877391079</v>
      </c>
      <c r="AB15" s="1">
        <v>24032</v>
      </c>
      <c r="AC15" s="1">
        <v>2.8400000155670568E-4</v>
      </c>
    </row>
    <row r="16" spans="1:29">
      <c r="A16" s="8" t="s">
        <v>29</v>
      </c>
      <c r="C16" s="23">
        <f ca="1">+C8+C12</f>
        <v>0.41252097174352231</v>
      </c>
      <c r="D16" s="24">
        <f>+C8+D12+2*D13*F76</f>
        <v>0.41251716294853485</v>
      </c>
      <c r="AB16" s="1">
        <v>24761.5</v>
      </c>
      <c r="AC16" s="1">
        <v>-1.286999999138061E-3</v>
      </c>
    </row>
    <row r="17" spans="1:29">
      <c r="A17" s="16" t="s">
        <v>32</v>
      </c>
      <c r="C17" s="1">
        <f>COUNT(C21:C2178)</f>
        <v>59</v>
      </c>
      <c r="AB17" s="1">
        <v>24764</v>
      </c>
      <c r="AC17" s="1">
        <v>-1.1319999975967221E-3</v>
      </c>
    </row>
    <row r="18" spans="1:29">
      <c r="A18" s="8" t="s">
        <v>195</v>
      </c>
      <c r="C18" s="28">
        <f ca="1">+C15</f>
        <v>55121.659550156975</v>
      </c>
      <c r="D18" s="29">
        <f ca="1">C16</f>
        <v>0.41252097174352231</v>
      </c>
      <c r="E18" s="14" t="s">
        <v>17</v>
      </c>
      <c r="AB18" s="1">
        <v>25770</v>
      </c>
      <c r="AC18" s="1">
        <v>-7.0599999962723814E-3</v>
      </c>
    </row>
    <row r="19" spans="1:29">
      <c r="A19" s="8" t="s">
        <v>196</v>
      </c>
      <c r="C19" s="108">
        <f>+D15</f>
        <v>55121.651877391079</v>
      </c>
      <c r="D19" s="109">
        <f>+D16</f>
        <v>0.41251716294853485</v>
      </c>
      <c r="E19" s="14" t="s">
        <v>197</v>
      </c>
      <c r="AB19" s="1">
        <v>26207</v>
      </c>
      <c r="AC19" s="1">
        <v>-9.6599999960744753E-4</v>
      </c>
    </row>
    <row r="20" spans="1:29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S20" s="5" t="s">
        <v>49</v>
      </c>
      <c r="T20" s="5" t="s">
        <v>203</v>
      </c>
      <c r="U20" s="5" t="s">
        <v>204</v>
      </c>
      <c r="V20" s="5" t="s">
        <v>205</v>
      </c>
      <c r="AB20" s="1">
        <v>26630.5</v>
      </c>
      <c r="AC20" s="1">
        <v>-3.0090000000200234E-3</v>
      </c>
    </row>
    <row r="21" spans="1:29">
      <c r="A21" s="110" t="s">
        <v>60</v>
      </c>
      <c r="B21" s="2"/>
      <c r="C21" s="110">
        <v>40969.232799999998</v>
      </c>
      <c r="D21" s="110"/>
      <c r="E21" s="1">
        <f t="shared" ref="E21:E51" si="0">+(C21-C$7)/C$8</f>
        <v>0</v>
      </c>
      <c r="F21" s="1">
        <f t="shared" ref="F21:F51" si="1">ROUND(2*E21,0)/2</f>
        <v>0</v>
      </c>
      <c r="G21" s="1">
        <f t="shared" ref="G21:G51" si="2">+C21-(C$7+F21*C$8)</f>
        <v>0</v>
      </c>
      <c r="H21" s="1">
        <f>+G21</f>
        <v>0</v>
      </c>
      <c r="Q21" s="37">
        <f t="shared" ref="Q21:Q51" si="3">+C21-15018.5</f>
        <v>25950.732799999998</v>
      </c>
      <c r="AB21" s="1">
        <v>27093.5</v>
      </c>
      <c r="AC21" s="1">
        <v>4.8567000005277805E-2</v>
      </c>
    </row>
    <row r="22" spans="1:29">
      <c r="A22" s="1" t="s">
        <v>62</v>
      </c>
      <c r="B22" s="2" t="s">
        <v>59</v>
      </c>
      <c r="C22" s="110">
        <v>49659.519999999997</v>
      </c>
      <c r="D22" s="110">
        <v>6.9999999999999999E-4</v>
      </c>
      <c r="E22" s="1">
        <f t="shared" si="0"/>
        <v>21065.422336851389</v>
      </c>
      <c r="F22" s="1">
        <f t="shared" si="1"/>
        <v>21065.5</v>
      </c>
      <c r="G22" s="1">
        <f t="shared" si="2"/>
        <v>-3.2039000005170237E-2</v>
      </c>
      <c r="Q22" s="37">
        <f t="shared" si="3"/>
        <v>34641.019999999997</v>
      </c>
      <c r="S22" s="24">
        <v>-3.2039000005170237E-2</v>
      </c>
      <c r="AB22" s="1">
        <v>27295</v>
      </c>
      <c r="AC22" s="1">
        <v>-7.5100000030943193E-3</v>
      </c>
    </row>
    <row r="23" spans="1:29">
      <c r="A23" s="1" t="s">
        <v>63</v>
      </c>
      <c r="B23" s="2"/>
      <c r="C23" s="110">
        <v>49710.282099999997</v>
      </c>
      <c r="D23" s="110" t="s">
        <v>22</v>
      </c>
      <c r="E23" s="1">
        <f t="shared" si="0"/>
        <v>21188.470637856386</v>
      </c>
      <c r="F23" s="1">
        <f t="shared" si="1"/>
        <v>21188.5</v>
      </c>
      <c r="G23" s="1">
        <f t="shared" si="2"/>
        <v>-1.2113000004319474E-2</v>
      </c>
      <c r="I23" s="1">
        <f t="shared" ref="I23:I34" si="4">+G23</f>
        <v>-1.2113000004319474E-2</v>
      </c>
      <c r="P23" s="1">
        <f t="shared" ref="P23:P51" si="5">+D$11+D$12*F23+D$13*F23^2</f>
        <v>-1.5816678709902776E-2</v>
      </c>
      <c r="Q23" s="37">
        <f t="shared" si="3"/>
        <v>34691.782099999997</v>
      </c>
      <c r="R23" s="1">
        <f t="shared" ref="R23:R39" si="6">(P23-G23)^2</f>
        <v>1.3717235954191204E-5</v>
      </c>
      <c r="T23" s="1">
        <f t="shared" ref="T23:T49" si="7">+(O23-G23)^2</f>
        <v>1.4672476910464359E-4</v>
      </c>
      <c r="U23" s="1">
        <f>+G23-P23</f>
        <v>3.703678705583302E-3</v>
      </c>
      <c r="AB23" s="1">
        <v>27295.5</v>
      </c>
      <c r="AC23" s="1">
        <v>-6.6789999982574955E-3</v>
      </c>
    </row>
    <row r="24" spans="1:29">
      <c r="A24" s="1" t="s">
        <v>63</v>
      </c>
      <c r="B24" s="2" t="s">
        <v>59</v>
      </c>
      <c r="C24" s="110">
        <v>49710.486599999997</v>
      </c>
      <c r="D24" s="110" t="s">
        <v>22</v>
      </c>
      <c r="E24" s="1">
        <f t="shared" si="0"/>
        <v>21188.966349766564</v>
      </c>
      <c r="F24" s="1">
        <f t="shared" si="1"/>
        <v>21189</v>
      </c>
      <c r="G24" s="1">
        <f t="shared" si="2"/>
        <v>-1.3881999999284744E-2</v>
      </c>
      <c r="I24" s="1">
        <f t="shared" si="4"/>
        <v>-1.3881999999284744E-2</v>
      </c>
      <c r="P24" s="1">
        <f t="shared" si="5"/>
        <v>-1.5811598178934405E-2</v>
      </c>
      <c r="Q24" s="37">
        <f t="shared" si="3"/>
        <v>34691.986599999997</v>
      </c>
      <c r="R24" s="1">
        <f t="shared" si="6"/>
        <v>3.7233491349072847E-6</v>
      </c>
      <c r="T24" s="1">
        <f t="shared" si="7"/>
        <v>1.9270992398014164E-4</v>
      </c>
      <c r="U24" s="1">
        <f t="shared" ref="U24:U79" si="8">+G24-P24</f>
        <v>1.9295981796496608E-3</v>
      </c>
      <c r="AB24" s="1">
        <v>27347.5</v>
      </c>
      <c r="AC24" s="1">
        <v>-6.0549999980139546E-3</v>
      </c>
    </row>
    <row r="25" spans="1:29">
      <c r="A25" s="1" t="s">
        <v>63</v>
      </c>
      <c r="B25" s="2"/>
      <c r="C25" s="110">
        <v>49721.419800000003</v>
      </c>
      <c r="D25" s="110" t="s">
        <v>22</v>
      </c>
      <c r="E25" s="1">
        <f t="shared" si="0"/>
        <v>21215.468635616609</v>
      </c>
      <c r="F25" s="1">
        <f t="shared" si="1"/>
        <v>21215.5</v>
      </c>
      <c r="G25" s="1">
        <f t="shared" si="2"/>
        <v>-1.2938999992911704E-2</v>
      </c>
      <c r="I25" s="1">
        <f t="shared" si="4"/>
        <v>-1.2938999992911704E-2</v>
      </c>
      <c r="P25" s="1">
        <f t="shared" si="5"/>
        <v>-1.5543273891472587E-2</v>
      </c>
      <c r="Q25" s="37">
        <f t="shared" si="3"/>
        <v>34702.919800000003</v>
      </c>
      <c r="R25" s="1">
        <f t="shared" si="6"/>
        <v>6.7822425387254981E-6</v>
      </c>
      <c r="T25" s="1">
        <f t="shared" si="7"/>
        <v>1.6741772081656908E-4</v>
      </c>
      <c r="U25" s="1">
        <f t="shared" si="8"/>
        <v>2.6042738985608826E-3</v>
      </c>
      <c r="AB25" s="1">
        <v>27348</v>
      </c>
      <c r="AC25" s="1">
        <v>-5.4240000026766211E-3</v>
      </c>
    </row>
    <row r="26" spans="1:29">
      <c r="A26" s="1" t="s">
        <v>63</v>
      </c>
      <c r="B26" s="2"/>
      <c r="C26" s="110">
        <v>49722.243600000002</v>
      </c>
      <c r="D26" s="110" t="s">
        <v>22</v>
      </c>
      <c r="E26" s="1">
        <f t="shared" si="0"/>
        <v>21217.465542568207</v>
      </c>
      <c r="F26" s="1">
        <f t="shared" si="1"/>
        <v>21217.5</v>
      </c>
      <c r="G26" s="1">
        <f t="shared" si="2"/>
        <v>-1.4214999995601829E-2</v>
      </c>
      <c r="I26" s="1">
        <f t="shared" si="4"/>
        <v>-1.4214999995601829E-2</v>
      </c>
      <c r="P26" s="1">
        <f t="shared" si="5"/>
        <v>-1.5523098193565787E-2</v>
      </c>
      <c r="Q26" s="37">
        <f t="shared" si="3"/>
        <v>34703.743600000002</v>
      </c>
      <c r="R26" s="1">
        <f t="shared" si="6"/>
        <v>1.7111208955165551E-6</v>
      </c>
      <c r="T26" s="1">
        <f t="shared" si="7"/>
        <v>2.0206622487496E-4</v>
      </c>
      <c r="U26" s="1">
        <f t="shared" si="8"/>
        <v>1.3080981979639583E-3</v>
      </c>
      <c r="AB26" s="1">
        <v>27476.5</v>
      </c>
      <c r="AC26" s="1">
        <v>-7.4569999997038394E-3</v>
      </c>
    </row>
    <row r="27" spans="1:29">
      <c r="A27" s="1" t="s">
        <v>63</v>
      </c>
      <c r="B27" s="2" t="s">
        <v>59</v>
      </c>
      <c r="C27" s="110">
        <v>49722.449800000002</v>
      </c>
      <c r="D27" s="110" t="s">
        <v>22</v>
      </c>
      <c r="E27" s="1">
        <f t="shared" si="0"/>
        <v>21217.965375310891</v>
      </c>
      <c r="F27" s="1">
        <f t="shared" si="1"/>
        <v>21218</v>
      </c>
      <c r="G27" s="1">
        <f t="shared" si="2"/>
        <v>-1.4283999997132923E-2</v>
      </c>
      <c r="I27" s="1">
        <f t="shared" si="4"/>
        <v>-1.4283999997132923E-2</v>
      </c>
      <c r="P27" s="1">
        <f t="shared" si="5"/>
        <v>-1.5518055918030016E-2</v>
      </c>
      <c r="Q27" s="37">
        <f t="shared" si="3"/>
        <v>34703.949800000002</v>
      </c>
      <c r="R27" s="1">
        <f t="shared" si="6"/>
        <v>1.5228940159011709E-6</v>
      </c>
      <c r="T27" s="1">
        <f t="shared" si="7"/>
        <v>2.0403265591809335E-4</v>
      </c>
      <c r="U27" s="1">
        <f t="shared" si="8"/>
        <v>1.2340559208970925E-3</v>
      </c>
      <c r="AB27" s="1">
        <v>27513</v>
      </c>
      <c r="AC27" s="1">
        <v>-7.3940000002039596E-3</v>
      </c>
    </row>
    <row r="28" spans="1:29">
      <c r="A28" s="1" t="s">
        <v>63</v>
      </c>
      <c r="B28" s="2" t="s">
        <v>59</v>
      </c>
      <c r="C28" s="110">
        <v>49723.274299999997</v>
      </c>
      <c r="D28" s="110">
        <v>2.9999999999999997E-4</v>
      </c>
      <c r="E28" s="1">
        <f t="shared" si="0"/>
        <v>21219.963979075863</v>
      </c>
      <c r="F28" s="1">
        <f t="shared" si="1"/>
        <v>21220</v>
      </c>
      <c r="G28" s="1">
        <f t="shared" si="2"/>
        <v>-1.4860000002954621E-2</v>
      </c>
      <c r="I28" s="1">
        <f t="shared" si="4"/>
        <v>-1.4860000002954621E-2</v>
      </c>
      <c r="P28" s="1">
        <f t="shared" si="5"/>
        <v>-1.5497893411651642E-2</v>
      </c>
      <c r="Q28" s="37">
        <f t="shared" si="3"/>
        <v>34704.774299999997</v>
      </c>
      <c r="R28" s="1">
        <f t="shared" si="6"/>
        <v>4.0690800085910489E-7</v>
      </c>
      <c r="T28" s="1">
        <f t="shared" si="7"/>
        <v>2.2081960008781134E-4</v>
      </c>
      <c r="U28" s="1">
        <f t="shared" si="8"/>
        <v>6.3789340869702116E-4</v>
      </c>
      <c r="AB28" s="1">
        <v>28076.5</v>
      </c>
      <c r="AC28" s="1">
        <v>-1.023083950713044E-2</v>
      </c>
    </row>
    <row r="29" spans="1:29">
      <c r="A29" s="1" t="s">
        <v>63</v>
      </c>
      <c r="B29" s="2"/>
      <c r="C29" s="110">
        <v>50114.3675</v>
      </c>
      <c r="D29" s="110">
        <v>2.9999999999999997E-4</v>
      </c>
      <c r="E29" s="1">
        <f t="shared" si="0"/>
        <v>22167.981373837083</v>
      </c>
      <c r="F29" s="1">
        <f t="shared" si="1"/>
        <v>22168</v>
      </c>
      <c r="G29" s="1">
        <f t="shared" si="2"/>
        <v>-7.6839999965159222E-3</v>
      </c>
      <c r="I29" s="1">
        <f t="shared" si="4"/>
        <v>-7.6839999965159222E-3</v>
      </c>
      <c r="P29" s="1">
        <f t="shared" si="5"/>
        <v>-7.128894451018164E-3</v>
      </c>
      <c r="Q29" s="37">
        <f t="shared" si="3"/>
        <v>35095.8675</v>
      </c>
      <c r="R29" s="1">
        <f t="shared" si="6"/>
        <v>3.0814216664236377E-7</v>
      </c>
      <c r="T29" s="1">
        <f t="shared" si="7"/>
        <v>5.9043855946456695E-5</v>
      </c>
      <c r="U29" s="1">
        <f t="shared" si="8"/>
        <v>-5.5510554549775826E-4</v>
      </c>
      <c r="AB29" s="1">
        <v>29024.5</v>
      </c>
      <c r="AC29" s="1">
        <v>-1.628099999652477E-2</v>
      </c>
    </row>
    <row r="30" spans="1:29">
      <c r="A30" s="1" t="s">
        <v>63</v>
      </c>
      <c r="B30" s="2"/>
      <c r="C30" s="110">
        <v>50115.397900000004</v>
      </c>
      <c r="D30" s="110">
        <v>2.9999999999999997E-4</v>
      </c>
      <c r="E30" s="1">
        <f t="shared" si="0"/>
        <v>22170.47908313902</v>
      </c>
      <c r="F30" s="1">
        <f t="shared" si="1"/>
        <v>22170.5</v>
      </c>
      <c r="G30" s="1">
        <f t="shared" si="2"/>
        <v>-8.6289999962900765E-3</v>
      </c>
      <c r="I30" s="1">
        <f t="shared" si="4"/>
        <v>-8.6289999962900765E-3</v>
      </c>
      <c r="P30" s="1">
        <f t="shared" si="5"/>
        <v>-7.1099589430554389E-3</v>
      </c>
      <c r="Q30" s="37">
        <f t="shared" si="3"/>
        <v>35096.897900000004</v>
      </c>
      <c r="R30" s="1">
        <f t="shared" si="6"/>
        <v>2.3074857214121973E-6</v>
      </c>
      <c r="T30" s="1">
        <f t="shared" si="7"/>
        <v>7.4459640935974135E-5</v>
      </c>
      <c r="U30" s="1">
        <f t="shared" si="8"/>
        <v>-1.5190410532346377E-3</v>
      </c>
      <c r="AB30" s="1">
        <v>29211.5</v>
      </c>
      <c r="AC30" s="1">
        <v>-1.9186999998055398E-2</v>
      </c>
    </row>
    <row r="31" spans="1:29">
      <c r="A31" s="1" t="s">
        <v>62</v>
      </c>
      <c r="B31" s="2"/>
      <c r="C31" s="110">
        <v>50422.328399999999</v>
      </c>
      <c r="D31" s="110">
        <v>2.0000000000000001E-4</v>
      </c>
      <c r="E31" s="1">
        <f t="shared" si="0"/>
        <v>22914.484483853608</v>
      </c>
      <c r="F31" s="1">
        <f t="shared" si="1"/>
        <v>22914.5</v>
      </c>
      <c r="G31" s="1">
        <f t="shared" si="2"/>
        <v>-6.4009999987320043E-3</v>
      </c>
      <c r="I31" s="1">
        <f t="shared" si="4"/>
        <v>-6.4009999987320043E-3</v>
      </c>
      <c r="P31" s="1">
        <f t="shared" si="5"/>
        <v>-2.2074039933182021E-3</v>
      </c>
      <c r="Q31" s="37">
        <f t="shared" si="3"/>
        <v>35403.828399999999</v>
      </c>
      <c r="R31" s="1">
        <f t="shared" si="6"/>
        <v>1.7586247456622597E-5</v>
      </c>
      <c r="T31" s="1">
        <f t="shared" si="7"/>
        <v>4.097280098376712E-5</v>
      </c>
      <c r="U31" s="1">
        <f t="shared" si="8"/>
        <v>-4.1935960054138022E-3</v>
      </c>
      <c r="AB31" s="1">
        <v>29214</v>
      </c>
      <c r="AC31" s="1">
        <v>-2.1432000001368579E-2</v>
      </c>
    </row>
    <row r="32" spans="1:29">
      <c r="A32" s="1" t="s">
        <v>62</v>
      </c>
      <c r="B32" s="2" t="s">
        <v>59</v>
      </c>
      <c r="C32" s="110">
        <v>50422.538399999998</v>
      </c>
      <c r="D32" s="110">
        <v>4.0000000000000002E-4</v>
      </c>
      <c r="E32" s="1">
        <f t="shared" si="0"/>
        <v>22914.993527868945</v>
      </c>
      <c r="F32" s="1">
        <f t="shared" si="1"/>
        <v>22915</v>
      </c>
      <c r="G32" s="1">
        <f t="shared" si="2"/>
        <v>-2.670000001671724E-3</v>
      </c>
      <c r="I32" s="1">
        <f t="shared" si="4"/>
        <v>-2.670000001671724E-3</v>
      </c>
      <c r="P32" s="1">
        <f t="shared" si="5"/>
        <v>-2.2046003201801057E-3</v>
      </c>
      <c r="Q32" s="37">
        <f t="shared" si="3"/>
        <v>35404.038399999998</v>
      </c>
      <c r="R32" s="1">
        <f t="shared" si="6"/>
        <v>2.1659686353249983E-7</v>
      </c>
      <c r="T32" s="1">
        <f t="shared" si="7"/>
        <v>7.1289000089270061E-6</v>
      </c>
      <c r="U32" s="1">
        <f t="shared" si="8"/>
        <v>-4.6539968149161837E-4</v>
      </c>
      <c r="AB32" s="1">
        <v>29716.5</v>
      </c>
      <c r="AC32" s="1">
        <v>-2.0126999996136874E-2</v>
      </c>
    </row>
    <row r="33" spans="1:29">
      <c r="A33" s="35" t="s">
        <v>65</v>
      </c>
      <c r="B33" s="2"/>
      <c r="C33" s="110">
        <v>50672.536599999999</v>
      </c>
      <c r="D33" s="110">
        <v>1.1000000000000001E-3</v>
      </c>
      <c r="E33" s="1">
        <f t="shared" si="0"/>
        <v>23520.993944800241</v>
      </c>
      <c r="F33" s="1">
        <f t="shared" si="1"/>
        <v>23521</v>
      </c>
      <c r="G33" s="1">
        <f t="shared" si="2"/>
        <v>-2.4979999943752773E-3</v>
      </c>
      <c r="I33" s="1">
        <f t="shared" si="4"/>
        <v>-2.4979999943752773E-3</v>
      </c>
      <c r="P33" s="1">
        <f t="shared" si="5"/>
        <v>7.0861140118527732E-4</v>
      </c>
      <c r="Q33" s="37">
        <f t="shared" si="3"/>
        <v>35654.036599999999</v>
      </c>
      <c r="R33" s="1">
        <f t="shared" si="6"/>
        <v>1.0282356642138808E-5</v>
      </c>
      <c r="T33" s="1">
        <f t="shared" si="7"/>
        <v>6.2400039718988854E-6</v>
      </c>
      <c r="U33" s="1">
        <f t="shared" si="8"/>
        <v>-3.2066113955605546E-3</v>
      </c>
      <c r="AB33" s="1">
        <v>29860</v>
      </c>
      <c r="AC33" s="1">
        <v>-2.8780000000551809E-2</v>
      </c>
    </row>
    <row r="34" spans="1:29">
      <c r="A34" s="35" t="s">
        <v>65</v>
      </c>
      <c r="B34" s="2" t="s">
        <v>59</v>
      </c>
      <c r="C34" s="110">
        <v>50673.567799999997</v>
      </c>
      <c r="D34" s="110">
        <v>1.1000000000000001E-3</v>
      </c>
      <c r="E34" s="1">
        <f t="shared" si="0"/>
        <v>23523.49359331746</v>
      </c>
      <c r="F34" s="1">
        <f t="shared" si="1"/>
        <v>23523.5</v>
      </c>
      <c r="G34" s="1">
        <f t="shared" si="2"/>
        <v>-2.6429999998072162E-3</v>
      </c>
      <c r="I34" s="1">
        <f t="shared" si="4"/>
        <v>-2.6429999998072162E-3</v>
      </c>
      <c r="P34" s="1">
        <f t="shared" si="5"/>
        <v>7.1862284007273569E-4</v>
      </c>
      <c r="Q34" s="37">
        <f t="shared" si="3"/>
        <v>35655.067799999997</v>
      </c>
      <c r="R34" s="1">
        <f t="shared" si="6"/>
        <v>1.1300508117602552E-5</v>
      </c>
      <c r="T34" s="1">
        <f t="shared" si="7"/>
        <v>6.9854489989809448E-6</v>
      </c>
      <c r="U34" s="1">
        <f t="shared" si="8"/>
        <v>-3.3616228398799519E-3</v>
      </c>
      <c r="AB34" s="1">
        <v>30009.5</v>
      </c>
      <c r="AC34" s="1">
        <v>-3.1111000003875233E-2</v>
      </c>
    </row>
    <row r="35" spans="1:29">
      <c r="A35" s="35" t="s">
        <v>206</v>
      </c>
      <c r="B35" s="2" t="s">
        <v>59</v>
      </c>
      <c r="C35" s="110">
        <v>50811.150800000003</v>
      </c>
      <c r="D35" s="110"/>
      <c r="E35" s="1">
        <f t="shared" si="0"/>
        <v>23856.997415995629</v>
      </c>
      <c r="F35" s="1">
        <f t="shared" si="1"/>
        <v>23857</v>
      </c>
      <c r="G35" s="1">
        <f t="shared" si="2"/>
        <v>-1.0659999970812351E-3</v>
      </c>
      <c r="L35" s="1">
        <f>+G35</f>
        <v>-1.0659999970812351E-3</v>
      </c>
      <c r="P35" s="1">
        <f t="shared" si="5"/>
        <v>1.9063297951542602E-3</v>
      </c>
      <c r="Q35" s="37">
        <f t="shared" si="3"/>
        <v>35792.650800000003</v>
      </c>
      <c r="R35" s="1">
        <f t="shared" si="6"/>
        <v>8.8347443938107019E-6</v>
      </c>
      <c r="T35" s="1">
        <f t="shared" si="7"/>
        <v>1.1363559937771931E-6</v>
      </c>
      <c r="U35" s="1">
        <f t="shared" si="8"/>
        <v>-2.9723297922354952E-3</v>
      </c>
      <c r="AB35" s="1">
        <v>30010</v>
      </c>
      <c r="AC35" s="1">
        <v>-2.9379999992670491E-2</v>
      </c>
    </row>
    <row r="36" spans="1:29">
      <c r="A36" s="35" t="s">
        <v>206</v>
      </c>
      <c r="B36" s="2" t="s">
        <v>59</v>
      </c>
      <c r="C36" s="110">
        <v>50818.179100000001</v>
      </c>
      <c r="D36" s="110"/>
      <c r="E36" s="1">
        <f t="shared" si="0"/>
        <v>23874.034149581377</v>
      </c>
      <c r="F36" s="1">
        <f t="shared" si="1"/>
        <v>23874</v>
      </c>
      <c r="P36" s="1">
        <f t="shared" si="5"/>
        <v>1.9590124061753533E-3</v>
      </c>
      <c r="Q36" s="37">
        <f t="shared" si="3"/>
        <v>35799.679100000001</v>
      </c>
      <c r="S36" s="24">
        <v>1.4088000003539491E-2</v>
      </c>
      <c r="T36" s="1">
        <f t="shared" si="7"/>
        <v>0</v>
      </c>
      <c r="AB36" s="1">
        <v>30036.5</v>
      </c>
      <c r="AC36" s="1">
        <v>-2.9437000004691072E-2</v>
      </c>
    </row>
    <row r="37" spans="1:29">
      <c r="A37" s="35" t="s">
        <v>67</v>
      </c>
      <c r="B37" s="39" t="s">
        <v>59</v>
      </c>
      <c r="C37" s="36">
        <v>50883.346299999997</v>
      </c>
      <c r="D37" s="110">
        <v>1.8E-3</v>
      </c>
      <c r="E37" s="1">
        <f t="shared" si="0"/>
        <v>24032.000688421427</v>
      </c>
      <c r="F37" s="1">
        <f t="shared" si="1"/>
        <v>24032</v>
      </c>
      <c r="G37" s="1">
        <f t="shared" si="2"/>
        <v>2.8400000155670568E-4</v>
      </c>
      <c r="J37" s="1">
        <f>+G37</f>
        <v>2.8400000155670568E-4</v>
      </c>
      <c r="P37" s="1">
        <f t="shared" si="5"/>
        <v>2.412176214473094E-3</v>
      </c>
      <c r="Q37" s="37">
        <f t="shared" si="3"/>
        <v>35864.846299999997</v>
      </c>
      <c r="R37" s="1">
        <f t="shared" si="6"/>
        <v>4.529133993223141E-6</v>
      </c>
      <c r="T37" s="1">
        <f t="shared" si="7"/>
        <v>8.0656000884208831E-8</v>
      </c>
      <c r="U37" s="1">
        <f t="shared" si="8"/>
        <v>-2.1281762129163884E-3</v>
      </c>
      <c r="AB37" s="1">
        <v>30037</v>
      </c>
      <c r="AC37" s="1">
        <v>-2.9105999994499143E-2</v>
      </c>
    </row>
    <row r="38" spans="1:29">
      <c r="A38" s="35" t="s">
        <v>65</v>
      </c>
      <c r="B38" s="2" t="s">
        <v>59</v>
      </c>
      <c r="C38" s="110">
        <v>51184.2912</v>
      </c>
      <c r="D38" s="110">
        <v>4.0000000000000002E-4</v>
      </c>
      <c r="E38" s="1">
        <f t="shared" si="0"/>
        <v>24761.496880287395</v>
      </c>
      <c r="F38" s="1">
        <f t="shared" si="1"/>
        <v>24761.5</v>
      </c>
      <c r="G38" s="1">
        <f t="shared" si="2"/>
        <v>-1.286999999138061E-3</v>
      </c>
      <c r="I38" s="1">
        <f t="shared" ref="I38:I44" si="9">+G38</f>
        <v>-1.286999999138061E-3</v>
      </c>
      <c r="P38" s="1">
        <f t="shared" si="5"/>
        <v>3.6504128882123288E-3</v>
      </c>
      <c r="Q38" s="37">
        <f t="shared" si="3"/>
        <v>36165.7912</v>
      </c>
      <c r="R38" s="1">
        <f t="shared" si="6"/>
        <v>2.4378046020173711E-5</v>
      </c>
      <c r="T38" s="1">
        <f t="shared" si="7"/>
        <v>1.6563689977813689E-6</v>
      </c>
      <c r="U38" s="1">
        <f t="shared" si="8"/>
        <v>-4.9374128873503897E-3</v>
      </c>
      <c r="AB38" s="1">
        <v>30864</v>
      </c>
      <c r="AC38" s="1">
        <v>-4.2331999997259118E-2</v>
      </c>
    </row>
    <row r="39" spans="1:29">
      <c r="A39" s="35" t="s">
        <v>68</v>
      </c>
      <c r="B39" s="2"/>
      <c r="C39" s="110">
        <v>51185.322699999997</v>
      </c>
      <c r="D39" s="110">
        <v>2.9999999999999997E-4</v>
      </c>
      <c r="E39" s="1">
        <f t="shared" si="0"/>
        <v>24763.997256010352</v>
      </c>
      <c r="F39" s="1">
        <f t="shared" si="1"/>
        <v>24764</v>
      </c>
      <c r="G39" s="1">
        <f t="shared" si="2"/>
        <v>-1.1319999975967221E-3</v>
      </c>
      <c r="I39" s="1">
        <f t="shared" si="9"/>
        <v>-1.1319999975967221E-3</v>
      </c>
      <c r="P39" s="1">
        <f t="shared" si="5"/>
        <v>3.6522422815064015E-3</v>
      </c>
      <c r="Q39" s="37">
        <f t="shared" si="3"/>
        <v>36166.822699999997</v>
      </c>
      <c r="R39" s="1">
        <f t="shared" si="6"/>
        <v>2.2888974185157851E-5</v>
      </c>
      <c r="T39" s="1">
        <f t="shared" si="7"/>
        <v>1.2814239945589788E-6</v>
      </c>
      <c r="U39" s="1">
        <f t="shared" si="8"/>
        <v>-4.7842422791031236E-3</v>
      </c>
      <c r="AB39" s="1">
        <v>30986.5</v>
      </c>
      <c r="AC39" s="1">
        <v>-3.893699999753153E-2</v>
      </c>
    </row>
    <row r="40" spans="1:29">
      <c r="A40" s="42" t="s">
        <v>69</v>
      </c>
      <c r="B40" s="111"/>
      <c r="C40" s="112">
        <v>51600.33</v>
      </c>
      <c r="D40" s="112">
        <v>4.0000000000000001E-3</v>
      </c>
      <c r="E40" s="1">
        <f t="shared" si="0"/>
        <v>25769.982886425016</v>
      </c>
      <c r="F40" s="1">
        <f t="shared" si="1"/>
        <v>25770</v>
      </c>
      <c r="G40" s="1">
        <f t="shared" si="2"/>
        <v>-7.0599999962723814E-3</v>
      </c>
      <c r="I40" s="1">
        <f t="shared" si="9"/>
        <v>-7.0599999962723814E-3</v>
      </c>
      <c r="P40" s="1">
        <f t="shared" si="5"/>
        <v>3.0500422931538651E-3</v>
      </c>
      <c r="Q40" s="37">
        <f t="shared" si="3"/>
        <v>36581.83</v>
      </c>
      <c r="T40" s="1">
        <f t="shared" si="7"/>
        <v>4.9843599947366028E-5</v>
      </c>
      <c r="U40" s="1">
        <f t="shared" si="8"/>
        <v>-1.0110042289426246E-2</v>
      </c>
      <c r="AB40" s="1">
        <v>31768.5</v>
      </c>
      <c r="AC40" s="1">
        <v>-5.9252999999444E-2</v>
      </c>
    </row>
    <row r="41" spans="1:29">
      <c r="A41" s="42" t="s">
        <v>69</v>
      </c>
      <c r="B41" s="111"/>
      <c r="C41" s="112">
        <v>51780.6152</v>
      </c>
      <c r="D41" s="112">
        <v>2E-3</v>
      </c>
      <c r="E41" s="1">
        <f t="shared" si="0"/>
        <v>26206.997658397533</v>
      </c>
      <c r="F41" s="1">
        <f t="shared" si="1"/>
        <v>26207</v>
      </c>
      <c r="G41" s="1">
        <f t="shared" si="2"/>
        <v>-9.6599999960744753E-4</v>
      </c>
      <c r="I41" s="1">
        <f t="shared" si="9"/>
        <v>-9.6599999960744753E-4</v>
      </c>
      <c r="P41" s="1">
        <f t="shared" si="5"/>
        <v>1.9566045302744639E-3</v>
      </c>
      <c r="Q41" s="37">
        <f t="shared" si="3"/>
        <v>36762.1152</v>
      </c>
      <c r="R41" s="1">
        <f t="shared" ref="R41:R51" si="10">(P41-G41)^2</f>
        <v>8.5416172380862683E-6</v>
      </c>
      <c r="T41" s="1">
        <f t="shared" si="7"/>
        <v>9.3315599924158858E-7</v>
      </c>
      <c r="U41" s="1">
        <f t="shared" si="8"/>
        <v>-2.9226045298819114E-3</v>
      </c>
      <c r="AB41" s="1">
        <v>32529</v>
      </c>
      <c r="AC41" s="1">
        <v>-7.0652000002155546E-2</v>
      </c>
    </row>
    <row r="42" spans="1:29">
      <c r="A42" s="42" t="s">
        <v>69</v>
      </c>
      <c r="B42" s="111"/>
      <c r="C42" s="112">
        <v>51955.322999999997</v>
      </c>
      <c r="D42" s="112">
        <v>4.0000000000000002E-4</v>
      </c>
      <c r="E42" s="1">
        <f t="shared" si="0"/>
        <v>26630.492706126461</v>
      </c>
      <c r="F42" s="1">
        <f t="shared" si="1"/>
        <v>26630.5</v>
      </c>
      <c r="G42" s="1">
        <f t="shared" si="2"/>
        <v>-3.0090000000200234E-3</v>
      </c>
      <c r="I42" s="1">
        <f t="shared" si="9"/>
        <v>-3.0090000000200234E-3</v>
      </c>
      <c r="P42" s="1">
        <f t="shared" si="5"/>
        <v>4.1621774464606354E-4</v>
      </c>
      <c r="Q42" s="37">
        <f t="shared" si="3"/>
        <v>36936.822999999997</v>
      </c>
      <c r="R42" s="1">
        <f t="shared" si="10"/>
        <v>1.1732116598375436E-5</v>
      </c>
      <c r="T42" s="1">
        <f t="shared" si="7"/>
        <v>9.0540810001205006E-6</v>
      </c>
      <c r="U42" s="1">
        <f t="shared" si="8"/>
        <v>-3.425217744666087E-3</v>
      </c>
      <c r="AB42" s="1">
        <v>32529</v>
      </c>
      <c r="AC42" s="1">
        <v>-6.9652000005589798E-2</v>
      </c>
    </row>
    <row r="43" spans="1:29">
      <c r="A43" s="42" t="s">
        <v>69</v>
      </c>
      <c r="B43" s="43"/>
      <c r="C43" s="42">
        <v>52229.45</v>
      </c>
      <c r="D43" s="42">
        <v>1.4E-3</v>
      </c>
      <c r="E43" s="35">
        <f t="shared" si="0"/>
        <v>27294.981795616401</v>
      </c>
      <c r="F43" s="1">
        <f t="shared" si="1"/>
        <v>27295</v>
      </c>
      <c r="G43" s="1">
        <f t="shared" si="2"/>
        <v>-7.5100000030943193E-3</v>
      </c>
      <c r="I43" s="1">
        <f t="shared" si="9"/>
        <v>-7.5100000030943193E-3</v>
      </c>
      <c r="P43" s="1">
        <f t="shared" si="5"/>
        <v>-2.9544686400927445E-3</v>
      </c>
      <c r="Q43" s="37">
        <f t="shared" si="3"/>
        <v>37210.949999999997</v>
      </c>
      <c r="R43" s="1">
        <f t="shared" si="10"/>
        <v>2.0752865999290985E-5</v>
      </c>
      <c r="T43" s="1">
        <f t="shared" si="7"/>
        <v>5.6400100046476673E-5</v>
      </c>
      <c r="U43" s="1">
        <f t="shared" si="8"/>
        <v>-4.5555313630015748E-3</v>
      </c>
      <c r="AB43" s="1">
        <v>32531</v>
      </c>
      <c r="AC43" s="1">
        <v>-7.2127999992517289E-2</v>
      </c>
    </row>
    <row r="44" spans="1:29">
      <c r="A44" s="42" t="s">
        <v>69</v>
      </c>
      <c r="B44" s="55" t="s">
        <v>59</v>
      </c>
      <c r="C44" s="42">
        <v>52229.657099999997</v>
      </c>
      <c r="D44" s="42">
        <v>5.9999999999999995E-4</v>
      </c>
      <c r="E44" s="35">
        <f t="shared" si="0"/>
        <v>27295.483809976289</v>
      </c>
      <c r="F44" s="1">
        <f t="shared" si="1"/>
        <v>27295.5</v>
      </c>
      <c r="G44" s="1">
        <f t="shared" si="2"/>
        <v>-6.6789999982574955E-3</v>
      </c>
      <c r="I44" s="1">
        <f t="shared" si="9"/>
        <v>-6.6789999982574955E-3</v>
      </c>
      <c r="P44" s="1">
        <f t="shared" si="5"/>
        <v>-2.9574435160435453E-3</v>
      </c>
      <c r="Q44" s="37">
        <f t="shared" si="3"/>
        <v>37211.157099999997</v>
      </c>
      <c r="R44" s="1">
        <f t="shared" si="10"/>
        <v>1.3849982650308671E-5</v>
      </c>
      <c r="T44" s="1">
        <f t="shared" si="7"/>
        <v>4.4609040976723628E-5</v>
      </c>
      <c r="U44" s="1">
        <f t="shared" si="8"/>
        <v>-3.7215564822139502E-3</v>
      </c>
      <c r="AB44" s="1">
        <v>32531</v>
      </c>
      <c r="AC44" s="1">
        <v>-7.1527999993122648E-2</v>
      </c>
    </row>
    <row r="45" spans="1:29">
      <c r="A45" s="35" t="s">
        <v>77</v>
      </c>
      <c r="B45" s="39" t="s">
        <v>57</v>
      </c>
      <c r="C45" s="36">
        <v>52251.109700000001</v>
      </c>
      <c r="D45" s="36"/>
      <c r="E45" s="35">
        <f t="shared" si="0"/>
        <v>27347.485322564229</v>
      </c>
      <c r="F45" s="1">
        <f t="shared" si="1"/>
        <v>27347.5</v>
      </c>
      <c r="G45" s="1">
        <f t="shared" si="2"/>
        <v>-6.0549999980139546E-3</v>
      </c>
      <c r="L45" s="1">
        <f>+G45</f>
        <v>-6.0549999980139546E-3</v>
      </c>
      <c r="P45" s="1">
        <f t="shared" si="5"/>
        <v>-3.270431902212545E-3</v>
      </c>
      <c r="Q45" s="37">
        <f t="shared" si="3"/>
        <v>37232.609700000001</v>
      </c>
      <c r="R45" s="1">
        <f t="shared" si="10"/>
        <v>7.7538194801550889E-6</v>
      </c>
      <c r="T45" s="1">
        <f t="shared" si="7"/>
        <v>3.6663024975948994E-5</v>
      </c>
      <c r="U45" s="1">
        <f t="shared" si="8"/>
        <v>-2.7845680958014096E-3</v>
      </c>
      <c r="AB45" s="1">
        <v>32531</v>
      </c>
      <c r="AC45" s="1">
        <v>-7.1527999993122648E-2</v>
      </c>
    </row>
    <row r="46" spans="1:29">
      <c r="A46" s="35" t="s">
        <v>77</v>
      </c>
      <c r="B46" s="39" t="s">
        <v>59</v>
      </c>
      <c r="C46" s="36">
        <v>52251.316599999998</v>
      </c>
      <c r="D46" s="36"/>
      <c r="E46" s="35">
        <f t="shared" si="0"/>
        <v>27347.986852120288</v>
      </c>
      <c r="F46" s="1">
        <f t="shared" si="1"/>
        <v>27348</v>
      </c>
      <c r="G46" s="1">
        <f t="shared" si="2"/>
        <v>-5.4240000026766211E-3</v>
      </c>
      <c r="L46" s="1">
        <f>+G46</f>
        <v>-5.4240000026766211E-3</v>
      </c>
      <c r="P46" s="1">
        <f t="shared" si="5"/>
        <v>-3.2734760336883273E-3</v>
      </c>
      <c r="Q46" s="37">
        <f t="shared" si="3"/>
        <v>37232.816599999998</v>
      </c>
      <c r="R46" s="1">
        <f t="shared" si="10"/>
        <v>4.6247533411931644E-6</v>
      </c>
      <c r="T46" s="1">
        <f t="shared" si="7"/>
        <v>2.9419776029035985E-5</v>
      </c>
      <c r="U46" s="1">
        <f t="shared" si="8"/>
        <v>-2.1505239689882938E-3</v>
      </c>
      <c r="AB46" s="1">
        <v>32573</v>
      </c>
      <c r="AC46" s="1">
        <v>-7.3073999992629979E-2</v>
      </c>
    </row>
    <row r="47" spans="1:29">
      <c r="A47" s="42" t="s">
        <v>69</v>
      </c>
      <c r="B47" s="55" t="s">
        <v>59</v>
      </c>
      <c r="C47" s="42">
        <v>52304.325700000001</v>
      </c>
      <c r="D47" s="42">
        <v>5.0000000000000001E-4</v>
      </c>
      <c r="E47" s="35">
        <f t="shared" si="0"/>
        <v>27476.481924089425</v>
      </c>
      <c r="F47" s="1">
        <f t="shared" si="1"/>
        <v>27476.5</v>
      </c>
      <c r="G47" s="1">
        <f t="shared" si="2"/>
        <v>-7.4569999997038394E-3</v>
      </c>
      <c r="I47" s="1">
        <f>+G47</f>
        <v>-7.4569999997038394E-3</v>
      </c>
      <c r="P47" s="1">
        <f t="shared" si="5"/>
        <v>-4.0776847602589372E-3</v>
      </c>
      <c r="Q47" s="37">
        <f t="shared" si="3"/>
        <v>37285.825700000001</v>
      </c>
      <c r="R47" s="1">
        <f t="shared" si="10"/>
        <v>1.1419771487544557E-5</v>
      </c>
      <c r="T47" s="1">
        <f t="shared" si="7"/>
        <v>5.560684899558306E-5</v>
      </c>
      <c r="U47" s="1">
        <f t="shared" si="8"/>
        <v>-3.3793152394449022E-3</v>
      </c>
      <c r="AB47" s="1">
        <v>32691</v>
      </c>
      <c r="AC47" s="1">
        <v>-7.3658000001159962E-2</v>
      </c>
    </row>
    <row r="48" spans="1:29">
      <c r="A48" s="35" t="s">
        <v>73</v>
      </c>
      <c r="B48" s="35"/>
      <c r="C48" s="36">
        <v>52319.383399999999</v>
      </c>
      <c r="D48" s="36">
        <v>3.5000000000000001E-3</v>
      </c>
      <c r="E48" s="35">
        <f t="shared" si="0"/>
        <v>27512.982076802622</v>
      </c>
      <c r="F48" s="1">
        <f t="shared" si="1"/>
        <v>27513</v>
      </c>
      <c r="G48" s="1">
        <f t="shared" si="2"/>
        <v>-7.3940000002039596E-3</v>
      </c>
      <c r="I48" s="1">
        <f>+G48</f>
        <v>-7.3940000002039596E-3</v>
      </c>
      <c r="P48" s="1">
        <f t="shared" si="5"/>
        <v>-4.3140621872862495E-3</v>
      </c>
      <c r="Q48" s="37">
        <f t="shared" si="3"/>
        <v>37300.883399999999</v>
      </c>
      <c r="R48" s="1">
        <f t="shared" si="10"/>
        <v>9.4860169314403284E-6</v>
      </c>
      <c r="T48" s="1">
        <f t="shared" si="7"/>
        <v>5.4671236003016153E-5</v>
      </c>
      <c r="U48" s="1">
        <f t="shared" si="8"/>
        <v>-3.0799378129177102E-3</v>
      </c>
      <c r="AB48" s="1">
        <v>32740</v>
      </c>
      <c r="AC48" s="1">
        <v>-7.7320000003965106E-2</v>
      </c>
    </row>
    <row r="49" spans="1:29">
      <c r="A49" s="47" t="s">
        <v>74</v>
      </c>
      <c r="B49" s="39"/>
      <c r="C49" s="36">
        <v>52551.845726160493</v>
      </c>
      <c r="D49" s="36">
        <v>3.0000000000000001E-5</v>
      </c>
      <c r="E49" s="35">
        <f t="shared" si="0"/>
        <v>28076.475200249417</v>
      </c>
      <c r="F49" s="1">
        <f t="shared" si="1"/>
        <v>28076.5</v>
      </c>
      <c r="G49" s="1">
        <f t="shared" si="2"/>
        <v>-1.023083950713044E-2</v>
      </c>
      <c r="K49" s="1">
        <f>+G49</f>
        <v>-1.023083950713044E-2</v>
      </c>
      <c r="P49" s="1">
        <f t="shared" si="5"/>
        <v>-8.4093466757908519E-3</v>
      </c>
      <c r="Q49" s="37">
        <f t="shared" si="3"/>
        <v>37533.345726160493</v>
      </c>
      <c r="R49" s="1">
        <f t="shared" si="10"/>
        <v>3.3178361346215102E-6</v>
      </c>
      <c r="T49" s="1">
        <f t="shared" si="7"/>
        <v>1.0467007702066103E-4</v>
      </c>
      <c r="U49" s="1">
        <f t="shared" si="8"/>
        <v>-1.8214928313395884E-3</v>
      </c>
      <c r="AB49" s="1">
        <v>32741.5</v>
      </c>
      <c r="AC49" s="1">
        <v>-7.5126999996427912E-2</v>
      </c>
    </row>
    <row r="50" spans="1:29">
      <c r="A50" s="47" t="s">
        <v>76</v>
      </c>
      <c r="B50" s="39"/>
      <c r="C50" s="36">
        <v>52942.9257</v>
      </c>
      <c r="D50" s="36">
        <v>2.0000000000000001E-4</v>
      </c>
      <c r="E50" s="35">
        <f t="shared" si="0"/>
        <v>29024.460534544698</v>
      </c>
      <c r="F50" s="1">
        <f t="shared" si="1"/>
        <v>29024.5</v>
      </c>
      <c r="G50" s="1">
        <f t="shared" si="2"/>
        <v>-1.628099999652477E-2</v>
      </c>
      <c r="K50" s="1">
        <f>+G50</f>
        <v>-1.628099999652477E-2</v>
      </c>
      <c r="O50" s="1">
        <f t="shared" ref="O50:O78" ca="1" si="11">+C$11+C$12*$F50</f>
        <v>-1.1943106431525907E-2</v>
      </c>
      <c r="P50" s="1">
        <f t="shared" si="5"/>
        <v>-1.7189234596087344E-2</v>
      </c>
      <c r="Q50" s="37">
        <f t="shared" si="3"/>
        <v>37924.4257</v>
      </c>
      <c r="R50" s="1">
        <f t="shared" si="10"/>
        <v>8.2489008784258917E-7</v>
      </c>
      <c r="T50" s="1">
        <f t="shared" ref="T50:T56" ca="1" si="12">+(O50-G50)^2</f>
        <v>1.881732058125854E-5</v>
      </c>
      <c r="U50" s="1">
        <f t="shared" si="8"/>
        <v>9.0823459956257402E-4</v>
      </c>
      <c r="AB50" s="1">
        <v>32744</v>
      </c>
      <c r="AC50" s="1">
        <v>-7.5272000001859851E-2</v>
      </c>
    </row>
    <row r="51" spans="1:29">
      <c r="A51" s="35" t="s">
        <v>77</v>
      </c>
      <c r="B51" s="35"/>
      <c r="C51" s="36">
        <v>53020.0674</v>
      </c>
      <c r="D51" s="36">
        <v>5.9999999999999995E-4</v>
      </c>
      <c r="E51" s="35">
        <f t="shared" si="0"/>
        <v>29211.453490345135</v>
      </c>
      <c r="F51" s="1">
        <f t="shared" si="1"/>
        <v>29211.5</v>
      </c>
      <c r="G51" s="1">
        <f t="shared" si="2"/>
        <v>-1.9186999998055398E-2</v>
      </c>
      <c r="L51" s="1">
        <f>G51</f>
        <v>-1.9186999998055398E-2</v>
      </c>
      <c r="O51" s="1">
        <f t="shared" ca="1" si="11"/>
        <v>-1.5127390392859541E-2</v>
      </c>
      <c r="P51" s="1">
        <f t="shared" si="5"/>
        <v>-1.9201115916822831E-2</v>
      </c>
      <c r="Q51" s="37">
        <f t="shared" si="3"/>
        <v>38001.5674</v>
      </c>
      <c r="R51" s="1">
        <f t="shared" si="10"/>
        <v>1.9925916264874557E-10</v>
      </c>
      <c r="T51" s="1">
        <f t="shared" ca="1" si="12"/>
        <v>1.6480430146598467E-5</v>
      </c>
      <c r="U51" s="1">
        <f t="shared" si="8"/>
        <v>1.4115918767432234E-5</v>
      </c>
      <c r="V51" s="1" t="s">
        <v>64</v>
      </c>
      <c r="AB51" s="1">
        <v>32812</v>
      </c>
      <c r="AC51" s="1">
        <v>-7.7656000001297798E-2</v>
      </c>
    </row>
    <row r="52" spans="1:29">
      <c r="A52" s="36" t="s">
        <v>70</v>
      </c>
      <c r="B52" s="39" t="s">
        <v>57</v>
      </c>
      <c r="C52" s="36">
        <v>52137.407010000003</v>
      </c>
      <c r="D52" s="36">
        <v>3.3E-3</v>
      </c>
      <c r="E52" s="35">
        <f t="shared" ref="E52:E78" si="13">+(C52-C$7)/C$8</f>
        <v>27071.867827933438</v>
      </c>
      <c r="F52" s="1">
        <f t="shared" ref="F52:F78" si="14">ROUND(2*E52,0)/2</f>
        <v>27072</v>
      </c>
      <c r="O52" s="1">
        <f t="shared" ca="1" si="11"/>
        <v>2.1304564341222743E-2</v>
      </c>
      <c r="P52" s="1">
        <f t="shared" ref="P52:P78" si="15">+D$11+D$12*F52+D$13*F52^2</f>
        <v>-1.693421204043255E-3</v>
      </c>
      <c r="Q52" s="37">
        <f t="shared" ref="Q52:Q78" si="16">+C52-15018.5</f>
        <v>37118.907010000003</v>
      </c>
      <c r="S52" s="24">
        <v>-5.4525999999896158E-2</v>
      </c>
      <c r="AB52" s="1">
        <v>33603</v>
      </c>
      <c r="AC52" s="1">
        <v>-8.9513999999326188E-2</v>
      </c>
    </row>
    <row r="53" spans="1:29">
      <c r="A53" s="36" t="s">
        <v>70</v>
      </c>
      <c r="B53" s="39" t="s">
        <v>57</v>
      </c>
      <c r="C53" s="36">
        <v>52146.379670000002</v>
      </c>
      <c r="D53" s="36">
        <v>2.3E-3</v>
      </c>
      <c r="E53" s="35">
        <f t="shared" si="13"/>
        <v>27093.617727336641</v>
      </c>
      <c r="F53" s="1">
        <f t="shared" si="14"/>
        <v>27093.5</v>
      </c>
      <c r="G53" s="1">
        <f t="shared" ref="G53:G74" si="17">+C53-(C$7+F53*C$8)</f>
        <v>4.8567000005277805E-2</v>
      </c>
      <c r="M53" s="1">
        <f>+G53</f>
        <v>4.8567000005277805E-2</v>
      </c>
      <c r="O53" s="1">
        <f t="shared" ca="1" si="11"/>
        <v>2.0938456826951779E-2</v>
      </c>
      <c r="P53" s="1">
        <f t="shared" si="15"/>
        <v>-1.8092871106946129E-3</v>
      </c>
      <c r="Q53" s="37">
        <f t="shared" si="16"/>
        <v>37127.879670000002</v>
      </c>
      <c r="R53" s="1">
        <f t="shared" ref="R53:R74" si="18">(P53-G53)^2</f>
        <v>2.5377703035908885E-3</v>
      </c>
      <c r="T53" s="1">
        <f t="shared" ca="1" si="12"/>
        <v>7.633363981566256E-4</v>
      </c>
      <c r="AB53" s="1">
        <v>33605.5</v>
      </c>
      <c r="AC53" s="1">
        <v>-8.7958999996772036E-2</v>
      </c>
    </row>
    <row r="54" spans="1:29">
      <c r="A54" s="35" t="s">
        <v>77</v>
      </c>
      <c r="B54" s="35"/>
      <c r="C54" s="36">
        <v>53021.0965</v>
      </c>
      <c r="D54" s="36">
        <v>5.9999999999999995E-4</v>
      </c>
      <c r="E54" s="35">
        <f t="shared" si="13"/>
        <v>29213.948048422208</v>
      </c>
      <c r="F54" s="1">
        <f t="shared" si="14"/>
        <v>29214</v>
      </c>
      <c r="G54" s="1">
        <f t="shared" si="17"/>
        <v>-2.1432000001368579E-2</v>
      </c>
      <c r="L54" s="1">
        <f>G54</f>
        <v>-2.1432000001368579E-2</v>
      </c>
      <c r="O54" s="1">
        <f t="shared" ca="1" si="11"/>
        <v>-1.516996103405388E-2</v>
      </c>
      <c r="P54" s="1">
        <f t="shared" si="15"/>
        <v>-1.9228637674589599E-2</v>
      </c>
      <c r="Q54" s="37">
        <f t="shared" si="16"/>
        <v>38002.5965</v>
      </c>
      <c r="R54" s="1">
        <f t="shared" si="18"/>
        <v>4.8548055430688773E-6</v>
      </c>
      <c r="T54" s="1">
        <f t="shared" ca="1" si="12"/>
        <v>3.9213132028167728E-5</v>
      </c>
      <c r="U54" s="1">
        <f t="shared" si="8"/>
        <v>-2.2033623267789793E-3</v>
      </c>
      <c r="V54" s="1" t="s">
        <v>64</v>
      </c>
    </row>
    <row r="55" spans="1:29">
      <c r="A55" s="36" t="s">
        <v>70</v>
      </c>
      <c r="B55" s="39" t="s">
        <v>57</v>
      </c>
      <c r="C55" s="36">
        <v>53228.398150000001</v>
      </c>
      <c r="D55" s="36" t="s">
        <v>78</v>
      </c>
      <c r="E55" s="35">
        <f t="shared" si="13"/>
        <v>29716.451211767166</v>
      </c>
      <c r="F55" s="1">
        <f t="shared" si="14"/>
        <v>29716.5</v>
      </c>
      <c r="G55" s="1">
        <f t="shared" si="17"/>
        <v>-2.0126999996136874E-2</v>
      </c>
      <c r="M55" s="1">
        <f>+G55</f>
        <v>-2.0126999996136874E-2</v>
      </c>
      <c r="O55" s="1">
        <f t="shared" ca="1" si="11"/>
        <v>-2.3726659914108272E-2</v>
      </c>
      <c r="P55" s="1">
        <f t="shared" si="15"/>
        <v>-2.5095262512461192E-2</v>
      </c>
      <c r="Q55" s="37">
        <f t="shared" si="16"/>
        <v>38209.898150000001</v>
      </c>
      <c r="R55" s="1">
        <f t="shared" si="18"/>
        <v>2.4683632431113241E-5</v>
      </c>
      <c r="T55" s="1">
        <f t="shared" ca="1" si="12"/>
        <v>1.2957551525049854E-5</v>
      </c>
      <c r="U55" s="1">
        <f t="shared" si="8"/>
        <v>4.9682625163243177E-3</v>
      </c>
    </row>
    <row r="56" spans="1:29">
      <c r="A56" s="48" t="s">
        <v>79</v>
      </c>
      <c r="B56" s="49"/>
      <c r="C56" s="36">
        <v>53287.5887</v>
      </c>
      <c r="D56" s="36">
        <v>5.1999999999999998E-3</v>
      </c>
      <c r="E56" s="35">
        <f t="shared" si="13"/>
        <v>29859.930236729713</v>
      </c>
      <c r="F56" s="1">
        <f t="shared" si="14"/>
        <v>29860</v>
      </c>
      <c r="G56" s="1">
        <f t="shared" si="17"/>
        <v>-2.8780000000551809E-2</v>
      </c>
      <c r="I56" s="1">
        <f>+G56</f>
        <v>-2.8780000000551809E-2</v>
      </c>
      <c r="O56" s="1">
        <f t="shared" ca="1" si="11"/>
        <v>-2.61702147186611E-2</v>
      </c>
      <c r="P56" s="1">
        <f t="shared" si="15"/>
        <v>-2.6892893906867998E-2</v>
      </c>
      <c r="Q56" s="37">
        <f t="shared" si="16"/>
        <v>38269.0887</v>
      </c>
      <c r="R56" s="1">
        <f t="shared" si="18"/>
        <v>3.5611694088185696E-6</v>
      </c>
      <c r="T56" s="1">
        <f t="shared" ca="1" si="12"/>
        <v>6.8109792175733651E-6</v>
      </c>
      <c r="U56" s="1">
        <f t="shared" si="8"/>
        <v>-1.8871060936838102E-3</v>
      </c>
    </row>
    <row r="57" spans="1:29">
      <c r="A57" s="48" t="s">
        <v>79</v>
      </c>
      <c r="B57" s="39" t="s">
        <v>59</v>
      </c>
      <c r="C57" s="36">
        <v>53349.260799999996</v>
      </c>
      <c r="D57" s="36">
        <v>1.1999999999999999E-3</v>
      </c>
      <c r="E57" s="35">
        <f t="shared" si="13"/>
        <v>30009.424586341131</v>
      </c>
      <c r="F57" s="1">
        <f t="shared" si="14"/>
        <v>30009.5</v>
      </c>
      <c r="G57" s="1">
        <f t="shared" si="17"/>
        <v>-3.1111000003875233E-2</v>
      </c>
      <c r="I57" s="1">
        <f>+G57</f>
        <v>-3.1111000003875233E-2</v>
      </c>
      <c r="O57" s="1">
        <f t="shared" ca="1" si="11"/>
        <v>-2.8715939062080253E-2</v>
      </c>
      <c r="P57" s="1">
        <f t="shared" si="15"/>
        <v>-2.8823471101699472E-2</v>
      </c>
      <c r="Q57" s="37">
        <f t="shared" si="16"/>
        <v>38330.760799999996</v>
      </c>
      <c r="R57" s="1">
        <f t="shared" si="18"/>
        <v>5.2327884782894456E-6</v>
      </c>
      <c r="T57" s="1">
        <f t="shared" ref="T57:T74" ca="1" si="19">+(O57-G57)^2</f>
        <v>5.7363169149118553E-6</v>
      </c>
      <c r="U57" s="1">
        <f t="shared" si="8"/>
        <v>-2.2875289021757617E-3</v>
      </c>
    </row>
    <row r="58" spans="1:29">
      <c r="A58" s="48" t="s">
        <v>79</v>
      </c>
      <c r="B58" s="49"/>
      <c r="C58" s="36">
        <v>53349.468800000002</v>
      </c>
      <c r="D58" s="36">
        <v>2.9999999999999997E-4</v>
      </c>
      <c r="E58" s="35">
        <f t="shared" si="13"/>
        <v>30009.928782318246</v>
      </c>
      <c r="F58" s="1">
        <f t="shared" si="14"/>
        <v>30010</v>
      </c>
      <c r="G58" s="1">
        <f t="shared" si="17"/>
        <v>-2.9379999992670491E-2</v>
      </c>
      <c r="I58" s="1">
        <f>+G58</f>
        <v>-2.9379999992670491E-2</v>
      </c>
      <c r="O58" s="1">
        <f t="shared" ca="1" si="11"/>
        <v>-2.8724453190319132E-2</v>
      </c>
      <c r="P58" s="1">
        <f t="shared" si="15"/>
        <v>-2.883002681807989E-2</v>
      </c>
      <c r="Q58" s="37">
        <f t="shared" si="16"/>
        <v>38330.968800000002</v>
      </c>
      <c r="R58" s="1">
        <f t="shared" si="18"/>
        <v>3.0247049276926385E-7</v>
      </c>
      <c r="T58" s="1">
        <f t="shared" ca="1" si="19"/>
        <v>4.2974161007309158E-7</v>
      </c>
      <c r="U58" s="1">
        <f t="shared" si="8"/>
        <v>-5.4997317459060113E-4</v>
      </c>
    </row>
    <row r="59" spans="1:29">
      <c r="A59" s="48" t="s">
        <v>79</v>
      </c>
      <c r="B59" s="39" t="s">
        <v>59</v>
      </c>
      <c r="C59" s="36">
        <v>53360.400999999998</v>
      </c>
      <c r="D59" s="36">
        <v>5.9999999999999995E-4</v>
      </c>
      <c r="E59" s="35">
        <f t="shared" si="13"/>
        <v>30036.428644149146</v>
      </c>
      <c r="F59" s="1">
        <f t="shared" si="14"/>
        <v>30036.5</v>
      </c>
      <c r="G59" s="1">
        <f t="shared" si="17"/>
        <v>-2.9437000004691072E-2</v>
      </c>
      <c r="I59" s="1">
        <f>+G59</f>
        <v>-2.9437000004691072E-2</v>
      </c>
      <c r="O59" s="1">
        <f t="shared" ca="1" si="11"/>
        <v>-2.9175701986978719E-2</v>
      </c>
      <c r="P59" s="1">
        <f t="shared" si="15"/>
        <v>-2.9178423640092488E-2</v>
      </c>
      <c r="Q59" s="37">
        <f t="shared" si="16"/>
        <v>38341.900999999998</v>
      </c>
      <c r="R59" s="1">
        <f t="shared" si="18"/>
        <v>6.6861736329019799E-8</v>
      </c>
      <c r="T59" s="1">
        <f t="shared" ca="1" si="19"/>
        <v>6.8276654060404883E-8</v>
      </c>
      <c r="U59" s="1">
        <f t="shared" si="8"/>
        <v>-2.5857636459858391E-4</v>
      </c>
    </row>
    <row r="60" spans="1:29">
      <c r="A60" s="48" t="s">
        <v>79</v>
      </c>
      <c r="B60" s="49"/>
      <c r="C60" s="46">
        <v>53360.607600000003</v>
      </c>
      <c r="D60" s="36">
        <v>1.1000000000000001E-3</v>
      </c>
      <c r="E60" s="35">
        <f t="shared" si="13"/>
        <v>30036.929446499485</v>
      </c>
      <c r="F60" s="1">
        <f t="shared" si="14"/>
        <v>30037</v>
      </c>
      <c r="G60" s="1">
        <f t="shared" si="17"/>
        <v>-2.9105999994499143E-2</v>
      </c>
      <c r="I60" s="1">
        <f>+G60</f>
        <v>-2.9105999994499143E-2</v>
      </c>
      <c r="O60" s="1">
        <f t="shared" ca="1" si="11"/>
        <v>-2.9184216115217598E-2</v>
      </c>
      <c r="P60" s="1">
        <f t="shared" si="15"/>
        <v>-2.9185014973599488E-2</v>
      </c>
      <c r="Q60" s="37">
        <f t="shared" si="16"/>
        <v>38342.107600000003</v>
      </c>
      <c r="R60" s="1">
        <f t="shared" si="18"/>
        <v>6.2433669222279126E-9</v>
      </c>
      <c r="T60" s="1">
        <f t="shared" ca="1" si="19"/>
        <v>6.1177615402439372E-9</v>
      </c>
      <c r="U60" s="1">
        <f t="shared" si="8"/>
        <v>7.9014979100344718E-5</v>
      </c>
    </row>
    <row r="61" spans="1:29">
      <c r="A61" s="47" t="s">
        <v>80</v>
      </c>
      <c r="B61" s="39"/>
      <c r="C61" s="36">
        <v>53701.763299999999</v>
      </c>
      <c r="D61" s="36">
        <v>2.0000000000000001E-4</v>
      </c>
      <c r="E61" s="35">
        <f t="shared" si="13"/>
        <v>30863.897386422585</v>
      </c>
      <c r="F61" s="1">
        <f t="shared" si="14"/>
        <v>30864</v>
      </c>
      <c r="G61" s="1">
        <f t="shared" si="17"/>
        <v>-4.2331999997259118E-2</v>
      </c>
      <c r="K61" s="1">
        <f>+G61</f>
        <v>-4.2331999997259118E-2</v>
      </c>
      <c r="O61" s="1">
        <f t="shared" ca="1" si="11"/>
        <v>-4.3266584222292126E-2</v>
      </c>
      <c r="P61" s="1">
        <f t="shared" si="15"/>
        <v>-4.0989832958320704E-2</v>
      </c>
      <c r="Q61" s="37">
        <f t="shared" si="16"/>
        <v>38683.263299999999</v>
      </c>
      <c r="R61" s="1">
        <f t="shared" si="18"/>
        <v>1.8014123604127081E-6</v>
      </c>
      <c r="T61" s="1">
        <f t="shared" ca="1" si="19"/>
        <v>8.7344767368054873E-7</v>
      </c>
      <c r="U61" s="1">
        <f t="shared" si="8"/>
        <v>-1.3421670389384133E-3</v>
      </c>
    </row>
    <row r="62" spans="1:29">
      <c r="A62" s="45" t="s">
        <v>81</v>
      </c>
      <c r="B62" s="39" t="s">
        <v>59</v>
      </c>
      <c r="C62" s="36">
        <v>53752.302600000003</v>
      </c>
      <c r="D62" s="36">
        <v>3.7000000000000002E-3</v>
      </c>
      <c r="E62" s="35">
        <f t="shared" si="13"/>
        <v>30986.405615967509</v>
      </c>
      <c r="F62" s="1">
        <f t="shared" si="14"/>
        <v>30986.5</v>
      </c>
      <c r="G62" s="1">
        <f t="shared" si="17"/>
        <v>-3.893699999753153E-2</v>
      </c>
      <c r="I62" s="1">
        <f>+G62</f>
        <v>-3.893699999753153E-2</v>
      </c>
      <c r="O62" s="1">
        <f t="shared" ca="1" si="11"/>
        <v>-4.5352545640812814E-2</v>
      </c>
      <c r="P62" s="1">
        <f t="shared" si="15"/>
        <v>-4.2891866159304959E-2</v>
      </c>
      <c r="Q62" s="37">
        <f t="shared" si="16"/>
        <v>38733.802600000003</v>
      </c>
      <c r="R62" s="1">
        <f t="shared" si="18"/>
        <v>1.5640966357540496E-5</v>
      </c>
      <c r="T62" s="1">
        <f t="shared" ca="1" si="19"/>
        <v>4.1159225901025462E-5</v>
      </c>
      <c r="U62" s="1">
        <f t="shared" si="8"/>
        <v>3.9548661617734293E-3</v>
      </c>
    </row>
    <row r="63" spans="1:29">
      <c r="A63" s="47" t="s">
        <v>82</v>
      </c>
      <c r="B63" s="39"/>
      <c r="C63" s="50">
        <v>54074.887000000002</v>
      </c>
      <c r="D63" s="36">
        <v>1E-3</v>
      </c>
      <c r="E63" s="35">
        <f t="shared" si="13"/>
        <v>31768.356369595054</v>
      </c>
      <c r="F63" s="1">
        <f t="shared" si="14"/>
        <v>31768.5</v>
      </c>
      <c r="G63" s="1">
        <f t="shared" si="17"/>
        <v>-5.9252999999444E-2</v>
      </c>
      <c r="K63" s="1">
        <f>+G63</f>
        <v>-5.9252999999444E-2</v>
      </c>
      <c r="O63" s="1">
        <f t="shared" ca="1" si="11"/>
        <v>-5.8668642206390009E-2</v>
      </c>
      <c r="P63" s="1">
        <f t="shared" si="15"/>
        <v>-5.5966886921740233E-2</v>
      </c>
      <c r="Q63" s="37">
        <f t="shared" si="16"/>
        <v>39056.387000000002</v>
      </c>
      <c r="R63" s="1">
        <f t="shared" si="18"/>
        <v>1.0798539159455726E-5</v>
      </c>
      <c r="T63" s="1">
        <f t="shared" ca="1" si="19"/>
        <v>3.4147403030293118E-7</v>
      </c>
      <c r="U63" s="1">
        <f t="shared" si="8"/>
        <v>-3.2861130777037673E-3</v>
      </c>
    </row>
    <row r="64" spans="1:29">
      <c r="A64" s="36" t="s">
        <v>83</v>
      </c>
      <c r="B64" s="39" t="s">
        <v>59</v>
      </c>
      <c r="C64" s="36">
        <v>54388.61075</v>
      </c>
      <c r="D64" s="36">
        <v>5.9999999999999995E-4</v>
      </c>
      <c r="E64" s="35">
        <f t="shared" si="13"/>
        <v>32528.828738201089</v>
      </c>
      <c r="F64" s="1">
        <f t="shared" si="14"/>
        <v>32529</v>
      </c>
      <c r="G64" s="1">
        <f t="shared" si="17"/>
        <v>-7.0652000002155546E-2</v>
      </c>
      <c r="M64" s="1">
        <f>+G64</f>
        <v>-7.0652000002155546E-2</v>
      </c>
      <c r="O64" s="1">
        <f t="shared" ca="1" si="11"/>
        <v>-7.1618631257696186E-2</v>
      </c>
      <c r="P64" s="1">
        <f t="shared" si="15"/>
        <v>-7.0229888503585247E-2</v>
      </c>
      <c r="Q64" s="37">
        <f t="shared" si="16"/>
        <v>39370.11075</v>
      </c>
      <c r="R64" s="1">
        <f t="shared" si="18"/>
        <v>1.7817811722526349E-7</v>
      </c>
      <c r="T64" s="1">
        <f t="shared" ca="1" si="19"/>
        <v>9.3437598418807363E-7</v>
      </c>
      <c r="U64" s="1">
        <f t="shared" si="8"/>
        <v>-4.2211149857029895E-4</v>
      </c>
    </row>
    <row r="65" spans="1:21">
      <c r="A65" s="36" t="s">
        <v>83</v>
      </c>
      <c r="B65" s="39" t="s">
        <v>59</v>
      </c>
      <c r="C65" s="36">
        <v>54388.611749999996</v>
      </c>
      <c r="D65" s="36">
        <v>4.0000000000000002E-4</v>
      </c>
      <c r="E65" s="35">
        <f t="shared" si="13"/>
        <v>32528.831162220202</v>
      </c>
      <c r="F65" s="1">
        <f t="shared" si="14"/>
        <v>32529</v>
      </c>
      <c r="G65" s="1">
        <f t="shared" si="17"/>
        <v>-6.9652000005589798E-2</v>
      </c>
      <c r="M65" s="1">
        <f>+G65</f>
        <v>-6.9652000005589798E-2</v>
      </c>
      <c r="O65" s="1">
        <f t="shared" ca="1" si="11"/>
        <v>-7.1618631257696186E-2</v>
      </c>
      <c r="P65" s="1">
        <f t="shared" si="15"/>
        <v>-7.0229888503585247E-2</v>
      </c>
      <c r="Q65" s="37">
        <f t="shared" si="16"/>
        <v>39370.111749999996</v>
      </c>
      <c r="R65" s="1">
        <f t="shared" si="18"/>
        <v>3.3395511611543611E-7</v>
      </c>
      <c r="T65" s="1">
        <f t="shared" ca="1" si="19"/>
        <v>3.8676384817615387E-6</v>
      </c>
      <c r="U65" s="1">
        <f t="shared" si="8"/>
        <v>5.7788849799544906E-4</v>
      </c>
    </row>
    <row r="66" spans="1:21">
      <c r="A66" s="36" t="s">
        <v>83</v>
      </c>
      <c r="B66" s="39" t="s">
        <v>59</v>
      </c>
      <c r="C66" s="36">
        <v>54389.434350000003</v>
      </c>
      <c r="D66" s="36">
        <v>5.9999999999999995E-4</v>
      </c>
      <c r="E66" s="35">
        <f t="shared" si="13"/>
        <v>32530.825160348875</v>
      </c>
      <c r="F66" s="1">
        <f t="shared" si="14"/>
        <v>32531</v>
      </c>
      <c r="G66" s="1">
        <f t="shared" si="17"/>
        <v>-7.2127999992517289E-2</v>
      </c>
      <c r="M66" s="1">
        <f>+G66</f>
        <v>-7.2127999992517289E-2</v>
      </c>
      <c r="O66" s="1">
        <f t="shared" ca="1" si="11"/>
        <v>-7.1652687770651702E-2</v>
      </c>
      <c r="P66" s="1">
        <f t="shared" si="15"/>
        <v>-7.0269409749053713E-2</v>
      </c>
      <c r="Q66" s="37">
        <f t="shared" si="16"/>
        <v>39370.934350000003</v>
      </c>
      <c r="R66" s="1">
        <f t="shared" si="18"/>
        <v>3.4543576930979946E-6</v>
      </c>
      <c r="T66" s="1">
        <f t="shared" ca="1" si="19"/>
        <v>2.2592170825480096E-7</v>
      </c>
      <c r="U66" s="1">
        <f t="shared" si="8"/>
        <v>-1.8585902434635759E-3</v>
      </c>
    </row>
    <row r="67" spans="1:21">
      <c r="A67" s="36" t="s">
        <v>83</v>
      </c>
      <c r="B67" s="39" t="s">
        <v>59</v>
      </c>
      <c r="C67" s="36">
        <v>54389.434950000003</v>
      </c>
      <c r="D67" s="36">
        <v>4.0000000000000002E-4</v>
      </c>
      <c r="E67" s="35">
        <f t="shared" si="13"/>
        <v>32530.826614760346</v>
      </c>
      <c r="F67" s="1">
        <f t="shared" si="14"/>
        <v>32531</v>
      </c>
      <c r="G67" s="1">
        <f t="shared" si="17"/>
        <v>-7.1527999993122648E-2</v>
      </c>
      <c r="M67" s="1">
        <f>+G67</f>
        <v>-7.1527999993122648E-2</v>
      </c>
      <c r="O67" s="1">
        <f t="shared" ca="1" si="11"/>
        <v>-7.1652687770651702E-2</v>
      </c>
      <c r="P67" s="1">
        <f t="shared" si="15"/>
        <v>-7.0269409749053713E-2</v>
      </c>
      <c r="Q67" s="37">
        <f t="shared" si="16"/>
        <v>39370.934950000003</v>
      </c>
      <c r="R67" s="1">
        <f t="shared" si="18"/>
        <v>1.5840494024655029E-6</v>
      </c>
      <c r="T67" s="1">
        <f t="shared" ca="1" si="19"/>
        <v>1.5547041865134703E-8</v>
      </c>
      <c r="U67" s="1">
        <f t="shared" si="8"/>
        <v>-1.2585902440689356E-3</v>
      </c>
    </row>
    <row r="68" spans="1:21">
      <c r="A68" s="36" t="s">
        <v>83</v>
      </c>
      <c r="B68" s="39" t="s">
        <v>59</v>
      </c>
      <c r="C68" s="36">
        <v>54389.434950000003</v>
      </c>
      <c r="D68" s="36">
        <v>5.9999999999999995E-4</v>
      </c>
      <c r="E68" s="35">
        <f t="shared" si="13"/>
        <v>32530.826614760346</v>
      </c>
      <c r="F68" s="1">
        <f t="shared" si="14"/>
        <v>32531</v>
      </c>
      <c r="G68" s="1">
        <f t="shared" si="17"/>
        <v>-7.1527999993122648E-2</v>
      </c>
      <c r="M68" s="1">
        <f>+G68</f>
        <v>-7.1527999993122648E-2</v>
      </c>
      <c r="O68" s="1">
        <f t="shared" ca="1" si="11"/>
        <v>-7.1652687770651702E-2</v>
      </c>
      <c r="P68" s="1">
        <f t="shared" si="15"/>
        <v>-7.0269409749053713E-2</v>
      </c>
      <c r="Q68" s="37">
        <f t="shared" si="16"/>
        <v>39370.934950000003</v>
      </c>
      <c r="R68" s="1">
        <f t="shared" si="18"/>
        <v>1.5840494024655029E-6</v>
      </c>
      <c r="T68" s="1">
        <f t="shared" ca="1" si="19"/>
        <v>1.5547041865134703E-8</v>
      </c>
      <c r="U68" s="1">
        <f t="shared" si="8"/>
        <v>-1.2585902440689356E-3</v>
      </c>
    </row>
    <row r="69" spans="1:21">
      <c r="A69" s="47" t="s">
        <v>84</v>
      </c>
      <c r="B69" s="35"/>
      <c r="C69" s="36">
        <v>54406.76</v>
      </c>
      <c r="D69" s="36"/>
      <c r="E69" s="35">
        <f t="shared" si="13"/>
        <v>32572.822867226787</v>
      </c>
      <c r="F69" s="1">
        <f t="shared" si="14"/>
        <v>32573</v>
      </c>
      <c r="G69" s="1">
        <f t="shared" si="17"/>
        <v>-7.3073999992629979E-2</v>
      </c>
      <c r="K69" s="1">
        <f>+G69</f>
        <v>-7.3073999992629979E-2</v>
      </c>
      <c r="O69" s="1">
        <f t="shared" ca="1" si="11"/>
        <v>-7.2367874542715871E-2</v>
      </c>
      <c r="P69" s="1">
        <f t="shared" si="15"/>
        <v>-7.1101793698366222E-2</v>
      </c>
      <c r="Q69" s="37">
        <f t="shared" si="16"/>
        <v>39388.26</v>
      </c>
      <c r="R69" s="1">
        <f t="shared" si="18"/>
        <v>3.8895976671335781E-6</v>
      </c>
      <c r="T69" s="1">
        <f t="shared" ca="1" si="19"/>
        <v>4.9861315101640124E-7</v>
      </c>
      <c r="U69" s="1">
        <f t="shared" si="8"/>
        <v>-1.9722062942637564E-3</v>
      </c>
    </row>
    <row r="70" spans="1:21">
      <c r="A70" s="36" t="s">
        <v>85</v>
      </c>
      <c r="B70" s="39" t="s">
        <v>57</v>
      </c>
      <c r="C70" s="36">
        <v>54455.438900000001</v>
      </c>
      <c r="D70" s="36">
        <v>1.6000000000000001E-3</v>
      </c>
      <c r="E70" s="35">
        <f t="shared" si="13"/>
        <v>32690.821451599615</v>
      </c>
      <c r="F70" s="1">
        <f t="shared" si="14"/>
        <v>32691</v>
      </c>
      <c r="G70" s="1">
        <f t="shared" si="17"/>
        <v>-7.3658000001159962E-2</v>
      </c>
      <c r="I70" s="1">
        <f>+G70</f>
        <v>-7.3658000001159962E-2</v>
      </c>
      <c r="O70" s="1">
        <f t="shared" ca="1" si="11"/>
        <v>-7.437720880708687E-2</v>
      </c>
      <c r="P70" s="1">
        <f t="shared" si="15"/>
        <v>-7.3465301828558927E-2</v>
      </c>
      <c r="Q70" s="37">
        <f t="shared" si="16"/>
        <v>39436.938900000001</v>
      </c>
      <c r="R70" s="1">
        <f t="shared" si="18"/>
        <v>3.7132585723778552E-8</v>
      </c>
      <c r="T70" s="1">
        <f t="shared" ca="1" si="19"/>
        <v>5.1726130652280815E-7</v>
      </c>
      <c r="U70" s="1">
        <f t="shared" si="8"/>
        <v>-1.9269817260103572E-4</v>
      </c>
    </row>
    <row r="71" spans="1:21">
      <c r="A71" s="45" t="s">
        <v>86</v>
      </c>
      <c r="B71" s="39" t="s">
        <v>57</v>
      </c>
      <c r="C71" s="36">
        <v>54475.649599999997</v>
      </c>
      <c r="D71" s="36">
        <v>2.0000000000000001E-4</v>
      </c>
      <c r="E71" s="35">
        <f t="shared" si="13"/>
        <v>32739.812574841588</v>
      </c>
      <c r="F71" s="1">
        <f t="shared" si="14"/>
        <v>32740</v>
      </c>
      <c r="G71" s="1">
        <f t="shared" si="17"/>
        <v>-7.7320000003965106E-2</v>
      </c>
      <c r="I71" s="1">
        <f>+G71</f>
        <v>-7.7320000003965106E-2</v>
      </c>
      <c r="O71" s="1">
        <f t="shared" ca="1" si="11"/>
        <v>-7.5211593374495234E-2</v>
      </c>
      <c r="P71" s="1">
        <f t="shared" si="15"/>
        <v>-7.4457553222312622E-2</v>
      </c>
      <c r="Q71" s="37">
        <f t="shared" si="16"/>
        <v>39457.149599999997</v>
      </c>
      <c r="R71" s="1">
        <f t="shared" si="18"/>
        <v>8.1936015777926609E-6</v>
      </c>
      <c r="T71" s="1">
        <f t="shared" ca="1" si="19"/>
        <v>4.4453785151925068E-6</v>
      </c>
      <c r="U71" s="1">
        <f t="shared" si="8"/>
        <v>-2.8624467816524835E-3</v>
      </c>
    </row>
    <row r="72" spans="1:21">
      <c r="A72" s="36" t="s">
        <v>85</v>
      </c>
      <c r="B72" s="39" t="s">
        <v>59</v>
      </c>
      <c r="C72" s="36">
        <v>54476.270600000003</v>
      </c>
      <c r="D72" s="36">
        <v>5.9999999999999995E-4</v>
      </c>
      <c r="E72" s="35">
        <f t="shared" si="13"/>
        <v>32741.317890715534</v>
      </c>
      <c r="F72" s="1">
        <f t="shared" si="14"/>
        <v>32741.5</v>
      </c>
      <c r="G72" s="1">
        <f t="shared" si="17"/>
        <v>-7.5126999996427912E-2</v>
      </c>
      <c r="I72" s="1">
        <f>+G72</f>
        <v>-7.5126999996427912E-2</v>
      </c>
      <c r="O72" s="1">
        <f t="shared" ca="1" si="11"/>
        <v>-7.523713575921176E-2</v>
      </c>
      <c r="P72" s="1">
        <f t="shared" si="15"/>
        <v>-7.4488028190807354E-2</v>
      </c>
      <c r="Q72" s="37">
        <f t="shared" si="16"/>
        <v>39457.770600000003</v>
      </c>
      <c r="R72" s="1">
        <f t="shared" si="18"/>
        <v>4.0828496837799673E-7</v>
      </c>
      <c r="T72" s="1">
        <f t="shared" ca="1" si="19"/>
        <v>1.2129886243979881E-8</v>
      </c>
      <c r="U72" s="1">
        <f t="shared" si="8"/>
        <v>-6.3897180562055844E-4</v>
      </c>
    </row>
    <row r="73" spans="1:21">
      <c r="A73" s="36" t="s">
        <v>85</v>
      </c>
      <c r="B73" s="39" t="s">
        <v>57</v>
      </c>
      <c r="C73" s="36">
        <v>54477.301800000001</v>
      </c>
      <c r="D73" s="36">
        <v>5.9999999999999995E-4</v>
      </c>
      <c r="E73" s="35">
        <f t="shared" si="13"/>
        <v>32743.817539232758</v>
      </c>
      <c r="F73" s="1">
        <f t="shared" si="14"/>
        <v>32744</v>
      </c>
      <c r="G73" s="1">
        <f t="shared" si="17"/>
        <v>-7.5272000001859851E-2</v>
      </c>
      <c r="I73" s="1">
        <f>+G73</f>
        <v>-7.5272000001859851E-2</v>
      </c>
      <c r="O73" s="1">
        <f t="shared" ca="1" si="11"/>
        <v>-7.5279706400406043E-2</v>
      </c>
      <c r="P73" s="1">
        <f t="shared" si="15"/>
        <v>-7.4538832996493998E-2</v>
      </c>
      <c r="Q73" s="37">
        <f t="shared" si="16"/>
        <v>39458.801800000001</v>
      </c>
      <c r="R73" s="1">
        <f t="shared" si="18"/>
        <v>5.3753385775713336E-7</v>
      </c>
      <c r="T73" s="1">
        <f t="shared" ca="1" si="19"/>
        <v>5.9388578552754198E-11</v>
      </c>
      <c r="U73" s="1">
        <f t="shared" si="8"/>
        <v>-7.3316700536585344E-4</v>
      </c>
    </row>
    <row r="74" spans="1:21">
      <c r="A74" s="36" t="s">
        <v>85</v>
      </c>
      <c r="B74" s="39" t="s">
        <v>57</v>
      </c>
      <c r="C74" s="36">
        <v>54505.351999999999</v>
      </c>
      <c r="D74" s="36">
        <v>1E-4</v>
      </c>
      <c r="E74" s="35">
        <f t="shared" si="13"/>
        <v>32811.811760371165</v>
      </c>
      <c r="F74" s="1">
        <f t="shared" si="14"/>
        <v>32812</v>
      </c>
      <c r="G74" s="1">
        <f t="shared" si="17"/>
        <v>-7.7656000001297798E-2</v>
      </c>
      <c r="I74" s="1">
        <f>+G74</f>
        <v>-7.7656000001297798E-2</v>
      </c>
      <c r="O74" s="1">
        <f t="shared" ca="1" si="11"/>
        <v>-7.6437627840891031E-2</v>
      </c>
      <c r="P74" s="1">
        <f t="shared" si="15"/>
        <v>-7.5927047729964059E-2</v>
      </c>
      <c r="Q74" s="37">
        <f t="shared" si="16"/>
        <v>39486.851999999999</v>
      </c>
      <c r="R74" s="1">
        <f t="shared" si="18"/>
        <v>2.9892759565500953E-6</v>
      </c>
      <c r="T74" s="1">
        <f t="shared" ca="1" si="19"/>
        <v>1.4844307212542516E-6</v>
      </c>
      <c r="U74" s="1">
        <f t="shared" si="8"/>
        <v>-1.7289522713337391E-3</v>
      </c>
    </row>
    <row r="75" spans="1:21">
      <c r="A75" s="36" t="s">
        <v>83</v>
      </c>
      <c r="B75" s="39" t="s">
        <v>59</v>
      </c>
      <c r="C75" s="36">
        <v>54555.409</v>
      </c>
      <c r="D75" s="36">
        <v>4.0000000000000002E-4</v>
      </c>
      <c r="E75" s="35">
        <f t="shared" si="13"/>
        <v>32933.150885494186</v>
      </c>
      <c r="F75" s="1">
        <f t="shared" si="14"/>
        <v>32933</v>
      </c>
      <c r="O75" s="1">
        <f t="shared" ca="1" si="11"/>
        <v>-7.8498046874695193E-2</v>
      </c>
      <c r="P75" s="1">
        <f t="shared" si="15"/>
        <v>-7.8427421065317748E-2</v>
      </c>
      <c r="Q75" s="37">
        <f t="shared" si="16"/>
        <v>39536.909</v>
      </c>
      <c r="S75" s="24">
        <v>6.2246000001323409E-2</v>
      </c>
    </row>
    <row r="76" spans="1:21">
      <c r="A76" s="36" t="s">
        <v>83</v>
      </c>
      <c r="B76" s="39" t="s">
        <v>57</v>
      </c>
      <c r="C76" s="36">
        <v>54557.378920000003</v>
      </c>
      <c r="D76" s="36">
        <v>2.9999999999999997E-4</v>
      </c>
      <c r="E76" s="35">
        <f t="shared" si="13"/>
        <v>32937.926009240371</v>
      </c>
      <c r="F76" s="1">
        <f t="shared" si="14"/>
        <v>32938</v>
      </c>
      <c r="O76" s="1">
        <f t="shared" ca="1" si="11"/>
        <v>-7.8583188157083761E-2</v>
      </c>
      <c r="P76" s="1">
        <f t="shared" si="15"/>
        <v>-7.8531573343822103E-2</v>
      </c>
      <c r="Q76" s="37">
        <f t="shared" si="16"/>
        <v>39538.878920000003</v>
      </c>
      <c r="S76" s="24">
        <v>-3.0523999994329643E-2</v>
      </c>
    </row>
    <row r="77" spans="1:21">
      <c r="A77" s="36" t="s">
        <v>88</v>
      </c>
      <c r="B77" s="39" t="s">
        <v>57</v>
      </c>
      <c r="C77" s="36">
        <v>54831.657700000003</v>
      </c>
      <c r="D77" s="36">
        <v>5.0000000000000001E-4</v>
      </c>
      <c r="E77" s="35">
        <f t="shared" si="13"/>
        <v>33602.783016352441</v>
      </c>
      <c r="F77" s="1">
        <f t="shared" si="14"/>
        <v>33603</v>
      </c>
      <c r="G77" s="1">
        <f>+C77-(C$7+F77*C$8)</f>
        <v>-8.9513999999326188E-2</v>
      </c>
      <c r="I77" s="1">
        <f>+G77</f>
        <v>-8.9513999999326188E-2</v>
      </c>
      <c r="O77" s="1">
        <f t="shared" ca="1" si="11"/>
        <v>-8.9906978714767716E-2</v>
      </c>
      <c r="P77" s="1">
        <f t="shared" si="15"/>
        <v>-9.2971574940189594E-2</v>
      </c>
      <c r="Q77" s="37">
        <f t="shared" si="16"/>
        <v>39813.157700000003</v>
      </c>
      <c r="R77" s="1">
        <f>(P77-G77)^2</f>
        <v>1.1954824471686585E-5</v>
      </c>
      <c r="T77" s="1">
        <f ca="1">+(O77-G77)^2</f>
        <v>1.5443227079007315E-7</v>
      </c>
      <c r="U77" s="1">
        <f t="shared" si="8"/>
        <v>3.457574940863406E-3</v>
      </c>
    </row>
    <row r="78" spans="1:21">
      <c r="A78" s="36" t="s">
        <v>88</v>
      </c>
      <c r="B78" s="39" t="s">
        <v>59</v>
      </c>
      <c r="C78" s="36">
        <v>54832.690600000002</v>
      </c>
      <c r="D78" s="36">
        <v>4.0000000000000002E-4</v>
      </c>
      <c r="E78" s="1">
        <f t="shared" si="13"/>
        <v>33605.28678570217</v>
      </c>
      <c r="F78" s="1">
        <f t="shared" si="14"/>
        <v>33605.5</v>
      </c>
      <c r="G78" s="1">
        <f>+C78-(C$7+F78*C$8)</f>
        <v>-8.7958999996772036E-2</v>
      </c>
      <c r="I78" s="1">
        <f>+G78</f>
        <v>-8.7958999996772036E-2</v>
      </c>
      <c r="O78" s="1">
        <f t="shared" ca="1" si="11"/>
        <v>-8.9949549355962E-2</v>
      </c>
      <c r="P78" s="1">
        <f t="shared" si="15"/>
        <v>-9.3028061996806244E-2</v>
      </c>
      <c r="Q78" s="37">
        <f t="shared" si="16"/>
        <v>39814.190600000002</v>
      </c>
      <c r="R78" s="1">
        <f>(P78-G78)^2</f>
        <v>2.5695389560190804E-5</v>
      </c>
      <c r="T78" s="1">
        <f ca="1">+(O78-G78)^2</f>
        <v>3.9622867513715748E-6</v>
      </c>
      <c r="U78" s="1">
        <f t="shared" si="8"/>
        <v>5.0690620000342079E-3</v>
      </c>
    </row>
    <row r="79" spans="1:21">
      <c r="A79" s="113" t="s">
        <v>90</v>
      </c>
      <c r="B79" s="114" t="s">
        <v>57</v>
      </c>
      <c r="C79" s="113">
        <v>55121.864500000003</v>
      </c>
      <c r="D79" s="113">
        <v>8.0000000000000004E-4</v>
      </c>
      <c r="E79" s="1">
        <f>+(C79-C$7)/C$8</f>
        <v>34306.249848498817</v>
      </c>
      <c r="F79" s="115">
        <f>ROUND(2*E79,0)/2+0.5</f>
        <v>34306.5</v>
      </c>
      <c r="G79" s="1">
        <f>+C79-(C$7+F79*C$8)</f>
        <v>-0.10319699999672594</v>
      </c>
      <c r="I79" s="1">
        <f>+G79</f>
        <v>-0.10319699999672594</v>
      </c>
      <c r="O79" s="1">
        <f ca="1">+C$11+C$12*$F79</f>
        <v>-0.1018863571468438</v>
      </c>
      <c r="P79" s="1">
        <f>+D$11+D$12*F79+D$13*F79^2</f>
        <v>-0.10951757752040869</v>
      </c>
      <c r="Q79" s="37">
        <f>+C79-15018.5</f>
        <v>40103.364500000003</v>
      </c>
      <c r="R79" s="1">
        <f>(P79-G79)^2</f>
        <v>3.994970023288366E-5</v>
      </c>
      <c r="T79" s="1">
        <f ca="1">+(O79-G79)^2</f>
        <v>1.7177846799471716E-6</v>
      </c>
      <c r="U79" s="1">
        <f t="shared" si="8"/>
        <v>6.3205775236827577E-3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BC88"/>
  <sheetViews>
    <sheetView workbookViewId="0">
      <selection activeCell="C19" sqref="C19:D19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2" width="10.28515625" style="1"/>
    <col min="23" max="23" width="8.140625" style="1" customWidth="1"/>
    <col min="24" max="24" width="13.7109375" style="1" customWidth="1"/>
  </cols>
  <sheetData>
    <row r="1" spans="1:34" ht="20.25">
      <c r="A1" s="3" t="s">
        <v>0</v>
      </c>
      <c r="AG1" s="1">
        <v>21065.5</v>
      </c>
      <c r="AH1" s="1">
        <v>-3.2039000005170237E-2</v>
      </c>
    </row>
    <row r="2" spans="1:34">
      <c r="A2" s="1" t="s">
        <v>5</v>
      </c>
      <c r="B2" s="1" t="s">
        <v>6</v>
      </c>
      <c r="C2" s="6" t="s">
        <v>7</v>
      </c>
      <c r="AG2" s="1">
        <v>21188.5</v>
      </c>
      <c r="AH2" s="1">
        <v>-1.2113000004319474E-2</v>
      </c>
    </row>
    <row r="3" spans="1:34">
      <c r="A3" s="7"/>
      <c r="AG3" s="1">
        <v>21189</v>
      </c>
      <c r="AH3" s="1">
        <v>-1.3881999999284744E-2</v>
      </c>
    </row>
    <row r="4" spans="1:34">
      <c r="A4" s="8" t="s">
        <v>8</v>
      </c>
      <c r="C4" s="9">
        <v>40969.232799999998</v>
      </c>
      <c r="D4" s="10">
        <v>0.41221999999999998</v>
      </c>
      <c r="AG4" s="1">
        <v>21215.5</v>
      </c>
      <c r="AH4" s="1">
        <v>-1.2938999992911704E-2</v>
      </c>
    </row>
    <row r="5" spans="1:34">
      <c r="A5" s="11" t="s">
        <v>9</v>
      </c>
      <c r="B5"/>
      <c r="C5" s="12">
        <v>8</v>
      </c>
      <c r="D5" t="s">
        <v>10</v>
      </c>
      <c r="AG5" s="1">
        <v>21217.5</v>
      </c>
      <c r="AH5" s="1">
        <v>-1.4214999995601829E-2</v>
      </c>
    </row>
    <row r="6" spans="1:34">
      <c r="A6" s="8" t="s">
        <v>11</v>
      </c>
      <c r="C6" s="13" t="s">
        <v>194</v>
      </c>
      <c r="AG6" s="1">
        <v>21218</v>
      </c>
      <c r="AH6" s="1">
        <v>-1.4283999997132923E-2</v>
      </c>
    </row>
    <row r="7" spans="1:34">
      <c r="A7" s="1" t="s">
        <v>13</v>
      </c>
      <c r="C7" s="1">
        <f>+C4</f>
        <v>40969.232799999998</v>
      </c>
      <c r="AG7" s="1">
        <v>21220</v>
      </c>
      <c r="AH7" s="1">
        <v>-1.4860000002954621E-2</v>
      </c>
    </row>
    <row r="8" spans="1:34">
      <c r="A8" s="1" t="s">
        <v>14</v>
      </c>
      <c r="C8" s="1">
        <v>0.41253800000000002</v>
      </c>
      <c r="D8" s="6" t="s">
        <v>15</v>
      </c>
      <c r="AG8" s="1">
        <v>22168</v>
      </c>
      <c r="AH8" s="1">
        <v>-7.6839999965159222E-3</v>
      </c>
    </row>
    <row r="9" spans="1:34">
      <c r="A9" s="14" t="s">
        <v>16</v>
      </c>
      <c r="B9" s="14"/>
      <c r="C9" s="6">
        <v>65</v>
      </c>
      <c r="D9" s="14" t="str">
        <f>"F"&amp;C9</f>
        <v>F65</v>
      </c>
      <c r="E9" s="14" t="str">
        <f>"G"&amp;C9</f>
        <v>G65</v>
      </c>
      <c r="AG9" s="1">
        <v>22170.5</v>
      </c>
      <c r="AH9" s="1">
        <v>-8.6289999962900765E-3</v>
      </c>
    </row>
    <row r="10" spans="1:34">
      <c r="C10" s="4" t="s">
        <v>17</v>
      </c>
      <c r="D10" s="4" t="s">
        <v>18</v>
      </c>
      <c r="AG10" s="1">
        <v>22914.5</v>
      </c>
      <c r="AH10" s="1">
        <v>-6.4009999987320043E-3</v>
      </c>
    </row>
    <row r="11" spans="1:34">
      <c r="A11" s="1" t="s">
        <v>19</v>
      </c>
      <c r="C11" s="16">
        <f ca="1">INTERCEPT(INDIRECT(E9):G1002,INDIRECT(D9):$F1002)</f>
        <v>0.55934182429367585</v>
      </c>
      <c r="D11" s="2">
        <f>E11*F11</f>
        <v>-0.67618890024685019</v>
      </c>
      <c r="E11" s="17">
        <v>-0.67618890024685019</v>
      </c>
      <c r="F11" s="1">
        <v>1</v>
      </c>
      <c r="AG11" s="1">
        <v>22915</v>
      </c>
      <c r="AH11" s="1">
        <v>-2.670000001671724E-3</v>
      </c>
    </row>
    <row r="12" spans="1:34">
      <c r="A12" s="1" t="s">
        <v>20</v>
      </c>
      <c r="C12" s="16">
        <f ca="1">SLOPE(INDIRECT(E9):G1002,INDIRECT(D9):$F1002)</f>
        <v>-1.9379194849512785E-5</v>
      </c>
      <c r="D12" s="2">
        <f>E12*F12</f>
        <v>5.4797572300757061E-5</v>
      </c>
      <c r="E12" s="18">
        <v>0.54797572300757058</v>
      </c>
      <c r="F12" s="19">
        <v>1E-4</v>
      </c>
      <c r="AG12" s="1">
        <v>23521</v>
      </c>
      <c r="AH12" s="1">
        <v>-2.4979999943752773E-3</v>
      </c>
    </row>
    <row r="13" spans="1:34">
      <c r="A13" s="1" t="s">
        <v>21</v>
      </c>
      <c r="C13" s="2" t="s">
        <v>22</v>
      </c>
      <c r="D13" s="2">
        <f>E13*F13</f>
        <v>-1.1104070424770849E-9</v>
      </c>
      <c r="E13" s="20">
        <v>-0.1110407042477085</v>
      </c>
      <c r="F13" s="19">
        <v>1E-8</v>
      </c>
      <c r="AG13" s="1">
        <v>23523.5</v>
      </c>
      <c r="AH13" s="1">
        <v>-2.6429999998072162E-3</v>
      </c>
    </row>
    <row r="14" spans="1:34">
      <c r="A14" s="1" t="s">
        <v>24</v>
      </c>
      <c r="E14" s="1">
        <f>SUM(U22:U177)</f>
        <v>4.5072779208546026E-4</v>
      </c>
      <c r="AG14" s="1">
        <v>23857</v>
      </c>
      <c r="AH14" s="1">
        <v>-1.0659999970812351E-3</v>
      </c>
    </row>
    <row r="15" spans="1:34">
      <c r="A15" s="8" t="s">
        <v>26</v>
      </c>
      <c r="C15" s="23">
        <f ca="1">(C7+C11)+(C8+C12)*INT(MAX(F21:F3516))</f>
        <v>56209.880068849772</v>
      </c>
      <c r="D15" s="24">
        <f>+C7+INT(MAX(F21:F1571))*C8+D11+D12*INT(MAX(F21:F4006))+D13*INT(MAX(F21:F4033)^2)</f>
        <v>56209.86937541423</v>
      </c>
      <c r="E15" s="25" t="s">
        <v>27</v>
      </c>
      <c r="F15" s="12">
        <v>1</v>
      </c>
      <c r="AG15" s="1">
        <v>24032</v>
      </c>
      <c r="AH15" s="1">
        <v>2.8400000155670568E-4</v>
      </c>
    </row>
    <row r="16" spans="1:34">
      <c r="A16" s="8" t="s">
        <v>29</v>
      </c>
      <c r="C16" s="23">
        <f ca="1">+C8+C12</f>
        <v>0.4125186208051505</v>
      </c>
      <c r="D16" s="106">
        <f>+C8+D12+2*D13*MAX(F21:F117)</f>
        <v>0.41251075181674624</v>
      </c>
      <c r="E16" s="25" t="s">
        <v>30</v>
      </c>
      <c r="F16" s="116">
        <f ca="1">NOW()+15018.5+$C$5/24</f>
        <v>60684.551841203705</v>
      </c>
      <c r="AG16" s="1">
        <v>24761.5</v>
      </c>
      <c r="AH16" s="1">
        <v>-1.286999999138061E-3</v>
      </c>
    </row>
    <row r="17" spans="1:55">
      <c r="A17" s="16" t="s">
        <v>32</v>
      </c>
      <c r="C17" s="1">
        <f>COUNT(C21:C2175)</f>
        <v>68</v>
      </c>
      <c r="E17" s="25" t="s">
        <v>33</v>
      </c>
      <c r="F17" s="26">
        <f ca="1">ROUND(2*(F16-$C$7)/$C$8,0)/2+F15</f>
        <v>47791.5</v>
      </c>
      <c r="AG17" s="1">
        <v>24764</v>
      </c>
      <c r="AH17" s="1">
        <v>-1.1319999975967221E-3</v>
      </c>
    </row>
    <row r="18" spans="1:55">
      <c r="A18" s="8" t="s">
        <v>34</v>
      </c>
      <c r="C18" s="28">
        <f ca="1">+C15</f>
        <v>56209.880068849772</v>
      </c>
      <c r="D18" s="29">
        <f ca="1">C16</f>
        <v>0.4125186208051505</v>
      </c>
      <c r="E18" s="25" t="s">
        <v>35</v>
      </c>
      <c r="F18" s="24">
        <f ca="1">ROUND(2*(F16-$C$15)/$C$16,0)/2+F15</f>
        <v>10848</v>
      </c>
      <c r="AG18" s="1">
        <v>25770</v>
      </c>
      <c r="AH18" s="1">
        <v>-7.0599999962723814E-3</v>
      </c>
    </row>
    <row r="19" spans="1:55">
      <c r="A19" s="8" t="s">
        <v>36</v>
      </c>
      <c r="C19" s="108">
        <f>+D15</f>
        <v>56209.86937541423</v>
      </c>
      <c r="D19" s="109">
        <f>+D16</f>
        <v>0.41251075181674624</v>
      </c>
      <c r="E19" s="25" t="s">
        <v>37</v>
      </c>
      <c r="F19" s="32">
        <f ca="1">+$C$15+$C$16*F18-15018.5-$C$5/24</f>
        <v>45666.048734010707</v>
      </c>
      <c r="AG19" s="1">
        <v>26207</v>
      </c>
      <c r="AH19" s="1">
        <v>-9.6599999960744753E-4</v>
      </c>
    </row>
    <row r="20" spans="1:55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4" t="s">
        <v>49</v>
      </c>
      <c r="S20" s="5" t="s">
        <v>50</v>
      </c>
      <c r="T20" s="5" t="s">
        <v>51</v>
      </c>
      <c r="U20" s="5" t="s">
        <v>52</v>
      </c>
      <c r="V20" s="27" t="s">
        <v>54</v>
      </c>
      <c r="W20" s="27" t="s">
        <v>55</v>
      </c>
      <c r="X20" s="27"/>
      <c r="AG20" s="1">
        <v>26630.5</v>
      </c>
      <c r="AH20" s="1">
        <v>-3.0090000000200234E-3</v>
      </c>
    </row>
    <row r="21" spans="1:55">
      <c r="A21" s="110" t="s">
        <v>60</v>
      </c>
      <c r="B21" s="2"/>
      <c r="C21" s="110">
        <v>40969.232799999998</v>
      </c>
      <c r="D21" s="110"/>
      <c r="E21" s="1">
        <f t="shared" ref="E21:E52" si="0">+(C21-C$7)/C$8</f>
        <v>0</v>
      </c>
      <c r="F21" s="1">
        <f t="shared" ref="F21:F52" si="1">ROUND(2*E21,0)/2</f>
        <v>0</v>
      </c>
      <c r="H21" s="1">
        <f>+G21</f>
        <v>0</v>
      </c>
      <c r="Q21" s="37">
        <f t="shared" ref="Q21:Q52" si="2">+C21-15018.5</f>
        <v>25950.732799999998</v>
      </c>
      <c r="R21" s="1">
        <v>0</v>
      </c>
      <c r="AG21" s="1">
        <v>27093.5</v>
      </c>
      <c r="AH21" s="1">
        <v>4.8567000005277805E-2</v>
      </c>
    </row>
    <row r="22" spans="1:55">
      <c r="A22" s="1" t="s">
        <v>62</v>
      </c>
      <c r="B22" s="2" t="s">
        <v>59</v>
      </c>
      <c r="C22" s="110">
        <v>49659.519999999997</v>
      </c>
      <c r="D22" s="110">
        <v>6.9999999999999999E-4</v>
      </c>
      <c r="E22" s="1">
        <f t="shared" si="0"/>
        <v>21065.422336851389</v>
      </c>
      <c r="F22" s="117">
        <f t="shared" si="1"/>
        <v>21065.5</v>
      </c>
      <c r="G22" s="117">
        <f t="shared" ref="G22:G35" si="3">+C22-(C$7+F22*C$8)</f>
        <v>-3.2039000005170237E-2</v>
      </c>
      <c r="P22" s="1">
        <f t="shared" ref="P22:P53" si="4">+D$11+D$12*F22+D$13*F22^2</f>
        <v>-1.4599640375315248E-2</v>
      </c>
      <c r="Q22" s="37">
        <f t="shared" si="2"/>
        <v>34641.019999999997</v>
      </c>
      <c r="R22" s="41">
        <v>-3.2039000005170237E-2</v>
      </c>
      <c r="V22" s="1">
        <f t="shared" ref="V22:V53" si="5">ABS(P22-G22)</f>
        <v>1.7439359629854989E-2</v>
      </c>
      <c r="AG22" s="1">
        <v>27295</v>
      </c>
      <c r="AH22" s="1">
        <v>-7.5100000030943193E-3</v>
      </c>
    </row>
    <row r="23" spans="1:55">
      <c r="A23" s="1" t="s">
        <v>63</v>
      </c>
      <c r="B23" s="2"/>
      <c r="C23" s="110">
        <v>49710.282099999997</v>
      </c>
      <c r="D23" s="110" t="s">
        <v>22</v>
      </c>
      <c r="E23" s="1">
        <f t="shared" si="0"/>
        <v>21188.470637856386</v>
      </c>
      <c r="F23" s="1">
        <f t="shared" si="1"/>
        <v>21188.5</v>
      </c>
      <c r="G23" s="1">
        <f t="shared" si="3"/>
        <v>-1.2113000004319474E-2</v>
      </c>
      <c r="I23" s="1">
        <f t="shared" ref="I23:I34" si="6">+G23</f>
        <v>-1.2113000004319474E-2</v>
      </c>
      <c r="P23" s="1">
        <f t="shared" si="4"/>
        <v>-1.3630593100579846E-2</v>
      </c>
      <c r="Q23" s="37">
        <f t="shared" si="2"/>
        <v>34691.782099999997</v>
      </c>
      <c r="S23" s="1">
        <f>(P23-G23)^2</f>
        <v>2.3030888058171437E-6</v>
      </c>
      <c r="T23" s="1">
        <v>1</v>
      </c>
      <c r="U23" s="1">
        <f>T23*S23</f>
        <v>2.3030888058171437E-6</v>
      </c>
      <c r="V23" s="1">
        <f t="shared" si="5"/>
        <v>1.5175930962603723E-3</v>
      </c>
      <c r="W23" s="1">
        <f t="shared" ref="W23:W35" si="7">V23^2</f>
        <v>2.3030888058171437E-6</v>
      </c>
      <c r="AG23" s="1">
        <v>27295.5</v>
      </c>
      <c r="AH23" s="1">
        <v>-6.6789999982574955E-3</v>
      </c>
      <c r="BA23" s="1">
        <v>21188.5</v>
      </c>
      <c r="BB23" s="1">
        <v>-1.2113000004319474E-2</v>
      </c>
      <c r="BC23" s="1">
        <v>1</v>
      </c>
    </row>
    <row r="24" spans="1:55">
      <c r="A24" s="1" t="s">
        <v>63</v>
      </c>
      <c r="B24" s="2" t="s">
        <v>59</v>
      </c>
      <c r="C24" s="110">
        <v>49710.486599999997</v>
      </c>
      <c r="D24" s="110" t="s">
        <v>22</v>
      </c>
      <c r="E24" s="1">
        <f t="shared" si="0"/>
        <v>21188.966349766564</v>
      </c>
      <c r="F24" s="1">
        <f t="shared" si="1"/>
        <v>21189</v>
      </c>
      <c r="G24" s="1">
        <f t="shared" si="3"/>
        <v>-1.3881999999284744E-2</v>
      </c>
      <c r="I24" s="1">
        <f t="shared" si="6"/>
        <v>-1.3881999999284744E-2</v>
      </c>
      <c r="P24" s="1">
        <f t="shared" si="4"/>
        <v>-1.3626722451650586E-2</v>
      </c>
      <c r="Q24" s="37">
        <f t="shared" si="2"/>
        <v>34691.986599999997</v>
      </c>
      <c r="S24" s="1">
        <f t="shared" ref="S24:S86" si="8">(P24-G24)^2</f>
        <v>6.5166626326110038E-8</v>
      </c>
      <c r="T24" s="1">
        <v>1</v>
      </c>
      <c r="U24" s="1">
        <f t="shared" ref="U24:U86" si="9">T24*S24</f>
        <v>6.5166626326110038E-8</v>
      </c>
      <c r="V24" s="1">
        <f t="shared" si="5"/>
        <v>2.5527754763415844E-4</v>
      </c>
      <c r="W24" s="1">
        <f t="shared" si="7"/>
        <v>6.5166626326110038E-8</v>
      </c>
      <c r="AG24" s="1">
        <v>27347.5</v>
      </c>
      <c r="AH24" s="1">
        <v>-6.0549999980139546E-3</v>
      </c>
      <c r="BA24" s="1">
        <v>21189</v>
      </c>
      <c r="BB24" s="1">
        <v>-1.3881999999284744E-2</v>
      </c>
      <c r="BC24" s="1">
        <v>1</v>
      </c>
    </row>
    <row r="25" spans="1:55">
      <c r="A25" s="1" t="s">
        <v>63</v>
      </c>
      <c r="B25" s="2"/>
      <c r="C25" s="110">
        <v>49721.419800000003</v>
      </c>
      <c r="D25" s="110" t="s">
        <v>22</v>
      </c>
      <c r="E25" s="1">
        <f t="shared" si="0"/>
        <v>21215.468635616609</v>
      </c>
      <c r="F25" s="1">
        <f t="shared" si="1"/>
        <v>21215.5</v>
      </c>
      <c r="G25" s="1">
        <f t="shared" si="3"/>
        <v>-1.2938999992911704E-2</v>
      </c>
      <c r="I25" s="1">
        <f t="shared" si="6"/>
        <v>-1.2938999992911704E-2</v>
      </c>
      <c r="P25" s="1">
        <f t="shared" si="4"/>
        <v>-1.3422372554647677E-2</v>
      </c>
      <c r="Q25" s="37">
        <f t="shared" si="2"/>
        <v>34702.919800000003</v>
      </c>
      <c r="S25" s="1">
        <f t="shared" si="8"/>
        <v>2.33649033439197E-7</v>
      </c>
      <c r="T25" s="1">
        <v>1</v>
      </c>
      <c r="U25" s="1">
        <f t="shared" si="9"/>
        <v>2.33649033439197E-7</v>
      </c>
      <c r="V25" s="1">
        <f t="shared" si="5"/>
        <v>4.8337256173597298E-4</v>
      </c>
      <c r="W25" s="1">
        <f t="shared" si="7"/>
        <v>2.33649033439197E-7</v>
      </c>
      <c r="AG25" s="1">
        <v>27348</v>
      </c>
      <c r="AH25" s="1">
        <v>-5.4240000026766211E-3</v>
      </c>
      <c r="BA25" s="1">
        <v>21215.5</v>
      </c>
      <c r="BB25" s="1">
        <v>-1.2938999992911704E-2</v>
      </c>
      <c r="BC25" s="1">
        <v>1</v>
      </c>
    </row>
    <row r="26" spans="1:55">
      <c r="A26" s="1" t="s">
        <v>63</v>
      </c>
      <c r="B26" s="2"/>
      <c r="C26" s="110">
        <v>49722.243600000002</v>
      </c>
      <c r="D26" s="110" t="s">
        <v>22</v>
      </c>
      <c r="E26" s="1">
        <f t="shared" si="0"/>
        <v>21217.465542568207</v>
      </c>
      <c r="F26" s="1">
        <f t="shared" si="1"/>
        <v>21217.5</v>
      </c>
      <c r="G26" s="1">
        <f t="shared" si="3"/>
        <v>-1.4214999995601829E-2</v>
      </c>
      <c r="I26" s="1">
        <f t="shared" si="6"/>
        <v>-1.4214999995601829E-2</v>
      </c>
      <c r="P26" s="1">
        <f t="shared" si="4"/>
        <v>-1.3407013214112973E-2</v>
      </c>
      <c r="Q26" s="37">
        <f t="shared" si="2"/>
        <v>34703.743600000002</v>
      </c>
      <c r="S26" s="1">
        <f t="shared" si="8"/>
        <v>6.5284263906072094E-7</v>
      </c>
      <c r="T26" s="1">
        <v>1</v>
      </c>
      <c r="U26" s="1">
        <f t="shared" si="9"/>
        <v>6.5284263906072094E-7</v>
      </c>
      <c r="V26" s="1">
        <f t="shared" si="5"/>
        <v>8.0798678148885639E-4</v>
      </c>
      <c r="W26" s="1">
        <f t="shared" si="7"/>
        <v>6.5284263906072094E-7</v>
      </c>
      <c r="AG26" s="1">
        <v>27476.5</v>
      </c>
      <c r="AH26" s="1">
        <v>-7.4569999997038394E-3</v>
      </c>
      <c r="BA26" s="1">
        <v>21217.5</v>
      </c>
      <c r="BB26" s="1">
        <v>-1.4214999995601829E-2</v>
      </c>
      <c r="BC26" s="1">
        <v>1</v>
      </c>
    </row>
    <row r="27" spans="1:55">
      <c r="A27" s="1" t="s">
        <v>63</v>
      </c>
      <c r="B27" s="2" t="s">
        <v>59</v>
      </c>
      <c r="C27" s="110">
        <v>49722.449800000002</v>
      </c>
      <c r="D27" s="110" t="s">
        <v>22</v>
      </c>
      <c r="E27" s="1">
        <f t="shared" si="0"/>
        <v>21217.965375310891</v>
      </c>
      <c r="F27" s="1">
        <f t="shared" si="1"/>
        <v>21218</v>
      </c>
      <c r="G27" s="1">
        <f t="shared" si="3"/>
        <v>-1.4283999997132923E-2</v>
      </c>
      <c r="I27" s="1">
        <f t="shared" si="6"/>
        <v>-1.4283999997132923E-2</v>
      </c>
      <c r="P27" s="1">
        <f t="shared" si="4"/>
        <v>-1.3403174766988213E-2</v>
      </c>
      <c r="Q27" s="37">
        <f t="shared" si="2"/>
        <v>34703.949800000002</v>
      </c>
      <c r="S27" s="1">
        <f t="shared" si="8"/>
        <v>7.7585308605948239E-7</v>
      </c>
      <c r="T27" s="1">
        <v>1</v>
      </c>
      <c r="U27" s="1">
        <f t="shared" si="9"/>
        <v>7.7585308605948239E-7</v>
      </c>
      <c r="V27" s="1">
        <f t="shared" si="5"/>
        <v>8.8082523014471059E-4</v>
      </c>
      <c r="W27" s="1">
        <f t="shared" si="7"/>
        <v>7.7585308605948239E-7</v>
      </c>
      <c r="AG27" s="1">
        <v>27513</v>
      </c>
      <c r="AH27" s="1">
        <v>-7.3940000002039596E-3</v>
      </c>
      <c r="BA27" s="1">
        <v>21218</v>
      </c>
      <c r="BB27" s="1">
        <v>-1.4283999997132923E-2</v>
      </c>
      <c r="BC27" s="1">
        <v>1</v>
      </c>
    </row>
    <row r="28" spans="1:55">
      <c r="A28" s="1" t="s">
        <v>63</v>
      </c>
      <c r="B28" s="2" t="s">
        <v>59</v>
      </c>
      <c r="C28" s="110">
        <v>49723.274299999997</v>
      </c>
      <c r="D28" s="110">
        <v>2.9999999999999997E-4</v>
      </c>
      <c r="E28" s="1">
        <f t="shared" si="0"/>
        <v>21219.963979075863</v>
      </c>
      <c r="F28" s="1">
        <f t="shared" si="1"/>
        <v>21220</v>
      </c>
      <c r="G28" s="1">
        <f t="shared" si="3"/>
        <v>-1.4860000002954621E-2</v>
      </c>
      <c r="I28" s="1">
        <f t="shared" si="6"/>
        <v>-1.4860000002954621E-2</v>
      </c>
      <c r="P28" s="1">
        <f t="shared" si="4"/>
        <v>-1.338782653052395E-2</v>
      </c>
      <c r="Q28" s="37">
        <f t="shared" si="2"/>
        <v>34704.774299999997</v>
      </c>
      <c r="S28" s="1">
        <f t="shared" si="8"/>
        <v>2.1672947329285801E-6</v>
      </c>
      <c r="T28" s="1">
        <v>1</v>
      </c>
      <c r="U28" s="1">
        <f t="shared" si="9"/>
        <v>2.1672947329285801E-6</v>
      </c>
      <c r="V28" s="1">
        <f t="shared" si="5"/>
        <v>1.4721734724306712E-3</v>
      </c>
      <c r="W28" s="1">
        <f t="shared" si="7"/>
        <v>2.1672947329285801E-6</v>
      </c>
      <c r="AG28" s="1">
        <v>28076.5</v>
      </c>
      <c r="AH28" s="1">
        <v>-1.023083950713044E-2</v>
      </c>
      <c r="BA28" s="1">
        <v>21220</v>
      </c>
      <c r="BB28" s="1">
        <v>-1.4860000002954621E-2</v>
      </c>
      <c r="BC28" s="1">
        <v>1</v>
      </c>
    </row>
    <row r="29" spans="1:55">
      <c r="A29" s="1" t="s">
        <v>63</v>
      </c>
      <c r="B29" s="2"/>
      <c r="C29" s="110">
        <v>50114.3675</v>
      </c>
      <c r="D29" s="110">
        <v>2.9999999999999997E-4</v>
      </c>
      <c r="E29" s="1">
        <f t="shared" si="0"/>
        <v>22167.981373837083</v>
      </c>
      <c r="F29" s="1">
        <f t="shared" si="1"/>
        <v>22168</v>
      </c>
      <c r="G29" s="1">
        <f t="shared" si="3"/>
        <v>-7.6839999965159222E-3</v>
      </c>
      <c r="I29" s="1">
        <f t="shared" si="6"/>
        <v>-7.6839999965159222E-3</v>
      </c>
      <c r="P29" s="1">
        <f t="shared" si="4"/>
        <v>-7.11279502893436E-3</v>
      </c>
      <c r="Q29" s="37">
        <f t="shared" si="2"/>
        <v>35095.8675</v>
      </c>
      <c r="S29" s="1">
        <f t="shared" si="8"/>
        <v>3.262751149898536E-7</v>
      </c>
      <c r="T29" s="1">
        <v>1</v>
      </c>
      <c r="U29" s="1">
        <f t="shared" si="9"/>
        <v>3.262751149898536E-7</v>
      </c>
      <c r="V29" s="1">
        <f t="shared" si="5"/>
        <v>5.7120496758156225E-4</v>
      </c>
      <c r="W29" s="1">
        <f t="shared" si="7"/>
        <v>3.262751149898536E-7</v>
      </c>
      <c r="AG29" s="1">
        <v>29024.5</v>
      </c>
      <c r="AH29" s="1">
        <v>-1.628099999652477E-2</v>
      </c>
      <c r="BA29" s="1">
        <v>22168</v>
      </c>
      <c r="BB29" s="1">
        <v>-7.6839999965159222E-3</v>
      </c>
      <c r="BC29" s="1">
        <v>1</v>
      </c>
    </row>
    <row r="30" spans="1:55">
      <c r="A30" s="1" t="s">
        <v>63</v>
      </c>
      <c r="B30" s="2"/>
      <c r="C30" s="110">
        <v>50115.397900000004</v>
      </c>
      <c r="D30" s="110">
        <v>2.9999999999999997E-4</v>
      </c>
      <c r="E30" s="1">
        <f t="shared" si="0"/>
        <v>22170.47908313902</v>
      </c>
      <c r="F30" s="1">
        <f t="shared" si="1"/>
        <v>22170.5</v>
      </c>
      <c r="G30" s="1">
        <f t="shared" si="3"/>
        <v>-8.6289999962900765E-3</v>
      </c>
      <c r="I30" s="1">
        <f t="shared" si="6"/>
        <v>-8.6289999962900765E-3</v>
      </c>
      <c r="P30" s="1">
        <f t="shared" si="4"/>
        <v>-7.0988855548144159E-3</v>
      </c>
      <c r="Q30" s="37">
        <f t="shared" si="2"/>
        <v>35096.897900000004</v>
      </c>
      <c r="S30" s="1">
        <f t="shared" si="8"/>
        <v>2.3412502040123732E-6</v>
      </c>
      <c r="T30" s="1">
        <v>1</v>
      </c>
      <c r="U30" s="1">
        <f t="shared" si="9"/>
        <v>2.3412502040123732E-6</v>
      </c>
      <c r="V30" s="1">
        <f t="shared" si="5"/>
        <v>1.5301144414756607E-3</v>
      </c>
      <c r="W30" s="1">
        <f t="shared" si="7"/>
        <v>2.3412502040123732E-6</v>
      </c>
      <c r="AG30" s="1">
        <v>29211.5</v>
      </c>
      <c r="AH30" s="1">
        <v>-1.9186999998055398E-2</v>
      </c>
      <c r="BA30" s="1">
        <v>22170.5</v>
      </c>
      <c r="BB30" s="1">
        <v>-8.6289999962900765E-3</v>
      </c>
      <c r="BC30" s="1">
        <v>1</v>
      </c>
    </row>
    <row r="31" spans="1:55">
      <c r="A31" s="1" t="s">
        <v>62</v>
      </c>
      <c r="B31" s="2"/>
      <c r="C31" s="110">
        <v>50422.328399999999</v>
      </c>
      <c r="D31" s="110">
        <v>2.0000000000000001E-4</v>
      </c>
      <c r="E31" s="1">
        <f t="shared" si="0"/>
        <v>22914.484483853608</v>
      </c>
      <c r="F31" s="1">
        <f t="shared" si="1"/>
        <v>22914.5</v>
      </c>
      <c r="G31" s="1">
        <f t="shared" si="3"/>
        <v>-6.4009999987320043E-3</v>
      </c>
      <c r="I31" s="1">
        <f t="shared" si="6"/>
        <v>-6.4009999987320043E-3</v>
      </c>
      <c r="P31" s="1">
        <f t="shared" si="4"/>
        <v>-3.5761416865502937E-3</v>
      </c>
      <c r="Q31" s="37">
        <f t="shared" si="2"/>
        <v>35403.828399999999</v>
      </c>
      <c r="S31" s="1">
        <f t="shared" si="8"/>
        <v>7.979824483902103E-6</v>
      </c>
      <c r="T31" s="1">
        <v>1</v>
      </c>
      <c r="U31" s="1">
        <f t="shared" si="9"/>
        <v>7.979824483902103E-6</v>
      </c>
      <c r="V31" s="1">
        <f t="shared" si="5"/>
        <v>2.8248583121817106E-3</v>
      </c>
      <c r="W31" s="1">
        <f t="shared" si="7"/>
        <v>7.979824483902103E-6</v>
      </c>
      <c r="AG31" s="1">
        <v>29214</v>
      </c>
      <c r="AH31" s="1">
        <v>-2.1432000001368579E-2</v>
      </c>
      <c r="BA31" s="1">
        <v>22914.5</v>
      </c>
      <c r="BB31" s="1">
        <v>-6.4009999987320043E-3</v>
      </c>
      <c r="BC31" s="1">
        <v>1</v>
      </c>
    </row>
    <row r="32" spans="1:55">
      <c r="A32" s="1" t="s">
        <v>62</v>
      </c>
      <c r="B32" s="2" t="s">
        <v>59</v>
      </c>
      <c r="C32" s="110">
        <v>50422.538399999998</v>
      </c>
      <c r="D32" s="110">
        <v>4.0000000000000002E-4</v>
      </c>
      <c r="E32" s="1">
        <f t="shared" si="0"/>
        <v>22914.993527868945</v>
      </c>
      <c r="F32" s="1">
        <f t="shared" si="1"/>
        <v>22915</v>
      </c>
      <c r="G32" s="1">
        <f t="shared" si="3"/>
        <v>-2.670000001671724E-3</v>
      </c>
      <c r="I32" s="1">
        <f t="shared" si="6"/>
        <v>-2.670000001671724E-3</v>
      </c>
      <c r="P32" s="1">
        <f t="shared" si="4"/>
        <v>-3.5741876001765815E-3</v>
      </c>
      <c r="Q32" s="37">
        <f t="shared" si="2"/>
        <v>35404.038399999998</v>
      </c>
      <c r="S32" s="1">
        <f t="shared" si="8"/>
        <v>8.1755521328998138E-7</v>
      </c>
      <c r="T32" s="1">
        <v>1</v>
      </c>
      <c r="U32" s="1">
        <f t="shared" si="9"/>
        <v>8.1755521328998138E-7</v>
      </c>
      <c r="V32" s="1">
        <f t="shared" si="5"/>
        <v>9.0418759850485753E-4</v>
      </c>
      <c r="W32" s="1">
        <f t="shared" si="7"/>
        <v>8.1755521328998138E-7</v>
      </c>
      <c r="AG32" s="1">
        <v>29716.5</v>
      </c>
      <c r="AH32" s="1">
        <v>-2.0126999996136874E-2</v>
      </c>
      <c r="BA32" s="1">
        <v>22915</v>
      </c>
      <c r="BB32" s="1">
        <v>-2.670000001671724E-3</v>
      </c>
      <c r="BC32" s="1">
        <v>1</v>
      </c>
    </row>
    <row r="33" spans="1:55">
      <c r="A33" s="35" t="s">
        <v>65</v>
      </c>
      <c r="B33" s="2"/>
      <c r="C33" s="110">
        <v>50672.536599999999</v>
      </c>
      <c r="D33" s="110">
        <v>1.1000000000000001E-3</v>
      </c>
      <c r="E33" s="1">
        <f t="shared" si="0"/>
        <v>23520.993944800241</v>
      </c>
      <c r="F33" s="1">
        <f t="shared" si="1"/>
        <v>23521</v>
      </c>
      <c r="G33" s="1">
        <f t="shared" si="3"/>
        <v>-2.4979999943752773E-3</v>
      </c>
      <c r="I33" s="1">
        <f t="shared" si="6"/>
        <v>-2.4979999943752773E-3</v>
      </c>
      <c r="P33" s="1">
        <f t="shared" si="4"/>
        <v>-1.6139528091442257E-3</v>
      </c>
      <c r="Q33" s="37">
        <f t="shared" si="2"/>
        <v>35654.036599999999</v>
      </c>
      <c r="S33" s="1">
        <f t="shared" si="8"/>
        <v>7.8153942571494528E-7</v>
      </c>
      <c r="T33" s="1">
        <v>0.5</v>
      </c>
      <c r="U33" s="1">
        <f t="shared" si="9"/>
        <v>3.9076971285747264E-7</v>
      </c>
      <c r="V33" s="1">
        <f t="shared" si="5"/>
        <v>8.8404718523105164E-4</v>
      </c>
      <c r="W33" s="1">
        <f t="shared" si="7"/>
        <v>7.8153942571494528E-7</v>
      </c>
      <c r="AG33" s="1">
        <v>29860</v>
      </c>
      <c r="AH33" s="1">
        <v>-2.8780000000551809E-2</v>
      </c>
      <c r="BA33" s="1">
        <v>23521</v>
      </c>
      <c r="BB33" s="1">
        <v>-2.4979999943752773E-3</v>
      </c>
      <c r="BC33" s="1">
        <v>0.5</v>
      </c>
    </row>
    <row r="34" spans="1:55">
      <c r="A34" s="35" t="s">
        <v>65</v>
      </c>
      <c r="B34" s="2" t="s">
        <v>59</v>
      </c>
      <c r="C34" s="110">
        <v>50673.567799999997</v>
      </c>
      <c r="D34" s="110">
        <v>1.1000000000000001E-3</v>
      </c>
      <c r="E34" s="1">
        <f t="shared" si="0"/>
        <v>23523.49359331746</v>
      </c>
      <c r="F34" s="1">
        <f t="shared" si="1"/>
        <v>23523.5</v>
      </c>
      <c r="G34" s="1">
        <f t="shared" si="3"/>
        <v>-2.6429999998072162E-3</v>
      </c>
      <c r="I34" s="1">
        <f t="shared" si="6"/>
        <v>-2.6429999998072162E-3</v>
      </c>
      <c r="P34" s="1">
        <f t="shared" si="4"/>
        <v>-1.6075552386666248E-3</v>
      </c>
      <c r="Q34" s="37">
        <f t="shared" si="2"/>
        <v>35655.067799999997</v>
      </c>
      <c r="S34" s="1">
        <f t="shared" si="8"/>
        <v>1.0721458533734965E-6</v>
      </c>
      <c r="T34" s="1">
        <v>0.5</v>
      </c>
      <c r="U34" s="1">
        <f t="shared" si="9"/>
        <v>5.3607292668674825E-7</v>
      </c>
      <c r="V34" s="1">
        <f t="shared" si="5"/>
        <v>1.0354447611405915E-3</v>
      </c>
      <c r="W34" s="1">
        <f t="shared" si="7"/>
        <v>1.0721458533734965E-6</v>
      </c>
      <c r="AG34" s="1">
        <v>30009.5</v>
      </c>
      <c r="AH34" s="1">
        <v>-3.1111000003875233E-2</v>
      </c>
      <c r="BA34" s="1">
        <v>23523.5</v>
      </c>
      <c r="BB34" s="1">
        <v>-2.6429999998072162E-3</v>
      </c>
      <c r="BC34" s="1">
        <v>0.5</v>
      </c>
    </row>
    <row r="35" spans="1:55">
      <c r="A35" s="35" t="s">
        <v>206</v>
      </c>
      <c r="B35" s="2" t="s">
        <v>59</v>
      </c>
      <c r="C35" s="110">
        <v>50811.150800000003</v>
      </c>
      <c r="D35" s="110"/>
      <c r="E35" s="1">
        <f t="shared" si="0"/>
        <v>23856.997415995629</v>
      </c>
      <c r="F35" s="1">
        <f t="shared" si="1"/>
        <v>23857</v>
      </c>
      <c r="G35" s="1">
        <f t="shared" si="3"/>
        <v>-1.0659999970812351E-3</v>
      </c>
      <c r="L35" s="1">
        <f>+G35</f>
        <v>-1.0659999970812351E-3</v>
      </c>
      <c r="P35" s="1">
        <f t="shared" si="4"/>
        <v>-8.7854710853885187E-4</v>
      </c>
      <c r="Q35" s="37">
        <f t="shared" si="2"/>
        <v>35792.650800000003</v>
      </c>
      <c r="S35" s="1">
        <f t="shared" si="8"/>
        <v>3.5138585422883129E-8</v>
      </c>
      <c r="T35" s="1">
        <v>1</v>
      </c>
      <c r="U35" s="1">
        <f t="shared" si="9"/>
        <v>3.5138585422883129E-8</v>
      </c>
      <c r="V35" s="1">
        <f t="shared" si="5"/>
        <v>1.8745288854238318E-4</v>
      </c>
      <c r="W35" s="1">
        <f t="shared" si="7"/>
        <v>3.5138585422883129E-8</v>
      </c>
      <c r="AG35" s="1">
        <v>30010</v>
      </c>
      <c r="AH35" s="1">
        <v>-2.9379999992670491E-2</v>
      </c>
      <c r="BA35" s="1">
        <v>23857</v>
      </c>
      <c r="BB35" s="1">
        <v>-1.0659999970812351E-3</v>
      </c>
      <c r="BC35" s="1">
        <v>1</v>
      </c>
    </row>
    <row r="36" spans="1:55">
      <c r="A36" s="35" t="s">
        <v>206</v>
      </c>
      <c r="B36" s="2" t="s">
        <v>59</v>
      </c>
      <c r="C36" s="110">
        <v>50818.179100000001</v>
      </c>
      <c r="D36" s="110"/>
      <c r="E36" s="1">
        <f t="shared" si="0"/>
        <v>23874.034149581377</v>
      </c>
      <c r="F36" s="1">
        <f t="shared" si="1"/>
        <v>23874</v>
      </c>
      <c r="P36" s="1">
        <f t="shared" si="4"/>
        <v>-8.48002634681988E-4</v>
      </c>
      <c r="Q36" s="37">
        <f t="shared" si="2"/>
        <v>35799.679100000001</v>
      </c>
      <c r="R36" s="41">
        <v>1.4088000003539491E-2</v>
      </c>
      <c r="V36" s="1">
        <f t="shared" si="5"/>
        <v>8.48002634681988E-4</v>
      </c>
      <c r="AG36" s="1">
        <v>30036.5</v>
      </c>
      <c r="AH36" s="1">
        <v>-2.9437000004691072E-2</v>
      </c>
      <c r="BA36" s="1">
        <v>24032</v>
      </c>
      <c r="BB36" s="1">
        <v>2.8400000155670568E-4</v>
      </c>
      <c r="BC36" s="1">
        <v>0.5</v>
      </c>
    </row>
    <row r="37" spans="1:55">
      <c r="A37" s="35" t="s">
        <v>67</v>
      </c>
      <c r="B37" s="39" t="s">
        <v>59</v>
      </c>
      <c r="C37" s="36">
        <v>50883.346299999997</v>
      </c>
      <c r="D37" s="110">
        <v>1.8E-3</v>
      </c>
      <c r="E37" s="1">
        <f t="shared" si="0"/>
        <v>24032.000688421427</v>
      </c>
      <c r="F37" s="1">
        <f t="shared" si="1"/>
        <v>24032</v>
      </c>
      <c r="G37" s="1">
        <f>+C37-(C$7+F37*C$8)</f>
        <v>2.8400000155670568E-4</v>
      </c>
      <c r="J37" s="1">
        <f>+G37</f>
        <v>2.8400000155670568E-4</v>
      </c>
      <c r="P37" s="1">
        <f t="shared" si="4"/>
        <v>-5.9482145591382984E-4</v>
      </c>
      <c r="Q37" s="37">
        <f t="shared" si="2"/>
        <v>35864.846299999997</v>
      </c>
      <c r="R37" s="41"/>
      <c r="S37" s="1">
        <f t="shared" si="8"/>
        <v>7.723271541106363E-7</v>
      </c>
      <c r="T37" s="1">
        <v>0.5</v>
      </c>
      <c r="U37" s="1">
        <f t="shared" si="9"/>
        <v>3.8616357705531815E-7</v>
      </c>
      <c r="V37" s="1">
        <f t="shared" si="5"/>
        <v>8.7882145747053553E-4</v>
      </c>
      <c r="W37" s="1">
        <f>V37^2</f>
        <v>7.723271541106363E-7</v>
      </c>
      <c r="AG37" s="1">
        <v>30037</v>
      </c>
      <c r="AH37" s="1">
        <v>-2.9105999994499143E-2</v>
      </c>
      <c r="BA37" s="1">
        <v>24761.5</v>
      </c>
      <c r="BB37" s="1">
        <v>-1.286999999138061E-3</v>
      </c>
      <c r="BC37" s="1">
        <v>1</v>
      </c>
    </row>
    <row r="38" spans="1:55">
      <c r="A38" s="35" t="s">
        <v>65</v>
      </c>
      <c r="B38" s="2" t="s">
        <v>59</v>
      </c>
      <c r="C38" s="110">
        <v>51184.2912</v>
      </c>
      <c r="D38" s="110">
        <v>4.0000000000000002E-4</v>
      </c>
      <c r="E38" s="1">
        <f t="shared" si="0"/>
        <v>24761.496880287395</v>
      </c>
      <c r="F38" s="1">
        <f t="shared" si="1"/>
        <v>24761.5</v>
      </c>
      <c r="G38" s="1">
        <f>+C38-(C$7+F38*C$8)</f>
        <v>-1.286999999138061E-3</v>
      </c>
      <c r="I38" s="1">
        <f>+G38</f>
        <v>-1.286999999138061E-3</v>
      </c>
      <c r="P38" s="1">
        <f t="shared" si="4"/>
        <v>-1.4477373928500903E-4</v>
      </c>
      <c r="Q38" s="37">
        <f t="shared" si="2"/>
        <v>36165.7912</v>
      </c>
      <c r="R38" s="41"/>
      <c r="S38" s="1">
        <f t="shared" si="8"/>
        <v>1.3046808286978917E-6</v>
      </c>
      <c r="T38" s="1">
        <v>1</v>
      </c>
      <c r="U38" s="1">
        <f t="shared" si="9"/>
        <v>1.3046808286978917E-6</v>
      </c>
      <c r="V38" s="1">
        <f t="shared" si="5"/>
        <v>1.1422262598530519E-3</v>
      </c>
      <c r="W38" s="1">
        <f>V38^2</f>
        <v>1.3046808286978917E-6</v>
      </c>
      <c r="AG38" s="1">
        <v>30864</v>
      </c>
      <c r="AH38" s="1">
        <v>-4.2331999997259118E-2</v>
      </c>
      <c r="BA38" s="1">
        <v>24764</v>
      </c>
      <c r="BB38" s="1">
        <v>-1.1319999975967221E-3</v>
      </c>
      <c r="BC38" s="1">
        <v>1</v>
      </c>
    </row>
    <row r="39" spans="1:55">
      <c r="A39" s="35" t="s">
        <v>68</v>
      </c>
      <c r="B39" s="39"/>
      <c r="C39" s="36">
        <v>51185.322699999997</v>
      </c>
      <c r="D39" s="36">
        <v>2.9999999999999997E-4</v>
      </c>
      <c r="E39" s="1">
        <f t="shared" si="0"/>
        <v>24763.997256010352</v>
      </c>
      <c r="F39" s="1">
        <f t="shared" si="1"/>
        <v>24764</v>
      </c>
      <c r="G39" s="1">
        <f>+C39-(C$7+F39*C$8)</f>
        <v>-1.1319999975967221E-3</v>
      </c>
      <c r="I39" s="1">
        <f>+G39</f>
        <v>-1.1319999975967221E-3</v>
      </c>
      <c r="P39" s="1">
        <f t="shared" si="4"/>
        <v>-1.4526346848875438E-4</v>
      </c>
      <c r="Q39" s="37">
        <f t="shared" si="2"/>
        <v>36166.822699999997</v>
      </c>
      <c r="R39" s="41"/>
      <c r="S39" s="1">
        <f t="shared" si="8"/>
        <v>9.7364897787603915E-7</v>
      </c>
      <c r="T39" s="1">
        <v>1</v>
      </c>
      <c r="U39" s="1">
        <f t="shared" si="9"/>
        <v>9.7364897787603915E-7</v>
      </c>
      <c r="V39" s="1">
        <f t="shared" si="5"/>
        <v>9.8673652910796772E-4</v>
      </c>
      <c r="W39" s="1">
        <f>V39^2</f>
        <v>9.7364897787603915E-7</v>
      </c>
      <c r="AG39" s="1">
        <v>30986.5</v>
      </c>
      <c r="AH39" s="1">
        <v>-3.893699999753153E-2</v>
      </c>
      <c r="BA39" s="1">
        <v>26207</v>
      </c>
      <c r="BB39" s="1">
        <v>-9.6599999960744753E-4</v>
      </c>
      <c r="BC39" s="1">
        <v>0.5</v>
      </c>
    </row>
    <row r="40" spans="1:55">
      <c r="A40" s="42" t="s">
        <v>69</v>
      </c>
      <c r="B40" s="43"/>
      <c r="C40" s="42">
        <v>51600.33</v>
      </c>
      <c r="D40" s="42">
        <v>4.0000000000000001E-3</v>
      </c>
      <c r="E40" s="1">
        <f t="shared" si="0"/>
        <v>25769.982886425016</v>
      </c>
      <c r="F40" s="1">
        <f t="shared" si="1"/>
        <v>25770</v>
      </c>
      <c r="P40" s="1">
        <f t="shared" si="4"/>
        <v>-1.4688950753711794E-3</v>
      </c>
      <c r="Q40" s="37">
        <f t="shared" si="2"/>
        <v>36581.83</v>
      </c>
      <c r="R40" s="41">
        <v>-7.0599999962723814E-3</v>
      </c>
      <c r="V40" s="1">
        <f t="shared" si="5"/>
        <v>1.4688950753711794E-3</v>
      </c>
      <c r="AG40" s="1">
        <v>31768.5</v>
      </c>
      <c r="AH40" s="1">
        <v>-5.9252999999444E-2</v>
      </c>
      <c r="BA40" s="1">
        <v>26630.5</v>
      </c>
      <c r="BB40" s="1">
        <v>-3.0090000000200234E-3</v>
      </c>
      <c r="BC40" s="1">
        <v>1</v>
      </c>
    </row>
    <row r="41" spans="1:55">
      <c r="A41" s="42" t="s">
        <v>69</v>
      </c>
      <c r="B41" s="43"/>
      <c r="C41" s="42">
        <v>51780.6152</v>
      </c>
      <c r="D41" s="42">
        <v>2E-3</v>
      </c>
      <c r="E41" s="1">
        <f t="shared" si="0"/>
        <v>26206.997658397533</v>
      </c>
      <c r="F41" s="1">
        <f t="shared" si="1"/>
        <v>26207</v>
      </c>
      <c r="G41" s="1">
        <f>+C41-(C$7+F41*C$8)</f>
        <v>-9.6599999960744753E-4</v>
      </c>
      <c r="I41" s="1">
        <f>+G41</f>
        <v>-9.6599999960744753E-4</v>
      </c>
      <c r="P41" s="1">
        <f t="shared" si="4"/>
        <v>-2.7440849120057287E-3</v>
      </c>
      <c r="Q41" s="37">
        <f t="shared" si="2"/>
        <v>36762.1152</v>
      </c>
      <c r="R41" s="41"/>
      <c r="S41" s="1">
        <f t="shared" si="8"/>
        <v>3.1615859556984031E-6</v>
      </c>
      <c r="T41" s="1">
        <v>0.5</v>
      </c>
      <c r="U41" s="1">
        <f t="shared" si="9"/>
        <v>1.5807929778492016E-6</v>
      </c>
      <c r="V41" s="1">
        <f t="shared" si="5"/>
        <v>1.7780849123982811E-3</v>
      </c>
      <c r="W41" s="1">
        <f>V41^2</f>
        <v>3.1615859556984031E-6</v>
      </c>
      <c r="AG41" s="1">
        <v>32529</v>
      </c>
      <c r="AH41" s="1">
        <v>-7.0652000002155546E-2</v>
      </c>
      <c r="BA41" s="1">
        <v>27295</v>
      </c>
      <c r="BB41" s="1">
        <v>-7.5100000030943193E-3</v>
      </c>
      <c r="BC41" s="1">
        <v>0.5</v>
      </c>
    </row>
    <row r="42" spans="1:55">
      <c r="A42" s="42" t="s">
        <v>69</v>
      </c>
      <c r="B42" s="43"/>
      <c r="C42" s="42">
        <v>51955.322999999997</v>
      </c>
      <c r="D42" s="42">
        <v>4.0000000000000002E-4</v>
      </c>
      <c r="E42" s="1">
        <f t="shared" si="0"/>
        <v>26630.492706126461</v>
      </c>
      <c r="F42" s="1">
        <f t="shared" si="1"/>
        <v>26630.5</v>
      </c>
      <c r="G42" s="1">
        <f>+C42-(C$7+F42*C$8)</f>
        <v>-3.0090000000200234E-3</v>
      </c>
      <c r="I42" s="1">
        <f>+G42</f>
        <v>-3.0090000000200234E-3</v>
      </c>
      <c r="P42" s="1">
        <f t="shared" si="4"/>
        <v>-4.3845374898999756E-3</v>
      </c>
      <c r="Q42" s="37">
        <f t="shared" si="2"/>
        <v>36936.822999999997</v>
      </c>
      <c r="R42" s="41"/>
      <c r="S42" s="1">
        <f t="shared" si="8"/>
        <v>1.8921033860652396E-6</v>
      </c>
      <c r="T42" s="1">
        <v>1</v>
      </c>
      <c r="U42" s="1">
        <f t="shared" si="9"/>
        <v>1.8921033860652396E-6</v>
      </c>
      <c r="V42" s="1">
        <f t="shared" si="5"/>
        <v>1.3755374898799522E-3</v>
      </c>
      <c r="W42" s="1">
        <f>V42^2</f>
        <v>1.8921033860652396E-6</v>
      </c>
      <c r="AG42" s="1">
        <v>32529</v>
      </c>
      <c r="AH42" s="1">
        <v>-6.9652000005589798E-2</v>
      </c>
      <c r="BA42" s="1">
        <v>27295.5</v>
      </c>
      <c r="BB42" s="1">
        <v>-6.6789999982574955E-3</v>
      </c>
      <c r="BC42" s="1">
        <v>1</v>
      </c>
    </row>
    <row r="43" spans="1:55">
      <c r="A43" s="36" t="s">
        <v>70</v>
      </c>
      <c r="B43" s="39" t="s">
        <v>57</v>
      </c>
      <c r="C43" s="36">
        <v>52137.407010000003</v>
      </c>
      <c r="D43" s="36">
        <v>3.3E-3</v>
      </c>
      <c r="E43" s="1">
        <f t="shared" si="0"/>
        <v>27071.867827933438</v>
      </c>
      <c r="F43" s="1">
        <f t="shared" si="1"/>
        <v>27072</v>
      </c>
      <c r="O43" s="1">
        <f ca="1">+C$11+C$12*$F43</f>
        <v>3.470826132766569E-2</v>
      </c>
      <c r="P43" s="1">
        <f t="shared" si="4"/>
        <v>-6.5187758178091304E-3</v>
      </c>
      <c r="Q43" s="37">
        <f t="shared" si="2"/>
        <v>37118.907010000003</v>
      </c>
      <c r="R43" s="41">
        <v>-5.4525999999896158E-2</v>
      </c>
      <c r="V43" s="1">
        <f t="shared" si="5"/>
        <v>6.5187758178091304E-3</v>
      </c>
      <c r="AG43" s="1">
        <v>33603</v>
      </c>
      <c r="AH43" s="1">
        <v>-8.9513999999326188E-2</v>
      </c>
      <c r="BA43" s="1">
        <v>27347.5</v>
      </c>
      <c r="BB43" s="1">
        <v>-6.0549999980139546E-3</v>
      </c>
      <c r="BC43" s="1">
        <v>1</v>
      </c>
    </row>
    <row r="44" spans="1:55">
      <c r="A44" s="36" t="s">
        <v>70</v>
      </c>
      <c r="B44" s="39" t="s">
        <v>57</v>
      </c>
      <c r="C44" s="36">
        <v>52146.379670000002</v>
      </c>
      <c r="D44" s="36">
        <v>2.3E-3</v>
      </c>
      <c r="E44" s="1">
        <f t="shared" si="0"/>
        <v>27093.617727336641</v>
      </c>
      <c r="F44" s="1">
        <f t="shared" si="1"/>
        <v>27093.5</v>
      </c>
      <c r="O44" s="1">
        <f ca="1">+C$11+C$12*$F44</f>
        <v>3.4291608638401194E-2</v>
      </c>
      <c r="P44" s="1">
        <f t="shared" si="4"/>
        <v>-6.6337616955175482E-3</v>
      </c>
      <c r="Q44" s="37">
        <f t="shared" si="2"/>
        <v>37127.879670000002</v>
      </c>
      <c r="R44" s="41">
        <v>4.8567000005277805E-2</v>
      </c>
      <c r="V44" s="1">
        <f t="shared" si="5"/>
        <v>6.6337616955175482E-3</v>
      </c>
      <c r="AG44" s="1">
        <v>33605.5</v>
      </c>
      <c r="AH44" s="1">
        <v>-8.7958999996772036E-2</v>
      </c>
      <c r="BA44" s="1">
        <v>27348</v>
      </c>
      <c r="BB44" s="1">
        <v>-5.4240000026766211E-3</v>
      </c>
      <c r="BC44" s="1">
        <v>1</v>
      </c>
    </row>
    <row r="45" spans="1:55">
      <c r="A45" s="42" t="s">
        <v>69</v>
      </c>
      <c r="B45" s="43"/>
      <c r="C45" s="42">
        <v>52229.45</v>
      </c>
      <c r="D45" s="42">
        <v>1.4E-3</v>
      </c>
      <c r="E45" s="1">
        <f t="shared" si="0"/>
        <v>27294.981795616401</v>
      </c>
      <c r="F45" s="1">
        <f t="shared" si="1"/>
        <v>27295</v>
      </c>
      <c r="G45" s="1">
        <f t="shared" ref="G45:G74" si="10">+C45-(C$7+F45*C$8)</f>
        <v>-7.5100000030943193E-3</v>
      </c>
      <c r="I45" s="1">
        <f>+G45</f>
        <v>-7.5100000030943193E-3</v>
      </c>
      <c r="P45" s="1">
        <f t="shared" si="4"/>
        <v>-7.7613156230127434E-3</v>
      </c>
      <c r="Q45" s="37">
        <f t="shared" si="2"/>
        <v>37210.949999999997</v>
      </c>
      <c r="S45" s="1">
        <f t="shared" si="8"/>
        <v>6.3159540814981806E-8</v>
      </c>
      <c r="T45" s="1">
        <v>0.5</v>
      </c>
      <c r="U45" s="1">
        <f t="shared" si="9"/>
        <v>3.1579770407490903E-8</v>
      </c>
      <c r="V45" s="1">
        <f t="shared" si="5"/>
        <v>2.513156199184241E-4</v>
      </c>
      <c r="W45" s="1">
        <f t="shared" ref="W45:W74" si="11">V45^2</f>
        <v>6.3159540814981806E-8</v>
      </c>
      <c r="AG45" s="1">
        <v>32531</v>
      </c>
      <c r="AH45" s="1">
        <v>-7.2127999992517289E-2</v>
      </c>
      <c r="BA45" s="1">
        <v>27476.5</v>
      </c>
      <c r="BB45" s="1">
        <v>-7.4569999997038394E-3</v>
      </c>
      <c r="BC45" s="1">
        <v>1</v>
      </c>
    </row>
    <row r="46" spans="1:55">
      <c r="A46" s="42" t="s">
        <v>69</v>
      </c>
      <c r="B46" s="55" t="s">
        <v>59</v>
      </c>
      <c r="C46" s="42">
        <v>52229.657099999997</v>
      </c>
      <c r="D46" s="42">
        <v>5.9999999999999995E-4</v>
      </c>
      <c r="E46" s="1">
        <f t="shared" si="0"/>
        <v>27295.483809976289</v>
      </c>
      <c r="F46" s="1">
        <f t="shared" si="1"/>
        <v>27295.5</v>
      </c>
      <c r="G46" s="1">
        <f t="shared" si="10"/>
        <v>-6.6789999982574955E-3</v>
      </c>
      <c r="I46" s="1">
        <f>+G46</f>
        <v>-6.6789999982574955E-3</v>
      </c>
      <c r="P46" s="1">
        <f t="shared" si="4"/>
        <v>-7.7642256746884852E-3</v>
      </c>
      <c r="Q46" s="37">
        <f t="shared" si="2"/>
        <v>37211.157099999997</v>
      </c>
      <c r="S46" s="1">
        <f t="shared" si="8"/>
        <v>1.1777147687850993E-6</v>
      </c>
      <c r="T46" s="1">
        <v>1</v>
      </c>
      <c r="U46" s="1">
        <f t="shared" si="9"/>
        <v>1.1777147687850993E-6</v>
      </c>
      <c r="V46" s="1">
        <f t="shared" si="5"/>
        <v>1.0852256764309898E-3</v>
      </c>
      <c r="W46" s="1">
        <f t="shared" si="11"/>
        <v>1.1777147687850993E-6</v>
      </c>
      <c r="AG46" s="1">
        <v>32531</v>
      </c>
      <c r="AH46" s="1">
        <v>-7.1527999993122648E-2</v>
      </c>
      <c r="BA46" s="1">
        <v>27513</v>
      </c>
      <c r="BB46" s="1">
        <v>-7.3940000002039596E-3</v>
      </c>
      <c r="BC46" s="1">
        <v>0.2</v>
      </c>
    </row>
    <row r="47" spans="1:55">
      <c r="A47" s="35" t="s">
        <v>77</v>
      </c>
      <c r="B47" s="39" t="s">
        <v>57</v>
      </c>
      <c r="C47" s="36">
        <v>52251.109700000001</v>
      </c>
      <c r="D47" s="36"/>
      <c r="E47" s="1">
        <f t="shared" si="0"/>
        <v>27347.485322564229</v>
      </c>
      <c r="F47" s="1">
        <f t="shared" si="1"/>
        <v>27347.5</v>
      </c>
      <c r="G47" s="1">
        <f t="shared" si="10"/>
        <v>-6.0549999980139546E-3</v>
      </c>
      <c r="L47" s="1">
        <f>+G47</f>
        <v>-6.0549999980139546E-3</v>
      </c>
      <c r="P47" s="1">
        <f t="shared" si="4"/>
        <v>-8.0699024601970093E-3</v>
      </c>
      <c r="Q47" s="37">
        <f t="shared" si="2"/>
        <v>37232.609700000001</v>
      </c>
      <c r="S47" s="1">
        <f t="shared" si="8"/>
        <v>4.0598319321113364E-6</v>
      </c>
      <c r="T47" s="1">
        <v>1</v>
      </c>
      <c r="U47" s="1">
        <f t="shared" si="9"/>
        <v>4.0598319321113364E-6</v>
      </c>
      <c r="V47" s="1">
        <f t="shared" si="5"/>
        <v>2.0149024621830547E-3</v>
      </c>
      <c r="W47" s="1">
        <f t="shared" si="11"/>
        <v>4.0598319321113364E-6</v>
      </c>
      <c r="AG47" s="1">
        <v>32531</v>
      </c>
      <c r="AH47" s="1">
        <v>-7.1527999993122648E-2</v>
      </c>
      <c r="BA47" s="1">
        <v>28076.5</v>
      </c>
      <c r="BB47" s="1">
        <v>-1.023083950713044E-2</v>
      </c>
      <c r="BC47" s="1">
        <v>1</v>
      </c>
    </row>
    <row r="48" spans="1:55">
      <c r="A48" s="35" t="s">
        <v>77</v>
      </c>
      <c r="B48" s="39" t="s">
        <v>59</v>
      </c>
      <c r="C48" s="36">
        <v>52251.316599999998</v>
      </c>
      <c r="D48" s="36"/>
      <c r="E48" s="1">
        <f t="shared" si="0"/>
        <v>27347.986852120288</v>
      </c>
      <c r="F48" s="1">
        <f t="shared" si="1"/>
        <v>27348</v>
      </c>
      <c r="G48" s="1">
        <f t="shared" si="10"/>
        <v>-5.4240000026766211E-3</v>
      </c>
      <c r="L48" s="1">
        <f>+G48</f>
        <v>-5.4240000026766211E-3</v>
      </c>
      <c r="P48" s="1">
        <f t="shared" si="4"/>
        <v>-8.0728708082423717E-3</v>
      </c>
      <c r="Q48" s="37">
        <f t="shared" si="2"/>
        <v>37232.816599999998</v>
      </c>
      <c r="S48" s="1">
        <f t="shared" si="8"/>
        <v>7.0165165445785484E-6</v>
      </c>
      <c r="T48" s="1">
        <v>1</v>
      </c>
      <c r="U48" s="1">
        <f t="shared" si="9"/>
        <v>7.0165165445785484E-6</v>
      </c>
      <c r="V48" s="1">
        <f t="shared" si="5"/>
        <v>2.6488708055657506E-3</v>
      </c>
      <c r="W48" s="1">
        <f t="shared" si="11"/>
        <v>7.0165165445785484E-6</v>
      </c>
      <c r="AG48" s="1">
        <v>32573</v>
      </c>
      <c r="AH48" s="1">
        <v>-7.3073999992629979E-2</v>
      </c>
      <c r="BA48" s="1">
        <v>29024.5</v>
      </c>
      <c r="BB48" s="1">
        <v>-1.628099999652477E-2</v>
      </c>
      <c r="BC48" s="1">
        <v>1</v>
      </c>
    </row>
    <row r="49" spans="1:55">
      <c r="A49" s="42" t="s">
        <v>69</v>
      </c>
      <c r="B49" s="55" t="s">
        <v>59</v>
      </c>
      <c r="C49" s="42">
        <v>52304.325700000001</v>
      </c>
      <c r="D49" s="42">
        <v>5.0000000000000001E-4</v>
      </c>
      <c r="E49" s="1">
        <f t="shared" si="0"/>
        <v>27476.481924089425</v>
      </c>
      <c r="F49" s="1">
        <f t="shared" si="1"/>
        <v>27476.5</v>
      </c>
      <c r="G49" s="1">
        <f t="shared" si="10"/>
        <v>-7.4569999997038394E-3</v>
      </c>
      <c r="I49" s="1">
        <f>+G49</f>
        <v>-7.4569999997038394E-3</v>
      </c>
      <c r="P49" s="1">
        <f t="shared" si="4"/>
        <v>-8.8541429182819043E-3</v>
      </c>
      <c r="Q49" s="37">
        <f t="shared" si="2"/>
        <v>37285.825700000001</v>
      </c>
      <c r="S49" s="1">
        <f t="shared" si="8"/>
        <v>1.9520083349328332E-6</v>
      </c>
      <c r="T49" s="1">
        <v>1</v>
      </c>
      <c r="U49" s="1">
        <f t="shared" si="9"/>
        <v>1.9520083349328332E-6</v>
      </c>
      <c r="V49" s="1">
        <f t="shared" si="5"/>
        <v>1.3971429185780648E-3</v>
      </c>
      <c r="W49" s="1">
        <f t="shared" si="11"/>
        <v>1.9520083349328332E-6</v>
      </c>
      <c r="AG49" s="1">
        <v>32691</v>
      </c>
      <c r="AH49" s="1">
        <v>-7.3658000001159962E-2</v>
      </c>
      <c r="BA49" s="1">
        <v>29211.5</v>
      </c>
      <c r="BB49" s="1">
        <v>-1.9186999998055398E-2</v>
      </c>
      <c r="BC49" s="1">
        <v>1</v>
      </c>
    </row>
    <row r="50" spans="1:55">
      <c r="A50" s="35" t="s">
        <v>73</v>
      </c>
      <c r="B50" s="35"/>
      <c r="C50" s="36">
        <v>52319.383399999999</v>
      </c>
      <c r="D50" s="36">
        <v>3.5000000000000001E-3</v>
      </c>
      <c r="E50" s="1">
        <f t="shared" si="0"/>
        <v>27512.982076802622</v>
      </c>
      <c r="F50" s="1">
        <f t="shared" si="1"/>
        <v>27513</v>
      </c>
      <c r="G50" s="1">
        <f t="shared" si="10"/>
        <v>-7.3940000002039596E-3</v>
      </c>
      <c r="I50" s="1">
        <f>+G50</f>
        <v>-7.3940000002039596E-3</v>
      </c>
      <c r="P50" s="1">
        <f t="shared" si="4"/>
        <v>-9.0827481035778979E-3</v>
      </c>
      <c r="Q50" s="37">
        <f t="shared" si="2"/>
        <v>37300.883399999999</v>
      </c>
      <c r="S50" s="1">
        <f t="shared" si="8"/>
        <v>2.8518701566490736E-6</v>
      </c>
      <c r="T50" s="1">
        <v>0.2</v>
      </c>
      <c r="U50" s="1">
        <f t="shared" si="9"/>
        <v>5.7037403132981473E-7</v>
      </c>
      <c r="V50" s="1">
        <f t="shared" si="5"/>
        <v>1.6887481033739382E-3</v>
      </c>
      <c r="W50" s="1">
        <f t="shared" si="11"/>
        <v>2.8518701566490736E-6</v>
      </c>
      <c r="AG50" s="1">
        <v>32740</v>
      </c>
      <c r="AH50" s="1">
        <v>-7.7320000003965106E-2</v>
      </c>
      <c r="BA50" s="1">
        <v>29214</v>
      </c>
      <c r="BB50" s="1">
        <v>-2.1432000001368579E-2</v>
      </c>
      <c r="BC50" s="1">
        <v>1</v>
      </c>
    </row>
    <row r="51" spans="1:55">
      <c r="A51" s="47" t="s">
        <v>74</v>
      </c>
      <c r="B51" s="39"/>
      <c r="C51" s="36">
        <v>52551.845726160493</v>
      </c>
      <c r="D51" s="36">
        <v>3.0000000000000001E-5</v>
      </c>
      <c r="E51" s="1">
        <f t="shared" si="0"/>
        <v>28076.475200249417</v>
      </c>
      <c r="F51" s="1">
        <f t="shared" si="1"/>
        <v>28076.5</v>
      </c>
      <c r="G51" s="1">
        <f t="shared" si="10"/>
        <v>-1.023083950713044E-2</v>
      </c>
      <c r="K51" s="1">
        <f>+G51</f>
        <v>-1.023083950713044E-2</v>
      </c>
      <c r="P51" s="1">
        <f t="shared" si="4"/>
        <v>-1.2987464996265241E-2</v>
      </c>
      <c r="Q51" s="37">
        <f t="shared" si="2"/>
        <v>37533.345726160493</v>
      </c>
      <c r="S51" s="1">
        <f t="shared" si="8"/>
        <v>7.5989840873476799E-6</v>
      </c>
      <c r="T51" s="1">
        <v>1</v>
      </c>
      <c r="U51" s="1">
        <f t="shared" si="9"/>
        <v>7.5989840873476799E-6</v>
      </c>
      <c r="V51" s="1">
        <f t="shared" si="5"/>
        <v>2.7566254891348008E-3</v>
      </c>
      <c r="W51" s="1">
        <f t="shared" si="11"/>
        <v>7.5989840873476799E-6</v>
      </c>
      <c r="AG51" s="1">
        <v>32741.5</v>
      </c>
      <c r="AH51" s="1">
        <v>-7.5126999996427912E-2</v>
      </c>
      <c r="BA51" s="1">
        <v>29716.5</v>
      </c>
      <c r="BB51" s="1">
        <v>-2.0126999996136874E-2</v>
      </c>
      <c r="BC51" s="1">
        <v>0.5</v>
      </c>
    </row>
    <row r="52" spans="1:55">
      <c r="A52" s="47" t="s">
        <v>76</v>
      </c>
      <c r="B52" s="39"/>
      <c r="C52" s="36">
        <v>52942.9257</v>
      </c>
      <c r="D52" s="36">
        <v>2.0000000000000001E-4</v>
      </c>
      <c r="E52" s="1">
        <f t="shared" si="0"/>
        <v>29024.460534544698</v>
      </c>
      <c r="F52" s="1">
        <f t="shared" si="1"/>
        <v>29024.5</v>
      </c>
      <c r="G52" s="1">
        <f t="shared" si="10"/>
        <v>-1.628099999652477E-2</v>
      </c>
      <c r="K52" s="1">
        <f>+G52</f>
        <v>-1.628099999652477E-2</v>
      </c>
      <c r="O52" s="1">
        <f t="shared" ref="O52:O86" ca="1" si="12">+C$11+C$12*$F52</f>
        <v>-3.1296166160079686E-3</v>
      </c>
      <c r="P52" s="1">
        <f t="shared" si="4"/>
        <v>-2.1147640655942546E-2</v>
      </c>
      <c r="Q52" s="37">
        <f t="shared" si="2"/>
        <v>37924.4257</v>
      </c>
      <c r="S52" s="1">
        <f t="shared" si="8"/>
        <v>2.3684191307898284E-5</v>
      </c>
      <c r="T52" s="1">
        <v>1</v>
      </c>
      <c r="U52" s="1">
        <f t="shared" si="9"/>
        <v>2.3684191307898284E-5</v>
      </c>
      <c r="V52" s="1">
        <f t="shared" si="5"/>
        <v>4.8666406594177758E-3</v>
      </c>
      <c r="W52" s="1">
        <f t="shared" si="11"/>
        <v>2.3684191307898284E-5</v>
      </c>
      <c r="AG52" s="1">
        <v>32744</v>
      </c>
      <c r="AH52" s="1">
        <v>-7.5272000001859851E-2</v>
      </c>
      <c r="BA52" s="1">
        <v>29860</v>
      </c>
      <c r="BB52" s="1">
        <v>-2.8780000000551809E-2</v>
      </c>
      <c r="BC52" s="1">
        <v>0.2</v>
      </c>
    </row>
    <row r="53" spans="1:55">
      <c r="A53" s="35" t="s">
        <v>77</v>
      </c>
      <c r="B53" s="35"/>
      <c r="C53" s="36">
        <v>53020.0674</v>
      </c>
      <c r="D53" s="36">
        <v>5.9999999999999995E-4</v>
      </c>
      <c r="E53" s="1">
        <f t="shared" ref="E53:E86" si="13">+(C53-C$7)/C$8</f>
        <v>29211.453490345135</v>
      </c>
      <c r="F53" s="1">
        <f t="shared" ref="F53:F79" si="14">ROUND(2*E53,0)/2</f>
        <v>29211.5</v>
      </c>
      <c r="G53" s="1">
        <f t="shared" si="10"/>
        <v>-1.9186999998055398E-2</v>
      </c>
      <c r="L53" s="1">
        <f>G53</f>
        <v>-1.9186999998055398E-2</v>
      </c>
      <c r="O53" s="1">
        <f t="shared" ca="1" si="12"/>
        <v>-6.7535260528668317E-3</v>
      </c>
      <c r="P53" s="1">
        <f t="shared" si="4"/>
        <v>-2.2992973902006053E-2</v>
      </c>
      <c r="Q53" s="37">
        <f t="shared" ref="Q53:Q86" si="15">+C53-15018.5</f>
        <v>38001.5674</v>
      </c>
      <c r="S53" s="1">
        <f t="shared" si="8"/>
        <v>1.4485437357553386E-5</v>
      </c>
      <c r="T53" s="1">
        <v>1</v>
      </c>
      <c r="U53" s="1">
        <f t="shared" si="9"/>
        <v>1.4485437357553386E-5</v>
      </c>
      <c r="V53" s="1">
        <f t="shared" si="5"/>
        <v>3.8059739039506546E-3</v>
      </c>
      <c r="W53" s="1">
        <f t="shared" si="11"/>
        <v>1.4485437357553386E-5</v>
      </c>
      <c r="Y53" s="1" t="s">
        <v>64</v>
      </c>
      <c r="AG53" s="1">
        <v>32812</v>
      </c>
      <c r="AH53" s="1">
        <v>-7.7656000001297798E-2</v>
      </c>
      <c r="BA53" s="1">
        <v>30009.5</v>
      </c>
      <c r="BB53" s="1">
        <v>-3.1111000003875233E-2</v>
      </c>
      <c r="BC53" s="1">
        <v>0.5</v>
      </c>
    </row>
    <row r="54" spans="1:55">
      <c r="A54" s="35" t="s">
        <v>77</v>
      </c>
      <c r="B54" s="35"/>
      <c r="C54" s="36">
        <v>53021.0965</v>
      </c>
      <c r="D54" s="36">
        <v>5.9999999999999995E-4</v>
      </c>
      <c r="E54" s="1">
        <f t="shared" si="13"/>
        <v>29213.948048422208</v>
      </c>
      <c r="F54" s="1">
        <f t="shared" si="14"/>
        <v>29214</v>
      </c>
      <c r="G54" s="1">
        <f t="shared" si="10"/>
        <v>-2.1432000001368579E-2</v>
      </c>
      <c r="L54" s="1">
        <f>G54</f>
        <v>-2.1432000001368579E-2</v>
      </c>
      <c r="O54" s="1">
        <f t="shared" ca="1" si="12"/>
        <v>-6.8019740399906103E-3</v>
      </c>
      <c r="P54" s="1">
        <f t="shared" ref="P54:P86" si="16">+D$11+D$12*F54+D$13*F54^2</f>
        <v>-2.301817018790453E-2</v>
      </c>
      <c r="Q54" s="37">
        <f t="shared" si="15"/>
        <v>38002.5965</v>
      </c>
      <c r="S54" s="1">
        <f t="shared" si="8"/>
        <v>2.5159358606554942E-6</v>
      </c>
      <c r="T54" s="1">
        <v>1</v>
      </c>
      <c r="U54" s="1">
        <f t="shared" si="9"/>
        <v>2.5159358606554942E-6</v>
      </c>
      <c r="V54" s="1">
        <f t="shared" ref="V54:V74" si="17">ABS(P54-G54)</f>
        <v>1.5861701865359512E-3</v>
      </c>
      <c r="W54" s="1">
        <f t="shared" si="11"/>
        <v>2.5159358606554942E-6</v>
      </c>
      <c r="Y54" s="1" t="s">
        <v>64</v>
      </c>
      <c r="BA54" s="1">
        <v>30010</v>
      </c>
      <c r="BB54" s="1">
        <v>-2.9379999992670491E-2</v>
      </c>
      <c r="BC54" s="1">
        <v>1</v>
      </c>
    </row>
    <row r="55" spans="1:55">
      <c r="A55" s="36" t="s">
        <v>70</v>
      </c>
      <c r="B55" s="39" t="s">
        <v>57</v>
      </c>
      <c r="C55" s="36">
        <v>53228.398150000001</v>
      </c>
      <c r="D55" s="36" t="s">
        <v>78</v>
      </c>
      <c r="E55" s="1">
        <f t="shared" si="13"/>
        <v>29716.451211767166</v>
      </c>
      <c r="F55" s="1">
        <f t="shared" si="14"/>
        <v>29716.5</v>
      </c>
      <c r="G55" s="1">
        <f t="shared" si="10"/>
        <v>-2.0126999996136874E-2</v>
      </c>
      <c r="M55" s="1">
        <f>+G55</f>
        <v>-2.0126999996136874E-2</v>
      </c>
      <c r="O55" s="1">
        <f t="shared" ca="1" si="12"/>
        <v>-1.654001945187078E-2</v>
      </c>
      <c r="P55" s="1">
        <f t="shared" si="16"/>
        <v>-2.8364403320664033E-2</v>
      </c>
      <c r="Q55" s="37">
        <f t="shared" si="15"/>
        <v>38209.898150000001</v>
      </c>
      <c r="S55" s="1">
        <f t="shared" si="8"/>
        <v>6.7854813530931102E-5</v>
      </c>
      <c r="T55" s="1">
        <v>0.5</v>
      </c>
      <c r="U55" s="1">
        <f t="shared" si="9"/>
        <v>3.3927406765465551E-5</v>
      </c>
      <c r="V55" s="1">
        <f t="shared" si="17"/>
        <v>8.2374033245271594E-3</v>
      </c>
      <c r="W55" s="1">
        <f t="shared" si="11"/>
        <v>6.7854813530931102E-5</v>
      </c>
      <c r="BA55" s="1">
        <v>30036.5</v>
      </c>
      <c r="BB55" s="1">
        <v>-2.9437000004691072E-2</v>
      </c>
      <c r="BC55" s="1">
        <v>1</v>
      </c>
    </row>
    <row r="56" spans="1:55">
      <c r="A56" s="48" t="s">
        <v>79</v>
      </c>
      <c r="B56" s="49"/>
      <c r="C56" s="36">
        <v>53287.5887</v>
      </c>
      <c r="D56" s="36">
        <v>5.1999999999999998E-3</v>
      </c>
      <c r="E56" s="1">
        <f t="shared" si="13"/>
        <v>29859.930236729713</v>
      </c>
      <c r="F56" s="1">
        <f t="shared" si="14"/>
        <v>29860</v>
      </c>
      <c r="G56" s="1">
        <f t="shared" si="10"/>
        <v>-2.8780000000551809E-2</v>
      </c>
      <c r="I56" s="1">
        <f>+G56</f>
        <v>-2.8780000000551809E-2</v>
      </c>
      <c r="O56" s="1">
        <f t="shared" ca="1" si="12"/>
        <v>-1.9320933912775895E-2</v>
      </c>
      <c r="P56" s="1">
        <f t="shared" si="16"/>
        <v>-2.999407439684576E-2</v>
      </c>
      <c r="Q56" s="37">
        <f t="shared" si="15"/>
        <v>38269.0887</v>
      </c>
      <c r="S56" s="1">
        <f t="shared" si="8"/>
        <v>1.4739766397365229E-6</v>
      </c>
      <c r="T56" s="1">
        <v>0.2</v>
      </c>
      <c r="U56" s="1">
        <f t="shared" si="9"/>
        <v>2.9479532794730461E-7</v>
      </c>
      <c r="V56" s="1">
        <f t="shared" si="17"/>
        <v>1.2140743962939515E-3</v>
      </c>
      <c r="W56" s="1">
        <f t="shared" si="11"/>
        <v>1.4739766397365229E-6</v>
      </c>
      <c r="BA56" s="1">
        <v>30037</v>
      </c>
      <c r="BB56" s="1">
        <v>-2.9105999994499143E-2</v>
      </c>
      <c r="BC56" s="1">
        <v>0.5</v>
      </c>
    </row>
    <row r="57" spans="1:55">
      <c r="A57" s="48" t="s">
        <v>79</v>
      </c>
      <c r="B57" s="39" t="s">
        <v>59</v>
      </c>
      <c r="C57" s="46">
        <v>53349.260799999996</v>
      </c>
      <c r="D57" s="36">
        <v>1.1999999999999999E-3</v>
      </c>
      <c r="E57" s="1">
        <f t="shared" si="13"/>
        <v>30009.424586341131</v>
      </c>
      <c r="F57" s="1">
        <f t="shared" si="14"/>
        <v>30009.5</v>
      </c>
      <c r="G57" s="1">
        <f t="shared" si="10"/>
        <v>-3.1111000003875233E-2</v>
      </c>
      <c r="I57" s="1">
        <f>+G57</f>
        <v>-3.1111000003875233E-2</v>
      </c>
      <c r="O57" s="1">
        <f t="shared" ca="1" si="12"/>
        <v>-2.2218123542778079E-2</v>
      </c>
      <c r="P57" s="1">
        <f t="shared" si="16"/>
        <v>-3.1740524745105136E-2</v>
      </c>
      <c r="Q57" s="37">
        <f t="shared" si="15"/>
        <v>38330.760799999996</v>
      </c>
      <c r="S57" s="1">
        <f t="shared" si="8"/>
        <v>3.9630139982057658E-7</v>
      </c>
      <c r="T57" s="1">
        <v>0.5</v>
      </c>
      <c r="U57" s="1">
        <f t="shared" si="9"/>
        <v>1.9815069991028829E-7</v>
      </c>
      <c r="V57" s="1">
        <f t="shared" si="17"/>
        <v>6.2952474122990321E-4</v>
      </c>
      <c r="W57" s="1">
        <f t="shared" si="11"/>
        <v>3.9630139982057658E-7</v>
      </c>
      <c r="BA57" s="1">
        <v>30864</v>
      </c>
      <c r="BB57" s="1">
        <v>-4.2331999997259118E-2</v>
      </c>
      <c r="BC57" s="1">
        <v>1</v>
      </c>
    </row>
    <row r="58" spans="1:55">
      <c r="A58" s="48" t="s">
        <v>79</v>
      </c>
      <c r="B58" s="49"/>
      <c r="C58" s="36">
        <v>53349.468800000002</v>
      </c>
      <c r="D58" s="36">
        <v>2.9999999999999997E-4</v>
      </c>
      <c r="E58" s="1">
        <f t="shared" si="13"/>
        <v>30009.928782318246</v>
      </c>
      <c r="F58" s="1">
        <f t="shared" si="14"/>
        <v>30010</v>
      </c>
      <c r="G58" s="1">
        <f t="shared" si="10"/>
        <v>-2.9379999992670491E-2</v>
      </c>
      <c r="I58" s="1">
        <f>+G58</f>
        <v>-2.9379999992670491E-2</v>
      </c>
      <c r="O58" s="1">
        <f t="shared" ca="1" si="12"/>
        <v>-2.2227813140202834E-2</v>
      </c>
      <c r="P58" s="1">
        <f t="shared" si="16"/>
        <v>-3.1746448996697874E-2</v>
      </c>
      <c r="Q58" s="37">
        <f t="shared" si="15"/>
        <v>38330.968800000002</v>
      </c>
      <c r="S58" s="1">
        <f t="shared" si="8"/>
        <v>5.6000808886621893E-6</v>
      </c>
      <c r="T58" s="1">
        <v>1</v>
      </c>
      <c r="U58" s="1">
        <f t="shared" si="9"/>
        <v>5.6000808886621893E-6</v>
      </c>
      <c r="V58" s="1">
        <f t="shared" si="17"/>
        <v>2.3664490040273822E-3</v>
      </c>
      <c r="W58" s="1">
        <f t="shared" si="11"/>
        <v>5.6000808886621893E-6</v>
      </c>
      <c r="BA58" s="1">
        <v>30986.5</v>
      </c>
      <c r="BB58" s="1">
        <v>-3.893699999753153E-2</v>
      </c>
      <c r="BC58" s="1">
        <v>0.2</v>
      </c>
    </row>
    <row r="59" spans="1:55">
      <c r="A59" s="48" t="s">
        <v>79</v>
      </c>
      <c r="B59" s="39" t="s">
        <v>59</v>
      </c>
      <c r="C59" s="36">
        <v>53360.400999999998</v>
      </c>
      <c r="D59" s="36">
        <v>5.9999999999999995E-4</v>
      </c>
      <c r="E59" s="1">
        <f t="shared" si="13"/>
        <v>30036.428644149146</v>
      </c>
      <c r="F59" s="1">
        <f t="shared" si="14"/>
        <v>30036.5</v>
      </c>
      <c r="G59" s="1">
        <f t="shared" si="10"/>
        <v>-2.9437000004691072E-2</v>
      </c>
      <c r="I59" s="1">
        <f>+G59</f>
        <v>-2.9437000004691072E-2</v>
      </c>
      <c r="O59" s="1">
        <f t="shared" ca="1" si="12"/>
        <v>-2.2741361803714888E-2</v>
      </c>
      <c r="P59" s="1">
        <f t="shared" si="16"/>
        <v>-3.2061228827344301E-2</v>
      </c>
      <c r="Q59" s="37">
        <f t="shared" si="15"/>
        <v>38341.900999999998</v>
      </c>
      <c r="S59" s="1">
        <f t="shared" si="8"/>
        <v>6.886576913643955E-6</v>
      </c>
      <c r="T59" s="1">
        <v>1</v>
      </c>
      <c r="U59" s="1">
        <f t="shared" si="9"/>
        <v>6.886576913643955E-6</v>
      </c>
      <c r="V59" s="1">
        <f t="shared" si="17"/>
        <v>2.6242288226532295E-3</v>
      </c>
      <c r="W59" s="1">
        <f t="shared" si="11"/>
        <v>6.886576913643955E-6</v>
      </c>
      <c r="BA59" s="1">
        <v>31768.5</v>
      </c>
      <c r="BB59" s="1">
        <v>-5.9252999999444E-2</v>
      </c>
      <c r="BC59" s="1">
        <v>0.5</v>
      </c>
    </row>
    <row r="60" spans="1:55">
      <c r="A60" s="48" t="s">
        <v>79</v>
      </c>
      <c r="B60" s="49"/>
      <c r="C60" s="36">
        <v>53360.607600000003</v>
      </c>
      <c r="D60" s="36">
        <v>1.1000000000000001E-3</v>
      </c>
      <c r="E60" s="1">
        <f t="shared" si="13"/>
        <v>30036.929446499485</v>
      </c>
      <c r="F60" s="1">
        <f t="shared" si="14"/>
        <v>30037</v>
      </c>
      <c r="G60" s="1">
        <f t="shared" si="10"/>
        <v>-2.9105999994499143E-2</v>
      </c>
      <c r="I60" s="1">
        <f>+G60</f>
        <v>-2.9105999994499143E-2</v>
      </c>
      <c r="O60" s="1">
        <f t="shared" ca="1" si="12"/>
        <v>-2.2751051401139644E-2</v>
      </c>
      <c r="P60" s="1">
        <f t="shared" si="16"/>
        <v>-3.2067183059927062E-2</v>
      </c>
      <c r="Q60" s="37">
        <f t="shared" si="15"/>
        <v>38342.107600000003</v>
      </c>
      <c r="S60" s="1">
        <f t="shared" si="8"/>
        <v>8.768605146977089E-6</v>
      </c>
      <c r="T60" s="1">
        <v>0.5</v>
      </c>
      <c r="U60" s="1">
        <f t="shared" si="9"/>
        <v>4.3843025734885445E-6</v>
      </c>
      <c r="V60" s="1">
        <f t="shared" si="17"/>
        <v>2.9611830654279192E-3</v>
      </c>
      <c r="W60" s="1">
        <f t="shared" si="11"/>
        <v>8.768605146977089E-6</v>
      </c>
      <c r="BA60" s="1">
        <v>32529</v>
      </c>
      <c r="BB60" s="1">
        <v>-7.0652000002155546E-2</v>
      </c>
      <c r="BC60" s="1">
        <v>1</v>
      </c>
    </row>
    <row r="61" spans="1:55">
      <c r="A61" s="47" t="s">
        <v>80</v>
      </c>
      <c r="B61" s="39"/>
      <c r="C61" s="36">
        <v>53701.763299999999</v>
      </c>
      <c r="D61" s="36">
        <v>2.0000000000000001E-4</v>
      </c>
      <c r="E61" s="1">
        <f t="shared" si="13"/>
        <v>30863.897386422585</v>
      </c>
      <c r="F61" s="1">
        <f t="shared" si="14"/>
        <v>30864</v>
      </c>
      <c r="G61" s="1">
        <f t="shared" si="10"/>
        <v>-4.2331999997259118E-2</v>
      </c>
      <c r="K61" s="1">
        <f>+G61</f>
        <v>-4.2331999997259118E-2</v>
      </c>
      <c r="O61" s="1">
        <f t="shared" ca="1" si="12"/>
        <v>-3.8777645541686723E-2</v>
      </c>
      <c r="P61" s="1">
        <f t="shared" si="16"/>
        <v>-4.2675382483253754E-2</v>
      </c>
      <c r="Q61" s="37">
        <f t="shared" si="15"/>
        <v>38683.263299999999</v>
      </c>
      <c r="S61" s="1">
        <f t="shared" si="8"/>
        <v>1.1791153168785681E-7</v>
      </c>
      <c r="T61" s="1">
        <v>1</v>
      </c>
      <c r="U61" s="1">
        <f t="shared" si="9"/>
        <v>1.1791153168785681E-7</v>
      </c>
      <c r="V61" s="1">
        <f t="shared" si="17"/>
        <v>3.4338248599463661E-4</v>
      </c>
      <c r="W61" s="1">
        <f t="shared" si="11"/>
        <v>1.1791153168785681E-7</v>
      </c>
      <c r="BA61" s="1">
        <v>32529</v>
      </c>
      <c r="BB61" s="1">
        <v>-6.9652000005589798E-2</v>
      </c>
      <c r="BC61" s="1">
        <v>1</v>
      </c>
    </row>
    <row r="62" spans="1:55">
      <c r="A62" s="45" t="s">
        <v>81</v>
      </c>
      <c r="B62" s="39" t="s">
        <v>59</v>
      </c>
      <c r="C62" s="36">
        <v>53752.302600000003</v>
      </c>
      <c r="D62" s="36">
        <v>3.7000000000000002E-3</v>
      </c>
      <c r="E62" s="1">
        <f t="shared" si="13"/>
        <v>30986.405615967509</v>
      </c>
      <c r="F62" s="1">
        <f t="shared" si="14"/>
        <v>30986.5</v>
      </c>
      <c r="G62" s="1">
        <f t="shared" si="10"/>
        <v>-3.893699999753153E-2</v>
      </c>
      <c r="I62" s="1">
        <f>+G62</f>
        <v>-3.893699999753153E-2</v>
      </c>
      <c r="O62" s="1">
        <f t="shared" ca="1" si="12"/>
        <v>-4.1151596910752097E-2</v>
      </c>
      <c r="P62" s="1">
        <f t="shared" si="16"/>
        <v>-4.4375885647050195E-2</v>
      </c>
      <c r="Q62" s="37">
        <f t="shared" si="15"/>
        <v>38733.802600000003</v>
      </c>
      <c r="S62" s="1">
        <f t="shared" si="8"/>
        <v>2.9581477108540074E-5</v>
      </c>
      <c r="T62" s="1">
        <v>0.2</v>
      </c>
      <c r="U62" s="1">
        <f t="shared" si="9"/>
        <v>5.9162954217080152E-6</v>
      </c>
      <c r="V62" s="1">
        <f t="shared" si="17"/>
        <v>5.4388856495186655E-3</v>
      </c>
      <c r="W62" s="1">
        <f t="shared" si="11"/>
        <v>2.9581477108540074E-5</v>
      </c>
      <c r="BA62" s="1">
        <v>32531</v>
      </c>
      <c r="BB62" s="1">
        <v>-7.2127999992517289E-2</v>
      </c>
      <c r="BC62" s="1">
        <v>1</v>
      </c>
    </row>
    <row r="63" spans="1:55">
      <c r="A63" s="47" t="s">
        <v>82</v>
      </c>
      <c r="B63" s="39"/>
      <c r="C63" s="50">
        <v>54074.887000000002</v>
      </c>
      <c r="D63" s="36">
        <v>1E-3</v>
      </c>
      <c r="E63" s="1">
        <f t="shared" si="13"/>
        <v>31768.356369595054</v>
      </c>
      <c r="F63" s="1">
        <f t="shared" si="14"/>
        <v>31768.5</v>
      </c>
      <c r="G63" s="1">
        <f t="shared" si="10"/>
        <v>-5.9252999999444E-2</v>
      </c>
      <c r="K63" s="1">
        <f>+G63</f>
        <v>-5.9252999999444E-2</v>
      </c>
      <c r="O63" s="1">
        <f t="shared" ca="1" si="12"/>
        <v>-5.630612728307105E-2</v>
      </c>
      <c r="P63" s="1">
        <f t="shared" si="16"/>
        <v>-5.601675457726607E-2</v>
      </c>
      <c r="Q63" s="37">
        <f t="shared" si="15"/>
        <v>39056.387000000002</v>
      </c>
      <c r="S63" s="1">
        <f t="shared" si="8"/>
        <v>1.047328443256761E-5</v>
      </c>
      <c r="T63" s="1">
        <v>0.5</v>
      </c>
      <c r="U63" s="1">
        <f t="shared" si="9"/>
        <v>5.236642216283805E-6</v>
      </c>
      <c r="V63" s="1">
        <f t="shared" si="17"/>
        <v>3.2362454221779302E-3</v>
      </c>
      <c r="W63" s="1">
        <f t="shared" si="11"/>
        <v>1.047328443256761E-5</v>
      </c>
      <c r="BA63" s="1">
        <v>32531</v>
      </c>
      <c r="BB63" s="1">
        <v>-7.1527999993122648E-2</v>
      </c>
      <c r="BC63" s="1">
        <v>1</v>
      </c>
    </row>
    <row r="64" spans="1:55">
      <c r="A64" s="36" t="s">
        <v>83</v>
      </c>
      <c r="B64" s="39" t="s">
        <v>59</v>
      </c>
      <c r="C64" s="36">
        <v>54388.61075</v>
      </c>
      <c r="D64" s="36">
        <v>5.9999999999999995E-4</v>
      </c>
      <c r="E64" s="1">
        <f t="shared" si="13"/>
        <v>32528.828738201089</v>
      </c>
      <c r="F64" s="1">
        <f t="shared" si="14"/>
        <v>32529</v>
      </c>
      <c r="G64" s="1">
        <f t="shared" si="10"/>
        <v>-7.0652000002155546E-2</v>
      </c>
      <c r="M64" s="1">
        <f>+G64</f>
        <v>-7.0652000002155546E-2</v>
      </c>
      <c r="O64" s="1">
        <f t="shared" ca="1" si="12"/>
        <v>-7.1044004966125507E-2</v>
      </c>
      <c r="P64" s="1">
        <f t="shared" si="16"/>
        <v>-6.8640160619336754E-2</v>
      </c>
      <c r="Q64" s="37">
        <f t="shared" si="15"/>
        <v>39370.11075</v>
      </c>
      <c r="S64" s="1">
        <f t="shared" si="8"/>
        <v>4.0474977022606974E-6</v>
      </c>
      <c r="T64" s="1">
        <v>1</v>
      </c>
      <c r="U64" s="1">
        <f t="shared" si="9"/>
        <v>4.0474977022606974E-6</v>
      </c>
      <c r="V64" s="1">
        <f t="shared" si="17"/>
        <v>2.0118393828187919E-3</v>
      </c>
      <c r="W64" s="1">
        <f t="shared" si="11"/>
        <v>4.0474977022606974E-6</v>
      </c>
      <c r="BA64" s="1">
        <v>32531</v>
      </c>
      <c r="BB64" s="1">
        <v>-7.1527999993122648E-2</v>
      </c>
      <c r="BC64" s="1">
        <v>1</v>
      </c>
    </row>
    <row r="65" spans="1:55">
      <c r="A65" s="36" t="s">
        <v>83</v>
      </c>
      <c r="B65" s="39" t="s">
        <v>59</v>
      </c>
      <c r="C65" s="36">
        <v>54388.611749999996</v>
      </c>
      <c r="D65" s="36">
        <v>4.0000000000000002E-4</v>
      </c>
      <c r="E65" s="1">
        <f t="shared" si="13"/>
        <v>32528.831162220202</v>
      </c>
      <c r="F65" s="1">
        <f t="shared" si="14"/>
        <v>32529</v>
      </c>
      <c r="G65" s="1">
        <f t="shared" si="10"/>
        <v>-6.9652000005589798E-2</v>
      </c>
      <c r="M65" s="1">
        <f>+G65</f>
        <v>-6.9652000005589798E-2</v>
      </c>
      <c r="O65" s="1">
        <f t="shared" ca="1" si="12"/>
        <v>-7.1044004966125507E-2</v>
      </c>
      <c r="P65" s="1">
        <f t="shared" si="16"/>
        <v>-6.8640160619336754E-2</v>
      </c>
      <c r="Q65" s="37">
        <f t="shared" si="15"/>
        <v>39370.111749999996</v>
      </c>
      <c r="S65" s="1">
        <f t="shared" si="8"/>
        <v>1.0238189435729365E-6</v>
      </c>
      <c r="T65" s="1">
        <v>1</v>
      </c>
      <c r="U65" s="1">
        <f t="shared" si="9"/>
        <v>1.0238189435729365E-6</v>
      </c>
      <c r="V65" s="1">
        <f t="shared" si="17"/>
        <v>1.0118393862530439E-3</v>
      </c>
      <c r="W65" s="1">
        <f t="shared" si="11"/>
        <v>1.0238189435729365E-6</v>
      </c>
      <c r="BA65" s="1">
        <v>32573</v>
      </c>
      <c r="BB65" s="1">
        <v>-7.3073999992629979E-2</v>
      </c>
      <c r="BC65" s="1">
        <v>0.4</v>
      </c>
    </row>
    <row r="66" spans="1:55">
      <c r="A66" s="36" t="s">
        <v>83</v>
      </c>
      <c r="B66" s="39" t="s">
        <v>59</v>
      </c>
      <c r="C66" s="36">
        <v>54389.434350000003</v>
      </c>
      <c r="D66" s="36">
        <v>5.9999999999999995E-4</v>
      </c>
      <c r="E66" s="1">
        <f t="shared" si="13"/>
        <v>32530.825160348875</v>
      </c>
      <c r="F66" s="1">
        <f t="shared" si="14"/>
        <v>32531</v>
      </c>
      <c r="G66" s="1">
        <f t="shared" si="10"/>
        <v>-7.2127999992517289E-2</v>
      </c>
      <c r="M66" s="1">
        <f>+G66</f>
        <v>-7.2127999992517289E-2</v>
      </c>
      <c r="O66" s="1">
        <f t="shared" ca="1" si="12"/>
        <v>-7.108276335582453E-2</v>
      </c>
      <c r="P66" s="1">
        <f t="shared" si="16"/>
        <v>-6.8675051639102369E-2</v>
      </c>
      <c r="Q66" s="37">
        <f t="shared" si="15"/>
        <v>39370.934350000003</v>
      </c>
      <c r="S66" s="1">
        <f t="shared" si="8"/>
        <v>1.1922852331350804E-5</v>
      </c>
      <c r="T66" s="1">
        <v>1</v>
      </c>
      <c r="U66" s="1">
        <f t="shared" si="9"/>
        <v>1.1922852331350804E-5</v>
      </c>
      <c r="V66" s="1">
        <f t="shared" si="17"/>
        <v>3.4529483534149197E-3</v>
      </c>
      <c r="W66" s="1">
        <f t="shared" si="11"/>
        <v>1.1922852331350804E-5</v>
      </c>
      <c r="BA66" s="1">
        <v>32691</v>
      </c>
      <c r="BB66" s="1">
        <v>-7.3658000001159962E-2</v>
      </c>
      <c r="BC66" s="1">
        <v>0.5</v>
      </c>
    </row>
    <row r="67" spans="1:55">
      <c r="A67" s="36" t="s">
        <v>83</v>
      </c>
      <c r="B67" s="39" t="s">
        <v>59</v>
      </c>
      <c r="C67" s="36">
        <v>54389.434950000003</v>
      </c>
      <c r="D67" s="36">
        <v>4.0000000000000002E-4</v>
      </c>
      <c r="E67" s="1">
        <f t="shared" si="13"/>
        <v>32530.826614760346</v>
      </c>
      <c r="F67" s="1">
        <f t="shared" si="14"/>
        <v>32531</v>
      </c>
      <c r="G67" s="1">
        <f t="shared" si="10"/>
        <v>-7.1527999993122648E-2</v>
      </c>
      <c r="M67" s="1">
        <f>+G67</f>
        <v>-7.1527999993122648E-2</v>
      </c>
      <c r="O67" s="1">
        <f t="shared" ca="1" si="12"/>
        <v>-7.108276335582453E-2</v>
      </c>
      <c r="P67" s="1">
        <f t="shared" si="16"/>
        <v>-6.8675051639102369E-2</v>
      </c>
      <c r="Q67" s="37">
        <f t="shared" si="15"/>
        <v>39370.934950000003</v>
      </c>
      <c r="S67" s="1">
        <f t="shared" si="8"/>
        <v>8.1393143107070215E-6</v>
      </c>
      <c r="T67" s="1">
        <v>1</v>
      </c>
      <c r="U67" s="1">
        <f t="shared" si="9"/>
        <v>8.1393143107070215E-6</v>
      </c>
      <c r="V67" s="1">
        <f t="shared" si="17"/>
        <v>2.8529483540202794E-3</v>
      </c>
      <c r="W67" s="1">
        <f t="shared" si="11"/>
        <v>8.1393143107070215E-6</v>
      </c>
      <c r="BA67" s="1">
        <v>32740</v>
      </c>
      <c r="BB67" s="1">
        <v>-7.7320000003965106E-2</v>
      </c>
      <c r="BC67" s="1">
        <v>1</v>
      </c>
    </row>
    <row r="68" spans="1:55">
      <c r="A68" s="36" t="s">
        <v>83</v>
      </c>
      <c r="B68" s="39" t="s">
        <v>59</v>
      </c>
      <c r="C68" s="36">
        <v>54389.434950000003</v>
      </c>
      <c r="D68" s="36">
        <v>5.9999999999999995E-4</v>
      </c>
      <c r="E68" s="1">
        <f t="shared" si="13"/>
        <v>32530.826614760346</v>
      </c>
      <c r="F68" s="1">
        <f t="shared" si="14"/>
        <v>32531</v>
      </c>
      <c r="G68" s="1">
        <f t="shared" si="10"/>
        <v>-7.1527999993122648E-2</v>
      </c>
      <c r="M68" s="1">
        <f>+G68</f>
        <v>-7.1527999993122648E-2</v>
      </c>
      <c r="O68" s="1">
        <f t="shared" ca="1" si="12"/>
        <v>-7.108276335582453E-2</v>
      </c>
      <c r="P68" s="1">
        <f t="shared" si="16"/>
        <v>-6.8675051639102369E-2</v>
      </c>
      <c r="Q68" s="37">
        <f t="shared" si="15"/>
        <v>39370.934950000003</v>
      </c>
      <c r="S68" s="1">
        <f t="shared" si="8"/>
        <v>8.1393143107070215E-6</v>
      </c>
      <c r="T68" s="1">
        <v>1</v>
      </c>
      <c r="U68" s="1">
        <f t="shared" si="9"/>
        <v>8.1393143107070215E-6</v>
      </c>
      <c r="V68" s="1">
        <f t="shared" si="17"/>
        <v>2.8529483540202794E-3</v>
      </c>
      <c r="W68" s="1">
        <f t="shared" si="11"/>
        <v>8.1393143107070215E-6</v>
      </c>
      <c r="BA68" s="1">
        <v>32741.5</v>
      </c>
      <c r="BB68" s="1">
        <v>-7.5126999996427912E-2</v>
      </c>
      <c r="BC68" s="1">
        <v>1</v>
      </c>
    </row>
    <row r="69" spans="1:55">
      <c r="A69" s="47" t="s">
        <v>84</v>
      </c>
      <c r="B69" s="35"/>
      <c r="C69" s="36">
        <v>54406.76</v>
      </c>
      <c r="D69" s="36">
        <v>1E-3</v>
      </c>
      <c r="E69" s="1">
        <f t="shared" si="13"/>
        <v>32572.822867226787</v>
      </c>
      <c r="F69" s="1">
        <f t="shared" si="14"/>
        <v>32573</v>
      </c>
      <c r="G69" s="1">
        <f t="shared" si="10"/>
        <v>-7.3073999992629979E-2</v>
      </c>
      <c r="K69" s="1">
        <f>+G69</f>
        <v>-7.3073999992629979E-2</v>
      </c>
      <c r="O69" s="1">
        <f t="shared" ca="1" si="12"/>
        <v>-7.1896689539504122E-2</v>
      </c>
      <c r="P69" s="1">
        <f t="shared" si="16"/>
        <v>-6.9409815086394433E-2</v>
      </c>
      <c r="Q69" s="37">
        <f t="shared" si="15"/>
        <v>39388.26</v>
      </c>
      <c r="S69" s="1">
        <f t="shared" si="8"/>
        <v>1.3426251027084395E-5</v>
      </c>
      <c r="T69" s="1">
        <v>0.4</v>
      </c>
      <c r="U69" s="1">
        <f t="shared" si="9"/>
        <v>5.3705004108337583E-6</v>
      </c>
      <c r="V69" s="1">
        <f t="shared" si="17"/>
        <v>3.6641849062355458E-3</v>
      </c>
      <c r="W69" s="1">
        <f t="shared" si="11"/>
        <v>1.3426251027084395E-5</v>
      </c>
      <c r="BA69" s="1">
        <v>32744</v>
      </c>
      <c r="BB69" s="1">
        <v>-7.5272000001859851E-2</v>
      </c>
      <c r="BC69" s="1">
        <v>1</v>
      </c>
    </row>
    <row r="70" spans="1:55">
      <c r="A70" s="36" t="s">
        <v>85</v>
      </c>
      <c r="B70" s="39" t="s">
        <v>57</v>
      </c>
      <c r="C70" s="36">
        <v>54455.438900000001</v>
      </c>
      <c r="D70" s="36">
        <v>1.6000000000000001E-3</v>
      </c>
      <c r="E70" s="1">
        <f t="shared" si="13"/>
        <v>32690.821451599615</v>
      </c>
      <c r="F70" s="1">
        <f t="shared" si="14"/>
        <v>32691</v>
      </c>
      <c r="G70" s="1">
        <f t="shared" si="10"/>
        <v>-7.3658000001159962E-2</v>
      </c>
      <c r="I70" s="1">
        <f>+G70</f>
        <v>-7.3658000001159962E-2</v>
      </c>
      <c r="O70" s="1">
        <f t="shared" ca="1" si="12"/>
        <v>-7.4183434531746584E-2</v>
      </c>
      <c r="P70" s="1">
        <f t="shared" si="16"/>
        <v>-7.149511497089156E-2</v>
      </c>
      <c r="Q70" s="37">
        <f t="shared" si="15"/>
        <v>39436.938900000001</v>
      </c>
      <c r="S70" s="1">
        <f t="shared" si="8"/>
        <v>4.6780716541591474E-6</v>
      </c>
      <c r="T70" s="1">
        <v>0.5</v>
      </c>
      <c r="U70" s="1">
        <f t="shared" si="9"/>
        <v>2.3390358270795737E-6</v>
      </c>
      <c r="V70" s="1">
        <f t="shared" si="17"/>
        <v>2.1628850302684022E-3</v>
      </c>
      <c r="W70" s="1">
        <f t="shared" si="11"/>
        <v>4.6780716541591474E-6</v>
      </c>
      <c r="BA70" s="1">
        <v>32812</v>
      </c>
      <c r="BB70" s="1">
        <v>-7.7656000001297798E-2</v>
      </c>
      <c r="BC70" s="1">
        <v>1</v>
      </c>
    </row>
    <row r="71" spans="1:55">
      <c r="A71" s="45" t="s">
        <v>86</v>
      </c>
      <c r="B71" s="39" t="s">
        <v>57</v>
      </c>
      <c r="C71" s="36">
        <v>54475.649599999997</v>
      </c>
      <c r="D71" s="36">
        <v>2.0000000000000001E-4</v>
      </c>
      <c r="E71" s="1">
        <f t="shared" si="13"/>
        <v>32739.812574841588</v>
      </c>
      <c r="F71" s="1">
        <f t="shared" si="14"/>
        <v>32740</v>
      </c>
      <c r="G71" s="1">
        <f t="shared" si="10"/>
        <v>-7.7320000003965106E-2</v>
      </c>
      <c r="I71" s="1">
        <f>+G71</f>
        <v>-7.7320000003965106E-2</v>
      </c>
      <c r="O71" s="1">
        <f t="shared" ca="1" si="12"/>
        <v>-7.5133015079372756E-2</v>
      </c>
      <c r="P71" s="1">
        <f t="shared" si="16"/>
        <v>-7.2370131044774189E-2</v>
      </c>
      <c r="Q71" s="37">
        <f t="shared" si="15"/>
        <v>39457.149599999997</v>
      </c>
      <c r="S71" s="1">
        <f t="shared" si="8"/>
        <v>2.4501202713161776E-5</v>
      </c>
      <c r="T71" s="1">
        <v>1</v>
      </c>
      <c r="U71" s="1">
        <f t="shared" si="9"/>
        <v>2.4501202713161776E-5</v>
      </c>
      <c r="V71" s="1">
        <f t="shared" si="17"/>
        <v>4.9498689591909173E-3</v>
      </c>
      <c r="W71" s="1">
        <f t="shared" si="11"/>
        <v>2.4501202713161776E-5</v>
      </c>
      <c r="BA71" s="1">
        <v>33603</v>
      </c>
      <c r="BB71" s="1">
        <v>-8.9513999999326188E-2</v>
      </c>
      <c r="BC71" s="1">
        <v>1</v>
      </c>
    </row>
    <row r="72" spans="1:55">
      <c r="A72" s="36" t="s">
        <v>85</v>
      </c>
      <c r="B72" s="39" t="s">
        <v>59</v>
      </c>
      <c r="C72" s="36">
        <v>54476.270600000003</v>
      </c>
      <c r="D72" s="36">
        <v>5.9999999999999995E-4</v>
      </c>
      <c r="E72" s="1">
        <f t="shared" si="13"/>
        <v>32741.317890715534</v>
      </c>
      <c r="F72" s="1">
        <f t="shared" si="14"/>
        <v>32741.5</v>
      </c>
      <c r="G72" s="1">
        <f t="shared" si="10"/>
        <v>-7.5126999996427912E-2</v>
      </c>
      <c r="I72" s="1">
        <f>+G72</f>
        <v>-7.5126999996427912E-2</v>
      </c>
      <c r="O72" s="1">
        <f t="shared" ca="1" si="12"/>
        <v>-7.5162083871647023E-2</v>
      </c>
      <c r="P72" s="1">
        <f t="shared" si="16"/>
        <v>-7.2397001364451041E-2</v>
      </c>
      <c r="Q72" s="37">
        <f t="shared" si="15"/>
        <v>39457.770600000003</v>
      </c>
      <c r="S72" s="1">
        <f t="shared" si="8"/>
        <v>7.452892530595587E-6</v>
      </c>
      <c r="T72" s="1">
        <v>1</v>
      </c>
      <c r="U72" s="1">
        <f t="shared" si="9"/>
        <v>7.452892530595587E-6</v>
      </c>
      <c r="V72" s="1">
        <f t="shared" si="17"/>
        <v>2.729998631976871E-3</v>
      </c>
      <c r="W72" s="1">
        <f t="shared" si="11"/>
        <v>7.452892530595587E-6</v>
      </c>
      <c r="BA72" s="1">
        <v>33604.5</v>
      </c>
      <c r="BB72" s="1">
        <v>-9.1720999997050967E-2</v>
      </c>
      <c r="BC72" s="1">
        <v>1</v>
      </c>
    </row>
    <row r="73" spans="1:55">
      <c r="A73" s="36" t="s">
        <v>85</v>
      </c>
      <c r="B73" s="39" t="s">
        <v>57</v>
      </c>
      <c r="C73" s="36">
        <v>54477.301800000001</v>
      </c>
      <c r="D73" s="36">
        <v>5.9999999999999995E-4</v>
      </c>
      <c r="E73" s="1">
        <f t="shared" si="13"/>
        <v>32743.817539232758</v>
      </c>
      <c r="F73" s="1">
        <f t="shared" si="14"/>
        <v>32744</v>
      </c>
      <c r="G73" s="1">
        <f t="shared" si="10"/>
        <v>-7.5272000001859851E-2</v>
      </c>
      <c r="I73" s="1">
        <f>+G73</f>
        <v>-7.5272000001859851E-2</v>
      </c>
      <c r="O73" s="1">
        <f t="shared" ca="1" si="12"/>
        <v>-7.5210531858770802E-2</v>
      </c>
      <c r="P73" s="1">
        <f t="shared" si="16"/>
        <v>-7.2441796334649533E-2</v>
      </c>
      <c r="Q73" s="37">
        <f t="shared" si="15"/>
        <v>39458.801800000001</v>
      </c>
      <c r="S73" s="1">
        <f t="shared" si="8"/>
        <v>8.0100527978907334E-6</v>
      </c>
      <c r="T73" s="1">
        <v>1</v>
      </c>
      <c r="U73" s="1">
        <f t="shared" si="9"/>
        <v>8.0100527978907334E-6</v>
      </c>
      <c r="V73" s="1">
        <f t="shared" si="17"/>
        <v>2.8302036672103181E-3</v>
      </c>
      <c r="W73" s="1">
        <f t="shared" si="11"/>
        <v>8.0100527978907334E-6</v>
      </c>
      <c r="BA73" s="1">
        <v>33605.5</v>
      </c>
      <c r="BB73" s="1">
        <v>-8.7958999996772036E-2</v>
      </c>
      <c r="BC73" s="1">
        <v>1</v>
      </c>
    </row>
    <row r="74" spans="1:55">
      <c r="A74" s="36" t="s">
        <v>85</v>
      </c>
      <c r="B74" s="39" t="s">
        <v>57</v>
      </c>
      <c r="C74" s="36">
        <v>54505.351999999999</v>
      </c>
      <c r="D74" s="36">
        <v>1E-4</v>
      </c>
      <c r="E74" s="1">
        <f t="shared" si="13"/>
        <v>32811.811760371165</v>
      </c>
      <c r="F74" s="1">
        <f t="shared" si="14"/>
        <v>32812</v>
      </c>
      <c r="G74" s="1">
        <f t="shared" si="10"/>
        <v>-7.7656000001297798E-2</v>
      </c>
      <c r="I74" s="1">
        <f>+G74</f>
        <v>-7.7656000001297798E-2</v>
      </c>
      <c r="O74" s="1">
        <f t="shared" ca="1" si="12"/>
        <v>-7.6528317108537691E-2</v>
      </c>
      <c r="P74" s="1">
        <f t="shared" si="16"/>
        <v>-7.3665542815408491E-2</v>
      </c>
      <c r="Q74" s="37">
        <f t="shared" si="15"/>
        <v>39486.851999999999</v>
      </c>
      <c r="S74" s="1">
        <f t="shared" si="8"/>
        <v>1.5923748552415606E-5</v>
      </c>
      <c r="T74" s="1">
        <v>1</v>
      </c>
      <c r="U74" s="1">
        <f t="shared" si="9"/>
        <v>1.5923748552415606E-5</v>
      </c>
      <c r="V74" s="1">
        <f t="shared" si="17"/>
        <v>3.9904571858893068E-3</v>
      </c>
      <c r="W74" s="1">
        <f t="shared" si="11"/>
        <v>1.5923748552415606E-5</v>
      </c>
      <c r="BA74" s="1">
        <v>34306.5</v>
      </c>
      <c r="BB74" s="1">
        <v>-0.10319699999672594</v>
      </c>
      <c r="BC74" s="1">
        <v>1</v>
      </c>
    </row>
    <row r="75" spans="1:55">
      <c r="A75" s="36" t="s">
        <v>83</v>
      </c>
      <c r="B75" s="39" t="s">
        <v>59</v>
      </c>
      <c r="C75" s="36">
        <v>54555.409</v>
      </c>
      <c r="D75" s="36">
        <v>4.0000000000000002E-4</v>
      </c>
      <c r="E75" s="1">
        <f t="shared" si="13"/>
        <v>32933.150885494186</v>
      </c>
      <c r="F75" s="1">
        <f t="shared" si="14"/>
        <v>32933</v>
      </c>
      <c r="O75" s="1">
        <f t="shared" ca="1" si="12"/>
        <v>-7.8873199685328688E-2</v>
      </c>
      <c r="P75" s="1">
        <f t="shared" si="16"/>
        <v>-7.5868485598943325E-2</v>
      </c>
      <c r="Q75" s="37">
        <f t="shared" si="15"/>
        <v>39536.909</v>
      </c>
      <c r="R75" s="41">
        <v>6.2246000001323409E-2</v>
      </c>
      <c r="V75" s="1">
        <v>0.1397064101876504</v>
      </c>
      <c r="BA75" s="1">
        <v>34342</v>
      </c>
      <c r="BB75" s="1">
        <v>-0.10791600000084145</v>
      </c>
      <c r="BC75" s="1">
        <v>1</v>
      </c>
    </row>
    <row r="76" spans="1:55">
      <c r="A76" s="36" t="s">
        <v>83</v>
      </c>
      <c r="B76" s="39" t="s">
        <v>57</v>
      </c>
      <c r="C76" s="36">
        <v>54557.378920000003</v>
      </c>
      <c r="D76" s="36">
        <v>2.9999999999999997E-4</v>
      </c>
      <c r="E76" s="1">
        <f t="shared" si="13"/>
        <v>32937.926009240371</v>
      </c>
      <c r="F76" s="1">
        <f t="shared" si="14"/>
        <v>32938</v>
      </c>
      <c r="O76" s="1">
        <f t="shared" ca="1" si="12"/>
        <v>-7.8970095659576245E-2</v>
      </c>
      <c r="P76" s="1">
        <f t="shared" si="16"/>
        <v>-7.5960215848914547E-2</v>
      </c>
      <c r="Q76" s="37">
        <f t="shared" si="15"/>
        <v>39538.878920000003</v>
      </c>
      <c r="R76" s="41">
        <v>-3.0523999994329643E-2</v>
      </c>
      <c r="V76" s="1">
        <v>4.703622922841344E-2</v>
      </c>
      <c r="BA76" s="1">
        <v>34342</v>
      </c>
      <c r="BB76" s="1">
        <v>-0.10771599999861792</v>
      </c>
      <c r="BC76" s="1">
        <v>1</v>
      </c>
    </row>
    <row r="77" spans="1:55">
      <c r="A77" s="36" t="s">
        <v>88</v>
      </c>
      <c r="B77" s="39" t="s">
        <v>57</v>
      </c>
      <c r="C77" s="36">
        <v>54831.657700000003</v>
      </c>
      <c r="D77" s="36">
        <v>5.0000000000000001E-4</v>
      </c>
      <c r="E77" s="1">
        <f t="shared" si="13"/>
        <v>33602.783016352441</v>
      </c>
      <c r="F77" s="1">
        <f t="shared" si="14"/>
        <v>33603</v>
      </c>
      <c r="G77" s="1">
        <f t="shared" ref="G77:G86" si="18">+C77-(C$7+F77*C$8)</f>
        <v>-8.9513999999326188E-2</v>
      </c>
      <c r="I77" s="1">
        <f t="shared" ref="I77:I86" si="19">+G77</f>
        <v>-8.9513999999326188E-2</v>
      </c>
      <c r="O77" s="1">
        <f t="shared" ca="1" si="12"/>
        <v>-9.1857260234502247E-2</v>
      </c>
      <c r="P77" s="1">
        <f t="shared" si="16"/>
        <v>-8.8655080952867227E-2</v>
      </c>
      <c r="Q77" s="37">
        <f t="shared" si="15"/>
        <v>39813.157700000003</v>
      </c>
      <c r="S77" s="1">
        <f t="shared" si="8"/>
        <v>7.3774192836997138E-7</v>
      </c>
      <c r="T77" s="1">
        <v>1</v>
      </c>
      <c r="U77" s="1">
        <f t="shared" si="9"/>
        <v>7.3774192836997138E-7</v>
      </c>
      <c r="V77" s="1">
        <f t="shared" ref="V77:V86" si="20">ABS(P77-G77)</f>
        <v>8.5891904645896133E-4</v>
      </c>
      <c r="W77" s="1">
        <f t="shared" ref="W77:W86" si="21">V77^2</f>
        <v>7.3774192836997138E-7</v>
      </c>
      <c r="BA77" s="1">
        <v>34342</v>
      </c>
      <c r="BB77" s="1">
        <v>-0.10730599999806145</v>
      </c>
      <c r="BC77" s="1">
        <v>1</v>
      </c>
    </row>
    <row r="78" spans="1:55">
      <c r="A78" s="118" t="s">
        <v>89</v>
      </c>
      <c r="B78" s="119" t="s">
        <v>57</v>
      </c>
      <c r="C78" s="118">
        <v>54832.274299999997</v>
      </c>
      <c r="D78" s="118">
        <v>2.9999999999999997E-4</v>
      </c>
      <c r="E78" s="1">
        <f t="shared" si="13"/>
        <v>33604.277666542228</v>
      </c>
      <c r="F78" s="1">
        <f t="shared" si="14"/>
        <v>33604.5</v>
      </c>
      <c r="G78" s="1">
        <f t="shared" si="18"/>
        <v>-9.1720999997050967E-2</v>
      </c>
      <c r="I78" s="1">
        <f t="shared" si="19"/>
        <v>-9.1720999997050967E-2</v>
      </c>
      <c r="O78" s="1">
        <f t="shared" ca="1" si="12"/>
        <v>-9.1886329026776514E-2</v>
      </c>
      <c r="P78" s="1">
        <f t="shared" si="16"/>
        <v>-8.8684826116377069E-2</v>
      </c>
      <c r="Q78" s="37">
        <f t="shared" si="15"/>
        <v>39813.774299999997</v>
      </c>
      <c r="S78" s="1">
        <f t="shared" si="8"/>
        <v>9.2183518336863972E-6</v>
      </c>
      <c r="T78" s="1">
        <v>1</v>
      </c>
      <c r="U78" s="1">
        <f t="shared" si="9"/>
        <v>9.2183518336863972E-6</v>
      </c>
      <c r="V78" s="1">
        <f t="shared" si="20"/>
        <v>3.036173880673898E-3</v>
      </c>
      <c r="W78" s="1">
        <f t="shared" si="21"/>
        <v>9.2183518336863972E-6</v>
      </c>
      <c r="BA78" s="1">
        <v>35220.5</v>
      </c>
      <c r="BB78" s="1">
        <v>-0.12142899999162182</v>
      </c>
      <c r="BC78" s="1">
        <v>0.4</v>
      </c>
    </row>
    <row r="79" spans="1:55">
      <c r="A79" s="36" t="s">
        <v>88</v>
      </c>
      <c r="B79" s="39" t="s">
        <v>59</v>
      </c>
      <c r="C79" s="36">
        <v>54832.690600000002</v>
      </c>
      <c r="D79" s="36">
        <v>4.0000000000000002E-4</v>
      </c>
      <c r="E79" s="1">
        <f t="shared" si="13"/>
        <v>33605.28678570217</v>
      </c>
      <c r="F79" s="1">
        <f t="shared" si="14"/>
        <v>33605.5</v>
      </c>
      <c r="G79" s="1">
        <f t="shared" si="18"/>
        <v>-8.7958999996772036E-2</v>
      </c>
      <c r="I79" s="1">
        <f t="shared" si="19"/>
        <v>-8.7958999996772036E-2</v>
      </c>
      <c r="O79" s="1">
        <f t="shared" ca="1" si="12"/>
        <v>-9.1905708221626026E-2</v>
      </c>
      <c r="P79" s="1">
        <f t="shared" si="16"/>
        <v>-8.870465900140112E-2</v>
      </c>
      <c r="Q79" s="37">
        <f t="shared" si="15"/>
        <v>39814.190600000002</v>
      </c>
      <c r="S79" s="1">
        <f t="shared" si="8"/>
        <v>5.5600735118443712E-7</v>
      </c>
      <c r="T79" s="1">
        <v>1</v>
      </c>
      <c r="U79" s="1">
        <f t="shared" si="9"/>
        <v>5.5600735118443712E-7</v>
      </c>
      <c r="V79" s="1">
        <f t="shared" si="20"/>
        <v>7.4565900462908452E-4</v>
      </c>
      <c r="W79" s="1">
        <f t="shared" si="21"/>
        <v>5.5600735118443712E-7</v>
      </c>
      <c r="BA79" s="1">
        <v>35471</v>
      </c>
      <c r="BB79" s="1">
        <v>-0.12948799999867333</v>
      </c>
      <c r="BC79" s="1">
        <v>1</v>
      </c>
    </row>
    <row r="80" spans="1:55">
      <c r="A80" s="42" t="s">
        <v>90</v>
      </c>
      <c r="B80" s="55" t="s">
        <v>57</v>
      </c>
      <c r="C80" s="42">
        <v>55121.864500000003</v>
      </c>
      <c r="D80" s="42">
        <v>8.0000000000000004E-4</v>
      </c>
      <c r="E80" s="1">
        <f t="shared" si="13"/>
        <v>34306.249848498817</v>
      </c>
      <c r="F80" s="115">
        <f t="shared" ref="F80:F86" si="22">ROUND(2*E80,0)/2+0.5</f>
        <v>34306.5</v>
      </c>
      <c r="G80" s="1">
        <f t="shared" si="18"/>
        <v>-0.10319699999672594</v>
      </c>
      <c r="I80" s="1">
        <f t="shared" si="19"/>
        <v>-0.10319699999672594</v>
      </c>
      <c r="O80" s="1">
        <f t="shared" ca="1" si="12"/>
        <v>-0.10549052381113444</v>
      </c>
      <c r="P80" s="1">
        <f t="shared" si="16"/>
        <v>-0.10315394492973184</v>
      </c>
      <c r="Q80" s="37">
        <f t="shared" si="15"/>
        <v>40103.364500000003</v>
      </c>
      <c r="S80" s="1">
        <f t="shared" si="8"/>
        <v>1.8537387938656649E-9</v>
      </c>
      <c r="T80" s="1">
        <v>1</v>
      </c>
      <c r="U80" s="1">
        <f t="shared" si="9"/>
        <v>1.8537387938656649E-9</v>
      </c>
      <c r="V80" s="1">
        <f t="shared" si="20"/>
        <v>4.3055066994091007E-5</v>
      </c>
      <c r="W80" s="1">
        <f t="shared" si="21"/>
        <v>1.8537387938656649E-9</v>
      </c>
      <c r="BA80" s="1">
        <v>36103</v>
      </c>
      <c r="BB80" s="1">
        <v>-0.13771399999677669</v>
      </c>
      <c r="BC80" s="1">
        <v>1</v>
      </c>
    </row>
    <row r="81" spans="1:23">
      <c r="A81" s="100" t="s">
        <v>91</v>
      </c>
      <c r="B81" s="120" t="s">
        <v>59</v>
      </c>
      <c r="C81" s="101">
        <v>55136.50488</v>
      </c>
      <c r="D81" s="101">
        <v>8.0000000000000004E-4</v>
      </c>
      <c r="E81" s="1">
        <f t="shared" si="13"/>
        <v>34341.738409552578</v>
      </c>
      <c r="F81" s="115">
        <f t="shared" si="22"/>
        <v>34342</v>
      </c>
      <c r="G81" s="1">
        <f t="shared" si="18"/>
        <v>-0.10791600000084145</v>
      </c>
      <c r="I81" s="1">
        <f t="shared" si="19"/>
        <v>-0.10791600000084145</v>
      </c>
      <c r="O81" s="1">
        <f t="shared" ca="1" si="12"/>
        <v>-0.10617848522829221</v>
      </c>
      <c r="P81" s="1">
        <f t="shared" si="16"/>
        <v>-0.1039147172269248</v>
      </c>
      <c r="Q81" s="37">
        <f t="shared" si="15"/>
        <v>40118.00488</v>
      </c>
      <c r="S81" s="1">
        <f t="shared" si="8"/>
        <v>1.6010263836842104E-5</v>
      </c>
      <c r="T81" s="1">
        <v>1</v>
      </c>
      <c r="U81" s="1">
        <f t="shared" si="9"/>
        <v>1.6010263836842104E-5</v>
      </c>
      <c r="V81" s="1">
        <f t="shared" si="20"/>
        <v>4.0012827739166479E-3</v>
      </c>
      <c r="W81" s="1">
        <f t="shared" si="21"/>
        <v>1.6010263836842104E-5</v>
      </c>
    </row>
    <row r="82" spans="1:23">
      <c r="A82" s="100" t="s">
        <v>91</v>
      </c>
      <c r="B82" s="120" t="s">
        <v>59</v>
      </c>
      <c r="C82" s="101">
        <v>55136.505080000003</v>
      </c>
      <c r="D82" s="101">
        <v>2.0000000000000001E-4</v>
      </c>
      <c r="E82" s="1">
        <f t="shared" si="13"/>
        <v>34341.738894356407</v>
      </c>
      <c r="F82" s="115">
        <f t="shared" si="22"/>
        <v>34342</v>
      </c>
      <c r="G82" s="1">
        <f t="shared" si="18"/>
        <v>-0.10771599999861792</v>
      </c>
      <c r="I82" s="1">
        <f t="shared" si="19"/>
        <v>-0.10771599999861792</v>
      </c>
      <c r="O82" s="1">
        <f t="shared" ca="1" si="12"/>
        <v>-0.10617848522829221</v>
      </c>
      <c r="P82" s="1">
        <f t="shared" si="16"/>
        <v>-0.1039147172269248</v>
      </c>
      <c r="Q82" s="37">
        <f t="shared" si="15"/>
        <v>40118.005080000003</v>
      </c>
      <c r="S82" s="1">
        <f t="shared" si="8"/>
        <v>1.4449750710370893E-5</v>
      </c>
      <c r="T82" s="1">
        <v>1</v>
      </c>
      <c r="U82" s="1">
        <f t="shared" si="9"/>
        <v>1.4449750710370893E-5</v>
      </c>
      <c r="V82" s="1">
        <f t="shared" si="20"/>
        <v>3.8012827716931152E-3</v>
      </c>
      <c r="W82" s="1">
        <f t="shared" si="21"/>
        <v>1.4449750710370893E-5</v>
      </c>
    </row>
    <row r="83" spans="1:23">
      <c r="A83" s="100" t="s">
        <v>91</v>
      </c>
      <c r="B83" s="120" t="s">
        <v>59</v>
      </c>
      <c r="C83" s="101">
        <v>55136.505490000003</v>
      </c>
      <c r="D83" s="101">
        <v>4.0000000000000002E-4</v>
      </c>
      <c r="E83" s="1">
        <f t="shared" si="13"/>
        <v>34341.739888204247</v>
      </c>
      <c r="F83" s="115">
        <f t="shared" si="22"/>
        <v>34342</v>
      </c>
      <c r="G83" s="1">
        <f t="shared" si="18"/>
        <v>-0.10730599999806145</v>
      </c>
      <c r="I83" s="1">
        <f t="shared" si="19"/>
        <v>-0.10730599999806145</v>
      </c>
      <c r="O83" s="1">
        <f t="shared" ca="1" si="12"/>
        <v>-0.10617848522829221</v>
      </c>
      <c r="P83" s="1">
        <f t="shared" si="16"/>
        <v>-0.1039147172269248</v>
      </c>
      <c r="Q83" s="37">
        <f t="shared" si="15"/>
        <v>40118.005490000003</v>
      </c>
      <c r="S83" s="1">
        <f t="shared" si="8"/>
        <v>1.1500798833808276E-5</v>
      </c>
      <c r="T83" s="1">
        <v>1</v>
      </c>
      <c r="U83" s="1">
        <f t="shared" si="9"/>
        <v>1.1500798833808276E-5</v>
      </c>
      <c r="V83" s="1">
        <f t="shared" si="20"/>
        <v>3.39128277113665E-3</v>
      </c>
      <c r="W83" s="1">
        <f t="shared" si="21"/>
        <v>1.1500798833808276E-5</v>
      </c>
    </row>
    <row r="84" spans="1:23">
      <c r="A84" s="100" t="s">
        <v>92</v>
      </c>
      <c r="B84" s="120" t="s">
        <v>57</v>
      </c>
      <c r="C84" s="101">
        <v>55498.906000000003</v>
      </c>
      <c r="D84" s="101">
        <v>2E-3</v>
      </c>
      <c r="E84" s="1">
        <f t="shared" si="13"/>
        <v>35220.205653782206</v>
      </c>
      <c r="F84" s="115">
        <f t="shared" si="22"/>
        <v>35220.5</v>
      </c>
      <c r="G84" s="1">
        <f t="shared" si="18"/>
        <v>-0.12142899999162182</v>
      </c>
      <c r="I84" s="1">
        <f t="shared" si="19"/>
        <v>-0.12142899999162182</v>
      </c>
      <c r="O84" s="1">
        <f t="shared" ca="1" si="12"/>
        <v>-0.12320310790358913</v>
      </c>
      <c r="P84" s="1">
        <f t="shared" si="16"/>
        <v>-0.12363275303110588</v>
      </c>
      <c r="Q84" s="37">
        <f t="shared" si="15"/>
        <v>40480.406000000003</v>
      </c>
      <c r="S84" s="1">
        <f t="shared" si="8"/>
        <v>4.8565274590352228E-6</v>
      </c>
      <c r="T84" s="1">
        <v>0.4</v>
      </c>
      <c r="U84" s="1">
        <f t="shared" si="9"/>
        <v>1.9426109836140891E-6</v>
      </c>
      <c r="V84" s="1">
        <f t="shared" si="20"/>
        <v>2.2037530394840577E-3</v>
      </c>
      <c r="W84" s="1">
        <f t="shared" si="21"/>
        <v>4.8565274590352228E-6</v>
      </c>
    </row>
    <row r="85" spans="1:23">
      <c r="A85" s="100" t="s">
        <v>91</v>
      </c>
      <c r="B85" s="120" t="s">
        <v>59</v>
      </c>
      <c r="C85" s="101">
        <v>55602.238709999998</v>
      </c>
      <c r="D85" s="101">
        <v>5.9999999999999995E-4</v>
      </c>
      <c r="E85" s="1">
        <f t="shared" si="13"/>
        <v>35470.686118612102</v>
      </c>
      <c r="F85" s="115">
        <f t="shared" si="22"/>
        <v>35471</v>
      </c>
      <c r="G85" s="1">
        <f t="shared" si="18"/>
        <v>-0.12948799999867333</v>
      </c>
      <c r="I85" s="1">
        <f t="shared" si="19"/>
        <v>-0.12948799999867333</v>
      </c>
      <c r="O85" s="1">
        <f t="shared" ca="1" si="12"/>
        <v>-0.12805759621339219</v>
      </c>
      <c r="P85" s="1">
        <f t="shared" si="16"/>
        <v>-0.12956929420030527</v>
      </c>
      <c r="Q85" s="37">
        <f t="shared" si="15"/>
        <v>40583.738709999998</v>
      </c>
      <c r="S85" s="1">
        <f t="shared" si="8"/>
        <v>6.6087472189749875E-9</v>
      </c>
      <c r="T85" s="1">
        <v>1</v>
      </c>
      <c r="U85" s="1">
        <f t="shared" si="9"/>
        <v>6.6087472189749875E-9</v>
      </c>
      <c r="V85" s="1">
        <f t="shared" si="20"/>
        <v>8.1294201631942897E-5</v>
      </c>
      <c r="W85" s="1">
        <f t="shared" si="21"/>
        <v>6.6087472189749875E-9</v>
      </c>
    </row>
    <row r="86" spans="1:23">
      <c r="A86" s="118" t="s">
        <v>96</v>
      </c>
      <c r="B86" s="119" t="s">
        <v>57</v>
      </c>
      <c r="C86" s="118">
        <v>55862.9545</v>
      </c>
      <c r="D86" s="118">
        <v>5.9999999999999995E-4</v>
      </c>
      <c r="E86" s="1">
        <f t="shared" si="13"/>
        <v>36102.666178630818</v>
      </c>
      <c r="F86" s="115">
        <f t="shared" si="22"/>
        <v>36103</v>
      </c>
      <c r="G86" s="1">
        <f t="shared" si="18"/>
        <v>-0.13771399999677669</v>
      </c>
      <c r="I86" s="1">
        <f t="shared" si="19"/>
        <v>-0.13771399999677669</v>
      </c>
      <c r="O86" s="1">
        <f t="shared" ca="1" si="12"/>
        <v>-0.1403052473582842</v>
      </c>
      <c r="P86" s="1">
        <f t="shared" si="16"/>
        <v>-0.14516623345824375</v>
      </c>
      <c r="Q86" s="37">
        <f t="shared" si="15"/>
        <v>40844.4545</v>
      </c>
      <c r="S86" s="1">
        <f t="shared" si="8"/>
        <v>5.5535783564209342E-5</v>
      </c>
      <c r="T86" s="1">
        <v>1</v>
      </c>
      <c r="U86" s="1">
        <f t="shared" si="9"/>
        <v>5.5535783564209342E-5</v>
      </c>
      <c r="V86" s="1">
        <f t="shared" si="20"/>
        <v>7.4522334614670616E-3</v>
      </c>
      <c r="W86" s="1">
        <f t="shared" si="21"/>
        <v>5.5535783564209342E-5</v>
      </c>
    </row>
    <row r="87" spans="1:23">
      <c r="A87" s="47" t="s">
        <v>207</v>
      </c>
      <c r="B87" s="119" t="s">
        <v>57</v>
      </c>
      <c r="C87" s="36">
        <v>56207.815799999997</v>
      </c>
      <c r="D87" s="36">
        <v>6.9999999999999999E-4</v>
      </c>
      <c r="E87" s="1">
        <f>+(C87-C$7)/C$8</f>
        <v>36938.616563807453</v>
      </c>
      <c r="F87" s="115">
        <f>ROUND(2*E87,0)/2+0.5</f>
        <v>36939</v>
      </c>
      <c r="G87" s="1">
        <f>+C87-(C$7+F87*C$8)</f>
        <v>-0.1581819999992149</v>
      </c>
      <c r="K87" s="1">
        <f>+G87</f>
        <v>-0.1581819999992149</v>
      </c>
      <c r="O87" s="1">
        <f ca="1">+C$11+C$12*$F87</f>
        <v>-0.15650625425247688</v>
      </c>
      <c r="P87" s="1">
        <f>+D$11+D$12*F87+D$13*F87^2</f>
        <v>-0.16716037261517802</v>
      </c>
      <c r="Q87" s="37">
        <f>+C87-15018.5</f>
        <v>41189.315799999997</v>
      </c>
      <c r="S87" s="1">
        <f>(P87-G87)^2</f>
        <v>8.0611174831076555E-5</v>
      </c>
      <c r="T87" s="1">
        <v>0.7</v>
      </c>
      <c r="U87" s="1">
        <f>T87*S87</f>
        <v>5.6427822381753584E-5</v>
      </c>
      <c r="V87" s="1">
        <f>ABS(P87-G87)</f>
        <v>8.9783726159631261E-3</v>
      </c>
      <c r="W87" s="1">
        <f>V87^2</f>
        <v>8.0611174831076555E-5</v>
      </c>
    </row>
    <row r="88" spans="1:23">
      <c r="A88" s="47" t="s">
        <v>207</v>
      </c>
      <c r="B88" s="119" t="s">
        <v>57</v>
      </c>
      <c r="C88" s="36">
        <v>56209.879000000001</v>
      </c>
      <c r="D88" s="36">
        <v>1E-3</v>
      </c>
      <c r="E88" s="1">
        <f>+(C88-C$7)/C$8</f>
        <v>36943.617800057211</v>
      </c>
      <c r="F88" s="115">
        <f>ROUND(2*E88,0)/2+0.5</f>
        <v>36944</v>
      </c>
      <c r="G88" s="1">
        <f>+C88-(C$7+F88*C$8)</f>
        <v>-0.15767200000118464</v>
      </c>
      <c r="K88" s="1">
        <f>+G88</f>
        <v>-0.15767200000118464</v>
      </c>
      <c r="O88" s="1">
        <f ca="1">+C$11+C$12*$F88</f>
        <v>-0.15660315022672444</v>
      </c>
      <c r="P88" s="1">
        <f>+D$11+D$12*F88+D$13*F88^2</f>
        <v>-0.16729658577127093</v>
      </c>
      <c r="Q88" s="37">
        <f>+C88-15018.5</f>
        <v>41191.379000000001</v>
      </c>
      <c r="S88" s="1">
        <f>(P88-G88)^2</f>
        <v>9.2632651245747532E-5</v>
      </c>
      <c r="T88" s="1">
        <v>0.4</v>
      </c>
      <c r="U88" s="1">
        <f>T88*S88</f>
        <v>3.7053060498299017E-5</v>
      </c>
      <c r="V88" s="1">
        <f>ABS(P88-G88)</f>
        <v>9.6245857700862913E-3</v>
      </c>
      <c r="W88" s="1">
        <f>V88^2</f>
        <v>9.2632651245747532E-5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BC44"/>
  <sheetViews>
    <sheetView workbookViewId="0">
      <selection activeCell="H48" sqref="H4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1" width="10.28515625" style="1"/>
    <col min="22" max="22" width="15.140625" style="1" customWidth="1"/>
  </cols>
  <sheetData>
    <row r="1" spans="1:32" ht="20.25">
      <c r="A1" s="3" t="s">
        <v>0</v>
      </c>
      <c r="V1" s="5" t="s">
        <v>1</v>
      </c>
      <c r="W1" s="5" t="s">
        <v>208</v>
      </c>
      <c r="AE1" s="1">
        <v>21065.5</v>
      </c>
      <c r="AF1" s="1">
        <v>-3.2039000005170237E-2</v>
      </c>
    </row>
    <row r="2" spans="1:32">
      <c r="A2" s="1" t="s">
        <v>5</v>
      </c>
      <c r="B2" s="1" t="s">
        <v>6</v>
      </c>
      <c r="C2" s="6"/>
      <c r="V2" s="1">
        <v>-9000</v>
      </c>
      <c r="W2" s="1">
        <f>+D$11+D$12*V2+D$13*V2^2</f>
        <v>-1.3656535486345989E-2</v>
      </c>
      <c r="AE2" s="1">
        <v>21188.5</v>
      </c>
      <c r="AF2" s="1">
        <v>-1.2113000004319474E-2</v>
      </c>
    </row>
    <row r="3" spans="1:32">
      <c r="A3" s="13" t="s">
        <v>209</v>
      </c>
      <c r="V3" s="1">
        <v>-8500</v>
      </c>
      <c r="W3" s="1">
        <f t="shared" ref="W3:W19" si="0">+D$11+D$12*V3+D$13*V3^2</f>
        <v>-9.1711337059726186E-3</v>
      </c>
      <c r="AE3" s="1">
        <v>21189</v>
      </c>
      <c r="AF3" s="1">
        <v>-1.3881999999284744E-2</v>
      </c>
    </row>
    <row r="4" spans="1:32">
      <c r="A4" s="8" t="s">
        <v>8</v>
      </c>
      <c r="C4" s="9">
        <v>40969.232799999998</v>
      </c>
      <c r="D4" s="10">
        <v>0.41221999999999998</v>
      </c>
      <c r="V4" s="1">
        <v>-8000</v>
      </c>
      <c r="W4" s="1">
        <f t="shared" si="0"/>
        <v>-5.1799578300390434E-3</v>
      </c>
      <c r="AE4" s="1">
        <v>21215.5</v>
      </c>
      <c r="AF4" s="1">
        <v>-1.2938999992911704E-2</v>
      </c>
    </row>
    <row r="5" spans="1:32">
      <c r="V5" s="1">
        <v>-7500</v>
      </c>
      <c r="W5" s="1">
        <f t="shared" si="0"/>
        <v>-1.6830078585452699E-3</v>
      </c>
      <c r="AE5" s="1">
        <v>21217.5</v>
      </c>
      <c r="AF5" s="1">
        <v>-1.4214999995601829E-2</v>
      </c>
    </row>
    <row r="6" spans="1:32">
      <c r="A6" s="8" t="s">
        <v>11</v>
      </c>
      <c r="V6" s="1">
        <v>-7000</v>
      </c>
      <c r="W6" s="1">
        <f t="shared" si="0"/>
        <v>1.3197162085087019E-3</v>
      </c>
      <c r="AE6" s="1">
        <v>21218</v>
      </c>
      <c r="AF6" s="1">
        <v>-1.4283999997132923E-2</v>
      </c>
    </row>
    <row r="7" spans="1:32">
      <c r="A7" s="1" t="s">
        <v>13</v>
      </c>
      <c r="C7" s="1">
        <v>53020.076000000001</v>
      </c>
      <c r="V7" s="1">
        <v>-6500</v>
      </c>
      <c r="W7" s="1">
        <f t="shared" si="0"/>
        <v>3.8282143711228581E-3</v>
      </c>
      <c r="AE7" s="1">
        <v>21220</v>
      </c>
      <c r="AF7" s="1">
        <v>-1.4860000002954621E-2</v>
      </c>
    </row>
    <row r="8" spans="1:32">
      <c r="A8" s="1" t="s">
        <v>14</v>
      </c>
      <c r="C8" s="1">
        <v>0.41253775999999998</v>
      </c>
      <c r="D8" s="6"/>
      <c r="V8" s="1">
        <v>-6000</v>
      </c>
      <c r="W8" s="1">
        <f t="shared" si="0"/>
        <v>5.8424866292972263E-3</v>
      </c>
      <c r="AE8" s="1">
        <v>22168</v>
      </c>
      <c r="AF8" s="1">
        <v>-7.6839999965159222E-3</v>
      </c>
    </row>
    <row r="9" spans="1:32">
      <c r="A9" s="14" t="s">
        <v>16</v>
      </c>
      <c r="B9" s="14"/>
      <c r="C9" s="14">
        <v>40</v>
      </c>
      <c r="D9" s="14" t="str">
        <f>"F"&amp;C9</f>
        <v>F40</v>
      </c>
      <c r="E9" s="14" t="str">
        <f>"G"&amp;C9</f>
        <v>G40</v>
      </c>
      <c r="V9" s="1">
        <v>-5500</v>
      </c>
      <c r="W9" s="1">
        <f t="shared" si="0"/>
        <v>7.362532983031779E-3</v>
      </c>
      <c r="AE9" s="1">
        <v>22170.5</v>
      </c>
      <c r="AF9" s="1">
        <v>-8.6289999962900765E-3</v>
      </c>
    </row>
    <row r="10" spans="1:32">
      <c r="C10" s="4" t="s">
        <v>17</v>
      </c>
      <c r="D10" s="4" t="s">
        <v>18</v>
      </c>
      <c r="V10" s="1">
        <v>-5000</v>
      </c>
      <c r="W10" s="1">
        <f t="shared" si="0"/>
        <v>8.3883534323265369E-3</v>
      </c>
      <c r="AE10" s="1">
        <v>22914.5</v>
      </c>
      <c r="AF10" s="1">
        <v>-6.4009999987320043E-3</v>
      </c>
    </row>
    <row r="11" spans="1:32">
      <c r="A11" s="1" t="s">
        <v>19</v>
      </c>
      <c r="C11" s="16">
        <f ca="1">INTERCEPT(INDIRECT(E9):G863,INDIRECT(D9):$F863)</f>
        <v>-8.8207075250924718E-3</v>
      </c>
      <c r="D11" s="2">
        <f>E11*F11</f>
        <v>-8.5358668189150829E-3</v>
      </c>
      <c r="E11" s="17">
        <v>-0.85358668189150821</v>
      </c>
      <c r="F11" s="1">
        <v>0.01</v>
      </c>
      <c r="V11" s="1">
        <v>-4500</v>
      </c>
      <c r="W11" s="1">
        <f t="shared" si="0"/>
        <v>8.919947977181486E-3</v>
      </c>
      <c r="AE11" s="1">
        <v>22915</v>
      </c>
      <c r="AF11" s="1">
        <v>-2.670000001671724E-3</v>
      </c>
    </row>
    <row r="12" spans="1:32">
      <c r="A12" s="1" t="s">
        <v>20</v>
      </c>
      <c r="C12" s="16">
        <f ca="1">SLOPE(INDIRECT(E9):G863,INDIRECT(D9):$F863)</f>
        <v>-7.2442735663192335E-6</v>
      </c>
      <c r="D12" s="2">
        <f>E12*F12</f>
        <v>-8.3271030946463555E-6</v>
      </c>
      <c r="E12" s="18">
        <v>-0.83271030946463542</v>
      </c>
      <c r="F12" s="19">
        <v>1.0000000000000001E-5</v>
      </c>
      <c r="V12" s="1">
        <v>-4000</v>
      </c>
      <c r="W12" s="1">
        <f t="shared" si="0"/>
        <v>8.9573166175966369E-3</v>
      </c>
      <c r="AE12" s="1">
        <v>23521</v>
      </c>
      <c r="AF12" s="1">
        <v>-2.4979999943752773E-3</v>
      </c>
    </row>
    <row r="13" spans="1:32">
      <c r="A13" s="1" t="s">
        <v>21</v>
      </c>
      <c r="C13" s="2" t="s">
        <v>22</v>
      </c>
      <c r="D13" s="2">
        <f>E13*F13</f>
        <v>-9.8845180887960623E-10</v>
      </c>
      <c r="E13" s="20">
        <v>-9.8845180887960626E-2</v>
      </c>
      <c r="F13" s="19">
        <v>1E-8</v>
      </c>
      <c r="V13" s="1">
        <v>-3500</v>
      </c>
      <c r="W13" s="1">
        <f t="shared" si="0"/>
        <v>8.5004593535719878E-3</v>
      </c>
      <c r="AE13" s="1">
        <v>23523.5</v>
      </c>
      <c r="AF13" s="1">
        <v>-2.6429999998072162E-3</v>
      </c>
    </row>
    <row r="14" spans="1:32">
      <c r="A14" s="1" t="s">
        <v>24</v>
      </c>
      <c r="D14" s="1">
        <f>2*D13*365.24/C8</f>
        <v>-1.7502501524960401E-6</v>
      </c>
      <c r="E14" s="1">
        <f>SUM(U21:U794)</f>
        <v>2.3607012488753463E-5</v>
      </c>
      <c r="V14" s="1">
        <v>-3000</v>
      </c>
      <c r="W14" s="1">
        <f t="shared" si="0"/>
        <v>7.5493761851075265E-3</v>
      </c>
      <c r="AE14" s="1">
        <v>23857</v>
      </c>
      <c r="AF14" s="1">
        <v>-1.0659999970812351E-3</v>
      </c>
    </row>
    <row r="15" spans="1:32">
      <c r="A15" s="8" t="s">
        <v>26</v>
      </c>
      <c r="C15" s="23">
        <f ca="1">(C7+C11)+(C8+C12)*INT(MAX(F21:F3377))</f>
        <v>53020.892240323927</v>
      </c>
      <c r="D15" s="24">
        <f>+C7+INT(MAX(F21:F1432))*C8+D11+D12*INT(MAX(F21:F3867))+D13*INT(MAX(F21:F3894)^2)</f>
        <v>53020.892522993039</v>
      </c>
      <c r="V15" s="1">
        <v>-2500</v>
      </c>
      <c r="W15" s="1">
        <f t="shared" si="0"/>
        <v>6.104067112203267E-3</v>
      </c>
      <c r="AE15" s="1">
        <v>24032</v>
      </c>
      <c r="AF15" s="1">
        <v>2.8400000155670568E-4</v>
      </c>
    </row>
    <row r="16" spans="1:32">
      <c r="A16" s="8" t="s">
        <v>29</v>
      </c>
      <c r="C16" s="23">
        <f ca="1">+C8+C12</f>
        <v>0.41253051572643368</v>
      </c>
      <c r="D16" s="106">
        <f>+C8+D12+2*D13*MAX(F21:F44)</f>
        <v>0.41252942795464631</v>
      </c>
      <c r="V16" s="1">
        <v>-2000</v>
      </c>
      <c r="W16" s="1">
        <f t="shared" si="0"/>
        <v>4.1645321348592031E-3</v>
      </c>
      <c r="AE16" s="1">
        <v>24761.5</v>
      </c>
      <c r="AF16" s="1">
        <v>-1.286999999138061E-3</v>
      </c>
    </row>
    <row r="17" spans="1:32">
      <c r="A17" s="16" t="s">
        <v>32</v>
      </c>
      <c r="C17" s="1">
        <f>COUNT(C21:C2036)</f>
        <v>24</v>
      </c>
      <c r="V17" s="1">
        <v>-1500</v>
      </c>
      <c r="W17" s="1">
        <f t="shared" si="0"/>
        <v>1.7307712530753366E-3</v>
      </c>
      <c r="AE17" s="1">
        <v>24764</v>
      </c>
      <c r="AF17" s="1">
        <v>-1.1319999975967221E-3</v>
      </c>
    </row>
    <row r="18" spans="1:32">
      <c r="A18" s="8" t="s">
        <v>195</v>
      </c>
      <c r="C18" s="28">
        <f ca="1">+C15</f>
        <v>53020.892240323927</v>
      </c>
      <c r="D18" s="29">
        <f ca="1">C16</f>
        <v>0.41253051572643368</v>
      </c>
      <c r="E18" s="14" t="s">
        <v>17</v>
      </c>
      <c r="V18" s="1">
        <v>-1000</v>
      </c>
      <c r="W18" s="1">
        <f t="shared" si="0"/>
        <v>-1.1972155331483336E-3</v>
      </c>
      <c r="AE18" s="1">
        <v>25770</v>
      </c>
      <c r="AF18" s="1">
        <v>-7.0599999962723814E-3</v>
      </c>
    </row>
    <row r="19" spans="1:32">
      <c r="A19" s="8" t="s">
        <v>196</v>
      </c>
      <c r="C19" s="108">
        <f>+D15</f>
        <v>53020.892522993039</v>
      </c>
      <c r="D19" s="109">
        <f>+D16</f>
        <v>0.41252942795464631</v>
      </c>
      <c r="E19" s="14" t="s">
        <v>197</v>
      </c>
      <c r="V19" s="1">
        <v>-500</v>
      </c>
      <c r="W19" s="1">
        <f t="shared" si="0"/>
        <v>-4.6194282238118068E-3</v>
      </c>
      <c r="AE19" s="1">
        <v>26207</v>
      </c>
      <c r="AF19" s="1">
        <v>-9.6599999960744753E-4</v>
      </c>
    </row>
    <row r="20" spans="1:32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23</v>
      </c>
      <c r="I20" s="5" t="s">
        <v>25</v>
      </c>
      <c r="J20" s="5" t="s">
        <v>28</v>
      </c>
      <c r="K20" s="5" t="s">
        <v>31</v>
      </c>
      <c r="L20" s="5" t="s">
        <v>210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5" t="s">
        <v>49</v>
      </c>
      <c r="S20" s="2" t="s">
        <v>211</v>
      </c>
      <c r="T20" s="2" t="s">
        <v>212</v>
      </c>
      <c r="U20" s="2" t="s">
        <v>213</v>
      </c>
      <c r="V20" s="1">
        <v>0</v>
      </c>
      <c r="W20" s="1">
        <f>+D$11+D$12*V20+D$13*V20^2</f>
        <v>-8.5358668189150829E-3</v>
      </c>
      <c r="AE20" s="1">
        <v>26630.5</v>
      </c>
      <c r="AF20" s="1">
        <v>-3.0090000000200234E-3</v>
      </c>
    </row>
    <row r="21" spans="1:32">
      <c r="A21" s="1" t="s">
        <v>62</v>
      </c>
      <c r="B21" s="2" t="s">
        <v>59</v>
      </c>
      <c r="C21" s="110">
        <v>49659.519999999997</v>
      </c>
      <c r="D21" s="110">
        <v>6.9999999999999999E-4</v>
      </c>
      <c r="E21" s="1">
        <f t="shared" ref="E21:E43" si="1">+(C21-C$7)/C$8</f>
        <v>-8146.056739145537</v>
      </c>
      <c r="F21" s="1">
        <f t="shared" ref="F21:F43" si="2">ROUND(2*E21,0)/2</f>
        <v>-8146</v>
      </c>
      <c r="G21" s="1">
        <f t="shared" ref="G21:G35" si="3">+C21-(C$7+F21*C$8)</f>
        <v>-2.3407040003803559E-2</v>
      </c>
      <c r="J21" s="1">
        <f t="shared" ref="J21:J41" si="4">G21</f>
        <v>-2.3407040003803559E-2</v>
      </c>
      <c r="P21" s="1">
        <f t="shared" ref="P21:P44" si="5">+D$11+D$12*F21+D$13*F21^2</f>
        <v>-6.294294042521513E-3</v>
      </c>
      <c r="Q21" s="37">
        <f t="shared" ref="Q21:Q43" si="6">+C21-15018.5</f>
        <v>34641.019999999997</v>
      </c>
      <c r="S21" s="1">
        <f t="shared" ref="S21:S34" si="7">(P21-G21)^2</f>
        <v>2.9284607433537497E-4</v>
      </c>
      <c r="T21" s="1">
        <v>0</v>
      </c>
      <c r="U21" s="1">
        <f>+T21*S21</f>
        <v>0</v>
      </c>
      <c r="V21" s="1">
        <v>500</v>
      </c>
      <c r="W21" s="1">
        <f>+D$11+D$12*V21+D$13*V21^2</f>
        <v>-1.2946531318458162E-2</v>
      </c>
      <c r="AE21" s="1">
        <v>27295</v>
      </c>
      <c r="AF21" s="1">
        <v>-7.5100000030943193E-3</v>
      </c>
    </row>
    <row r="22" spans="1:32">
      <c r="A22" s="1" t="s">
        <v>63</v>
      </c>
      <c r="B22" s="2"/>
      <c r="C22" s="110">
        <v>49710.282099999997</v>
      </c>
      <c r="D22" s="110" t="s">
        <v>22</v>
      </c>
      <c r="E22" s="1">
        <f t="shared" si="1"/>
        <v>-8023.0083665553539</v>
      </c>
      <c r="F22" s="1">
        <f t="shared" si="2"/>
        <v>-8023</v>
      </c>
      <c r="G22" s="1">
        <f t="shared" si="3"/>
        <v>-3.4515200022724457E-3</v>
      </c>
      <c r="J22" s="1">
        <f t="shared" si="4"/>
        <v>-3.4515200022724457E-3</v>
      </c>
      <c r="P22" s="1">
        <f t="shared" si="5"/>
        <v>-5.3527076155367656E-3</v>
      </c>
      <c r="Q22" s="37">
        <f t="shared" si="6"/>
        <v>34691.782099999997</v>
      </c>
      <c r="S22" s="1">
        <f t="shared" si="7"/>
        <v>3.6145143408296813E-6</v>
      </c>
      <c r="T22" s="1">
        <v>1</v>
      </c>
      <c r="U22" s="1">
        <f t="shared" ref="U22:U44" si="8">+T22*S22</f>
        <v>3.6145143408296813E-6</v>
      </c>
      <c r="V22" s="1">
        <v>1000</v>
      </c>
      <c r="W22" s="1">
        <f>+D$11+D$12*V22+D$13*V22^2</f>
        <v>-1.7851421722441047E-2</v>
      </c>
      <c r="AE22" s="1">
        <v>27295.5</v>
      </c>
      <c r="AF22" s="1">
        <v>-6.6789999982574955E-3</v>
      </c>
    </row>
    <row r="23" spans="1:32">
      <c r="A23" s="1" t="s">
        <v>63</v>
      </c>
      <c r="B23" s="2" t="s">
        <v>59</v>
      </c>
      <c r="C23" s="110">
        <v>49710.486599999997</v>
      </c>
      <c r="D23" s="110" t="s">
        <v>22</v>
      </c>
      <c r="E23" s="1">
        <f t="shared" si="1"/>
        <v>-8022.5126543567903</v>
      </c>
      <c r="F23" s="1">
        <f t="shared" si="2"/>
        <v>-8022.5</v>
      </c>
      <c r="G23" s="1">
        <f t="shared" si="3"/>
        <v>-5.2204000021447428E-3</v>
      </c>
      <c r="J23" s="1">
        <f t="shared" si="4"/>
        <v>-5.2204000021447428E-3</v>
      </c>
      <c r="P23" s="1">
        <f t="shared" si="5"/>
        <v>-5.3489410653343936E-3</v>
      </c>
      <c r="Q23" s="37">
        <f t="shared" si="6"/>
        <v>34691.986599999997</v>
      </c>
      <c r="S23" s="1">
        <f t="shared" si="7"/>
        <v>1.65228049259258E-8</v>
      </c>
      <c r="T23" s="1">
        <v>1</v>
      </c>
      <c r="U23" s="1">
        <f t="shared" si="8"/>
        <v>1.65228049259258E-8</v>
      </c>
      <c r="V23" s="1">
        <v>1500</v>
      </c>
      <c r="W23" s="1">
        <f>+D$11+D$12*V23+D$13*V23^2</f>
        <v>-2.3250538030863729E-2</v>
      </c>
      <c r="AE23" s="1">
        <v>27347.5</v>
      </c>
      <c r="AF23" s="1">
        <v>-6.0549999980139546E-3</v>
      </c>
    </row>
    <row r="24" spans="1:32">
      <c r="A24" s="1" t="s">
        <v>63</v>
      </c>
      <c r="B24" s="2"/>
      <c r="C24" s="110">
        <v>49721.419800000003</v>
      </c>
      <c r="D24" s="110" t="s">
        <v>22</v>
      </c>
      <c r="E24" s="1">
        <f t="shared" si="1"/>
        <v>-7996.0103530886427</v>
      </c>
      <c r="F24" s="1">
        <f t="shared" si="2"/>
        <v>-7996</v>
      </c>
      <c r="G24" s="1">
        <f t="shared" si="3"/>
        <v>-4.2710400011856109E-3</v>
      </c>
      <c r="J24" s="1">
        <f t="shared" si="4"/>
        <v>-4.2710400011856109E-3</v>
      </c>
      <c r="P24" s="1">
        <f t="shared" si="5"/>
        <v>-5.1500211418782707E-3</v>
      </c>
      <c r="Q24" s="37">
        <f t="shared" si="6"/>
        <v>34702.919800000003</v>
      </c>
      <c r="S24" s="1">
        <f t="shared" si="7"/>
        <v>7.7260784569336942E-7</v>
      </c>
      <c r="T24" s="1">
        <v>1</v>
      </c>
      <c r="U24" s="1">
        <f t="shared" si="8"/>
        <v>7.7260784569336942E-7</v>
      </c>
      <c r="AE24" s="1">
        <v>27348</v>
      </c>
      <c r="AF24" s="1">
        <v>-5.4240000026766211E-3</v>
      </c>
    </row>
    <row r="25" spans="1:32">
      <c r="A25" s="1" t="s">
        <v>63</v>
      </c>
      <c r="B25" s="2"/>
      <c r="C25" s="110">
        <v>49722.243600000002</v>
      </c>
      <c r="D25" s="110" t="s">
        <v>22</v>
      </c>
      <c r="E25" s="1">
        <f t="shared" si="1"/>
        <v>-7994.013444975315</v>
      </c>
      <c r="F25" s="1">
        <f t="shared" si="2"/>
        <v>-7994</v>
      </c>
      <c r="G25" s="1">
        <f t="shared" si="3"/>
        <v>-5.5465600016759709E-3</v>
      </c>
      <c r="J25" s="1">
        <f t="shared" si="4"/>
        <v>-5.5465600016759709E-3</v>
      </c>
      <c r="P25" s="1">
        <f t="shared" si="5"/>
        <v>-5.1350646592195973E-3</v>
      </c>
      <c r="Q25" s="37">
        <f t="shared" si="6"/>
        <v>34703.743600000002</v>
      </c>
      <c r="S25" s="1">
        <f t="shared" si="7"/>
        <v>1.6932841686328819E-7</v>
      </c>
      <c r="T25" s="1">
        <v>1</v>
      </c>
      <c r="U25" s="1">
        <f t="shared" si="8"/>
        <v>1.6932841686328819E-7</v>
      </c>
      <c r="AE25" s="1">
        <v>27476.5</v>
      </c>
      <c r="AF25" s="1">
        <v>-7.4569999997038394E-3</v>
      </c>
    </row>
    <row r="26" spans="1:32">
      <c r="A26" s="1" t="s">
        <v>63</v>
      </c>
      <c r="B26" s="2" t="s">
        <v>59</v>
      </c>
      <c r="C26" s="110">
        <v>49722.449800000002</v>
      </c>
      <c r="D26" s="110" t="s">
        <v>22</v>
      </c>
      <c r="E26" s="1">
        <f t="shared" si="1"/>
        <v>-7993.5136119418476</v>
      </c>
      <c r="F26" s="1">
        <f t="shared" si="2"/>
        <v>-7993.5</v>
      </c>
      <c r="G26" s="1">
        <f t="shared" si="3"/>
        <v>-5.6154400008381344E-3</v>
      </c>
      <c r="J26" s="1">
        <f t="shared" si="4"/>
        <v>-5.6154400008381344E-3</v>
      </c>
      <c r="P26" s="1">
        <f t="shared" si="5"/>
        <v>-5.1313267741196836E-3</v>
      </c>
      <c r="Q26" s="37">
        <f t="shared" si="6"/>
        <v>34703.949800000002</v>
      </c>
      <c r="S26" s="1">
        <f t="shared" si="7"/>
        <v>2.3436561628375019E-7</v>
      </c>
      <c r="T26" s="1">
        <v>1</v>
      </c>
      <c r="U26" s="1">
        <f t="shared" si="8"/>
        <v>2.3436561628375019E-7</v>
      </c>
      <c r="AE26" s="1">
        <v>27513</v>
      </c>
      <c r="AF26" s="1">
        <v>-7.3940000002039596E-3</v>
      </c>
    </row>
    <row r="27" spans="1:32">
      <c r="A27" s="1" t="s">
        <v>63</v>
      </c>
      <c r="B27" s="2" t="s">
        <v>59</v>
      </c>
      <c r="C27" s="110">
        <v>49723.274299999997</v>
      </c>
      <c r="D27" s="110">
        <v>2.9999999999999997E-4</v>
      </c>
      <c r="E27" s="1">
        <f t="shared" si="1"/>
        <v>-7991.5150070141553</v>
      </c>
      <c r="F27" s="1">
        <f t="shared" si="2"/>
        <v>-7991.5</v>
      </c>
      <c r="G27" s="1">
        <f t="shared" si="3"/>
        <v>-6.1909600044600666E-3</v>
      </c>
      <c r="J27" s="1">
        <f t="shared" si="4"/>
        <v>-6.1909600044600666E-3</v>
      </c>
      <c r="P27" s="1">
        <f t="shared" si="5"/>
        <v>-5.1163801759791031E-3</v>
      </c>
      <c r="Q27" s="37">
        <f t="shared" si="6"/>
        <v>34704.774299999997</v>
      </c>
      <c r="S27" s="1">
        <f t="shared" si="7"/>
        <v>1.1547218077781769E-6</v>
      </c>
      <c r="T27" s="1">
        <v>1</v>
      </c>
      <c r="U27" s="1">
        <f t="shared" si="8"/>
        <v>1.1547218077781769E-6</v>
      </c>
      <c r="AE27" s="1">
        <v>28076.5</v>
      </c>
      <c r="AF27" s="1">
        <v>-1.023083950713044E-2</v>
      </c>
    </row>
    <row r="28" spans="1:32">
      <c r="A28" s="1" t="s">
        <v>63</v>
      </c>
      <c r="B28" s="2"/>
      <c r="C28" s="110">
        <v>50114.3675</v>
      </c>
      <c r="D28" s="110">
        <v>2.9999999999999997E-4</v>
      </c>
      <c r="E28" s="1">
        <f t="shared" si="1"/>
        <v>-7043.4970607296673</v>
      </c>
      <c r="F28" s="1">
        <f t="shared" si="2"/>
        <v>-7043.5</v>
      </c>
      <c r="G28" s="1">
        <f t="shared" si="3"/>
        <v>1.2125599969294854E-3</v>
      </c>
      <c r="J28" s="1">
        <f t="shared" si="4"/>
        <v>1.2125599969294854E-3</v>
      </c>
      <c r="P28" s="1">
        <f t="shared" si="5"/>
        <v>1.078107643582786E-3</v>
      </c>
      <c r="Q28" s="37">
        <f t="shared" si="6"/>
        <v>35095.8675</v>
      </c>
      <c r="S28" s="1">
        <f t="shared" si="7"/>
        <v>1.8077435320465684E-8</v>
      </c>
      <c r="T28" s="1">
        <v>1</v>
      </c>
      <c r="U28" s="1">
        <f t="shared" si="8"/>
        <v>1.8077435320465684E-8</v>
      </c>
      <c r="AE28" s="1">
        <v>29024.5</v>
      </c>
      <c r="AF28" s="1">
        <v>-1.628099999652477E-2</v>
      </c>
    </row>
    <row r="29" spans="1:32">
      <c r="A29" s="1" t="s">
        <v>63</v>
      </c>
      <c r="B29" s="2"/>
      <c r="C29" s="110">
        <v>50115.397900000004</v>
      </c>
      <c r="D29" s="110">
        <v>2.9999999999999997E-4</v>
      </c>
      <c r="E29" s="1">
        <f t="shared" si="1"/>
        <v>-7040.9993499746488</v>
      </c>
      <c r="F29" s="1">
        <f t="shared" si="2"/>
        <v>-7041</v>
      </c>
      <c r="G29" s="1">
        <f t="shared" si="3"/>
        <v>2.681600017240271E-4</v>
      </c>
      <c r="J29" s="1">
        <f t="shared" si="4"/>
        <v>2.681600017240271E-4</v>
      </c>
      <c r="P29" s="1">
        <f t="shared" si="5"/>
        <v>1.092094509601578E-3</v>
      </c>
      <c r="Q29" s="37">
        <f t="shared" si="6"/>
        <v>35096.897900000004</v>
      </c>
      <c r="S29" s="1">
        <f t="shared" si="7"/>
        <v>6.7886807327142196E-7</v>
      </c>
      <c r="T29" s="1">
        <v>1</v>
      </c>
      <c r="U29" s="1">
        <f t="shared" si="8"/>
        <v>6.7886807327142196E-7</v>
      </c>
      <c r="AE29" s="1">
        <v>29211.5</v>
      </c>
      <c r="AF29" s="1">
        <v>-1.9186999998055398E-2</v>
      </c>
    </row>
    <row r="30" spans="1:32">
      <c r="A30" s="1" t="s">
        <v>62</v>
      </c>
      <c r="B30" s="2"/>
      <c r="C30" s="110">
        <v>50422.328399999999</v>
      </c>
      <c r="D30" s="110">
        <v>2.0000000000000001E-4</v>
      </c>
      <c r="E30" s="1">
        <f t="shared" si="1"/>
        <v>-6296.9935164238123</v>
      </c>
      <c r="F30" s="1">
        <f t="shared" si="2"/>
        <v>-6297</v>
      </c>
      <c r="G30" s="1">
        <f t="shared" si="3"/>
        <v>2.6747199954115786E-3</v>
      </c>
      <c r="J30" s="1">
        <f t="shared" si="4"/>
        <v>2.6747199954115786E-3</v>
      </c>
      <c r="P30" s="1">
        <f t="shared" si="5"/>
        <v>4.7056036559508102E-3</v>
      </c>
      <c r="Q30" s="37">
        <f t="shared" si="6"/>
        <v>35403.828399999999</v>
      </c>
      <c r="S30" s="1">
        <f t="shared" si="7"/>
        <v>4.1244884426452293E-6</v>
      </c>
      <c r="T30" s="1">
        <v>1</v>
      </c>
      <c r="U30" s="1">
        <f t="shared" si="8"/>
        <v>4.1244884426452293E-6</v>
      </c>
      <c r="AE30" s="1">
        <v>29214</v>
      </c>
      <c r="AF30" s="1">
        <v>-2.1432000001368579E-2</v>
      </c>
    </row>
    <row r="31" spans="1:32">
      <c r="A31" s="1" t="s">
        <v>62</v>
      </c>
      <c r="B31" s="2" t="s">
        <v>59</v>
      </c>
      <c r="C31" s="110">
        <v>50422.538399999998</v>
      </c>
      <c r="D31" s="110">
        <v>4.0000000000000002E-4</v>
      </c>
      <c r="E31" s="1">
        <f t="shared" si="1"/>
        <v>-6296.4844721123309</v>
      </c>
      <c r="F31" s="1">
        <f t="shared" si="2"/>
        <v>-6296.5</v>
      </c>
      <c r="G31" s="1">
        <f t="shared" si="3"/>
        <v>6.4058399948407896E-3</v>
      </c>
      <c r="J31" s="1">
        <f t="shared" si="4"/>
        <v>6.4058399948407896E-3</v>
      </c>
      <c r="P31" s="1">
        <f t="shared" si="5"/>
        <v>4.7076641383310552E-3</v>
      </c>
      <c r="Q31" s="37">
        <f t="shared" si="6"/>
        <v>35404.038399999998</v>
      </c>
      <c r="S31" s="1">
        <f t="shared" si="7"/>
        <v>2.8838012396325699E-6</v>
      </c>
      <c r="T31" s="1">
        <v>1</v>
      </c>
      <c r="U31" s="1">
        <f t="shared" si="8"/>
        <v>2.8838012396325699E-6</v>
      </c>
      <c r="AE31" s="1">
        <v>29716.5</v>
      </c>
      <c r="AF31" s="1">
        <v>-2.0126999996136874E-2</v>
      </c>
    </row>
    <row r="32" spans="1:32">
      <c r="A32" s="35" t="s">
        <v>65</v>
      </c>
      <c r="B32" s="2"/>
      <c r="C32" s="110">
        <v>50672.536599999999</v>
      </c>
      <c r="D32" s="110">
        <v>1.1000000000000001E-3</v>
      </c>
      <c r="E32" s="1">
        <f t="shared" si="1"/>
        <v>-5690.4837026312489</v>
      </c>
      <c r="F32" s="1">
        <f t="shared" si="2"/>
        <v>-5690.5</v>
      </c>
      <c r="G32" s="1">
        <f t="shared" si="3"/>
        <v>6.7232799992780201E-3</v>
      </c>
      <c r="J32" s="1">
        <f t="shared" si="4"/>
        <v>6.7232799992780201E-3</v>
      </c>
      <c r="P32" s="1">
        <f t="shared" si="5"/>
        <v>6.8416741937975048E-3</v>
      </c>
      <c r="Q32" s="37">
        <f t="shared" si="6"/>
        <v>35654.036599999999</v>
      </c>
      <c r="S32" s="1">
        <f t="shared" si="7"/>
        <v>1.4017185295917578E-8</v>
      </c>
      <c r="T32" s="1">
        <v>0.8</v>
      </c>
      <c r="U32" s="1">
        <f t="shared" si="8"/>
        <v>1.1213748236734063E-8</v>
      </c>
      <c r="AE32" s="1">
        <v>29860</v>
      </c>
      <c r="AF32" s="1">
        <v>-2.8780000000551809E-2</v>
      </c>
    </row>
    <row r="33" spans="1:55">
      <c r="A33" s="35" t="s">
        <v>65</v>
      </c>
      <c r="B33" s="2" t="s">
        <v>59</v>
      </c>
      <c r="C33" s="110">
        <v>50673.567799999997</v>
      </c>
      <c r="D33" s="110">
        <v>1.1000000000000001E-3</v>
      </c>
      <c r="E33" s="1">
        <f t="shared" si="1"/>
        <v>-5687.9840526598191</v>
      </c>
      <c r="F33" s="1">
        <f t="shared" si="2"/>
        <v>-5688</v>
      </c>
      <c r="G33" s="1">
        <f t="shared" si="3"/>
        <v>6.5788799984147772E-3</v>
      </c>
      <c r="J33" s="1">
        <f t="shared" si="4"/>
        <v>6.5788799984147772E-3</v>
      </c>
      <c r="P33" s="1">
        <f t="shared" si="5"/>
        <v>6.8489741833292345E-3</v>
      </c>
      <c r="Q33" s="37">
        <f t="shared" si="6"/>
        <v>35655.067799999997</v>
      </c>
      <c r="S33" s="1">
        <f t="shared" si="7"/>
        <v>7.2950868724605029E-8</v>
      </c>
      <c r="T33" s="1">
        <v>0.8</v>
      </c>
      <c r="U33" s="1">
        <f t="shared" si="8"/>
        <v>5.8360694979684028E-8</v>
      </c>
      <c r="AE33" s="1">
        <v>30009.5</v>
      </c>
      <c r="AF33" s="1">
        <v>-3.1111000003875233E-2</v>
      </c>
    </row>
    <row r="34" spans="1:55">
      <c r="A34" s="35" t="s">
        <v>206</v>
      </c>
      <c r="B34" s="2" t="s">
        <v>59</v>
      </c>
      <c r="C34" s="110">
        <v>50811.150800000003</v>
      </c>
      <c r="D34" s="110"/>
      <c r="E34" s="1">
        <f t="shared" si="1"/>
        <v>-5354.4800359608244</v>
      </c>
      <c r="F34" s="1">
        <f t="shared" si="2"/>
        <v>-5354.5</v>
      </c>
      <c r="G34" s="1">
        <f t="shared" si="3"/>
        <v>8.2359200023347512E-3</v>
      </c>
      <c r="J34" s="1">
        <f t="shared" si="4"/>
        <v>8.2359200023347512E-3</v>
      </c>
      <c r="P34" s="1">
        <f t="shared" si="5"/>
        <v>7.7120308309656105E-3</v>
      </c>
      <c r="Q34" s="37">
        <f t="shared" si="6"/>
        <v>35792.650800000003</v>
      </c>
      <c r="S34" s="1">
        <f t="shared" si="7"/>
        <v>2.744598638778449E-7</v>
      </c>
      <c r="T34" s="1">
        <v>1</v>
      </c>
      <c r="U34" s="1">
        <f t="shared" si="8"/>
        <v>2.744598638778449E-7</v>
      </c>
      <c r="AE34" s="1">
        <v>30010</v>
      </c>
      <c r="AF34" s="1">
        <v>-2.9379999992670491E-2</v>
      </c>
    </row>
    <row r="35" spans="1:55">
      <c r="A35" s="35" t="s">
        <v>206</v>
      </c>
      <c r="B35" s="2" t="s">
        <v>59</v>
      </c>
      <c r="C35" s="121">
        <v>50818.179100000001</v>
      </c>
      <c r="D35" s="110"/>
      <c r="E35" s="1">
        <f t="shared" si="1"/>
        <v>-5337.4432924637003</v>
      </c>
      <c r="F35" s="1">
        <f t="shared" si="2"/>
        <v>-5337.5</v>
      </c>
      <c r="G35" s="1">
        <f t="shared" si="3"/>
        <v>2.3394000003463589E-2</v>
      </c>
      <c r="P35" s="1">
        <f t="shared" si="5"/>
        <v>7.750135032945818E-3</v>
      </c>
      <c r="Q35" s="37">
        <f t="shared" si="6"/>
        <v>35799.679100000001</v>
      </c>
      <c r="U35" s="1">
        <f t="shared" si="8"/>
        <v>0</v>
      </c>
      <c r="AE35" s="1">
        <v>30036.5</v>
      </c>
      <c r="AF35" s="1">
        <v>-2.9437000004691072E-2</v>
      </c>
    </row>
    <row r="36" spans="1:55">
      <c r="A36" s="35" t="s">
        <v>65</v>
      </c>
      <c r="B36" s="2" t="s">
        <v>59</v>
      </c>
      <c r="C36" s="110">
        <v>51184.2912</v>
      </c>
      <c r="D36" s="110">
        <v>4.0000000000000002E-4</v>
      </c>
      <c r="E36" s="1">
        <f>+(C36-C$7)/C$8</f>
        <v>-4449.9800454629931</v>
      </c>
      <c r="F36" s="1">
        <f>ROUND(2*E36,0)/2</f>
        <v>-4450</v>
      </c>
      <c r="G36" s="1">
        <f t="shared" ref="G36:G44" si="9">+C36-(C$7+F36*C$8)</f>
        <v>8.2320000001345761E-3</v>
      </c>
      <c r="J36" s="1">
        <f t="shared" si="4"/>
        <v>8.2320000001345761E-3</v>
      </c>
      <c r="P36" s="1">
        <f>+D$11+D$12*F36+D$13*F36^2</f>
        <v>8.9459250069227926E-3</v>
      </c>
      <c r="Q36" s="37">
        <f>+C36-15018.5</f>
        <v>36165.7912</v>
      </c>
      <c r="S36" s="1">
        <f t="shared" ref="S36:S44" si="10">(P36-G36)^2</f>
        <v>5.0968891531755497E-7</v>
      </c>
      <c r="T36" s="1">
        <v>1</v>
      </c>
      <c r="U36" s="1">
        <f t="shared" si="8"/>
        <v>5.0968891531755497E-7</v>
      </c>
      <c r="AE36" s="1">
        <v>30864</v>
      </c>
      <c r="AF36" s="1">
        <v>-4.2331999997259118E-2</v>
      </c>
    </row>
    <row r="37" spans="1:55">
      <c r="A37" s="35" t="s">
        <v>68</v>
      </c>
      <c r="B37" s="2"/>
      <c r="C37" s="110">
        <v>51185.322699999997</v>
      </c>
      <c r="D37" s="110">
        <v>2.9999999999999997E-4</v>
      </c>
      <c r="E37" s="1">
        <f>+(C37-C$7)/C$8</f>
        <v>-4447.4796682854048</v>
      </c>
      <c r="F37" s="1">
        <f>ROUND(2*E37,0)/2</f>
        <v>-4447.5</v>
      </c>
      <c r="G37" s="1">
        <f t="shared" si="9"/>
        <v>8.3875999989686534E-3</v>
      </c>
      <c r="J37" s="1">
        <f t="shared" si="4"/>
        <v>8.3875999989686534E-3</v>
      </c>
      <c r="P37" s="1">
        <f>+D$11+D$12*F37+D$13*F37^2</f>
        <v>8.9470941241099437E-3</v>
      </c>
      <c r="Q37" s="37">
        <f>+C37-15018.5</f>
        <v>36166.822699999997</v>
      </c>
      <c r="S37" s="1">
        <f t="shared" si="10"/>
        <v>3.1303367606761788E-7</v>
      </c>
      <c r="T37" s="1">
        <v>1</v>
      </c>
      <c r="U37" s="1">
        <f t="shared" si="8"/>
        <v>3.1303367606761788E-7</v>
      </c>
      <c r="AE37" s="1">
        <v>30986.5</v>
      </c>
      <c r="AF37" s="1">
        <v>-3.893699999753153E-2</v>
      </c>
    </row>
    <row r="38" spans="1:55">
      <c r="A38" s="35" t="s">
        <v>77</v>
      </c>
      <c r="B38" s="2" t="s">
        <v>57</v>
      </c>
      <c r="C38" s="110">
        <v>52251.109700000001</v>
      </c>
      <c r="D38" s="110"/>
      <c r="E38" s="1">
        <f>+(C38-C$7)/C$8</f>
        <v>-1863.990098748779</v>
      </c>
      <c r="F38" s="1">
        <f>ROUND(2*E38,0)/2</f>
        <v>-1864</v>
      </c>
      <c r="G38" s="1">
        <f t="shared" si="9"/>
        <v>4.0846400006557815E-3</v>
      </c>
      <c r="J38" s="1">
        <f t="shared" si="4"/>
        <v>4.0846400006557815E-3</v>
      </c>
      <c r="P38" s="1">
        <f>+D$11+D$12*F38+D$13*F38^2</f>
        <v>3.5514814933607667E-3</v>
      </c>
      <c r="Q38" s="37">
        <f>+C38-15018.5</f>
        <v>37232.609700000001</v>
      </c>
      <c r="S38" s="1">
        <f t="shared" si="10"/>
        <v>2.842579939010483E-7</v>
      </c>
      <c r="T38" s="1">
        <v>1</v>
      </c>
      <c r="U38" s="1">
        <f t="shared" si="8"/>
        <v>2.842579939010483E-7</v>
      </c>
      <c r="AE38" s="1">
        <v>32531</v>
      </c>
      <c r="AF38" s="1">
        <v>-7.1527999993122648E-2</v>
      </c>
    </row>
    <row r="39" spans="1:55">
      <c r="A39" s="35" t="s">
        <v>77</v>
      </c>
      <c r="B39" s="2" t="s">
        <v>59</v>
      </c>
      <c r="C39" s="110">
        <v>52251.316599999998</v>
      </c>
      <c r="D39" s="110"/>
      <c r="E39" s="1">
        <f>+(C39-C$7)/C$8</f>
        <v>-1863.4885689009479</v>
      </c>
      <c r="F39" s="1">
        <f>ROUND(2*E39,0)/2</f>
        <v>-1863.5</v>
      </c>
      <c r="G39" s="1">
        <f t="shared" si="9"/>
        <v>4.7157599983620457E-3</v>
      </c>
      <c r="J39" s="1">
        <f t="shared" si="4"/>
        <v>4.7157599983620457E-3</v>
      </c>
      <c r="P39" s="1">
        <f>+D$11+D$12*F39+D$13*F39^2</f>
        <v>3.549160168872243E-3</v>
      </c>
      <c r="Q39" s="37">
        <f>+C39-15018.5</f>
        <v>37232.816599999998</v>
      </c>
      <c r="S39" s="1">
        <f t="shared" si="10"/>
        <v>1.3609551621656368E-6</v>
      </c>
      <c r="T39" s="1">
        <v>1</v>
      </c>
      <c r="U39" s="1">
        <f t="shared" si="8"/>
        <v>1.3609551621656368E-6</v>
      </c>
      <c r="AE39" s="1">
        <v>32573</v>
      </c>
      <c r="AF39" s="1">
        <v>-7.3073999992629979E-2</v>
      </c>
    </row>
    <row r="40" spans="1:55">
      <c r="A40" s="1" t="s">
        <v>73</v>
      </c>
      <c r="C40" s="110">
        <v>52319.383399999999</v>
      </c>
      <c r="D40" s="110">
        <v>3.5000000000000001E-3</v>
      </c>
      <c r="E40" s="1">
        <f>+(C40-C$7)/C$8</f>
        <v>-1698.4932482301795</v>
      </c>
      <c r="F40" s="1">
        <f>ROUND(2*E40,0)/2</f>
        <v>-1698.5</v>
      </c>
      <c r="G40" s="1">
        <f t="shared" si="9"/>
        <v>2.7853599967784248E-3</v>
      </c>
      <c r="J40" s="1">
        <f t="shared" si="4"/>
        <v>2.7853599967784248E-3</v>
      </c>
      <c r="P40" s="1">
        <f>+D$11+D$12*F40+D$13*F40^2</f>
        <v>2.7561309398884066E-3</v>
      </c>
      <c r="Q40" s="37">
        <f>+C40-15018.5</f>
        <v>37300.883399999999</v>
      </c>
      <c r="S40" s="1">
        <f t="shared" si="10"/>
        <v>8.5433776667992497E-10</v>
      </c>
      <c r="T40" s="1">
        <v>0.2</v>
      </c>
      <c r="U40" s="1">
        <f t="shared" si="8"/>
        <v>1.70867553335985E-10</v>
      </c>
      <c r="AE40" s="1">
        <v>32740</v>
      </c>
      <c r="AF40" s="1">
        <v>-7.7320000003965106E-2</v>
      </c>
    </row>
    <row r="41" spans="1:55">
      <c r="A41" s="8" t="s">
        <v>74</v>
      </c>
      <c r="B41" s="2"/>
      <c r="C41" s="36">
        <v>52551.845800000003</v>
      </c>
      <c r="D41" s="110">
        <v>3.0000000000000001E-5</v>
      </c>
      <c r="E41" s="1">
        <f t="shared" si="1"/>
        <v>-1134.9996179743598</v>
      </c>
      <c r="F41" s="1">
        <f t="shared" si="2"/>
        <v>-1135</v>
      </c>
      <c r="G41" s="1">
        <f t="shared" si="9"/>
        <v>1.5759999951114878E-4</v>
      </c>
      <c r="J41" s="1">
        <f t="shared" si="4"/>
        <v>1.5759999951114878E-4</v>
      </c>
      <c r="P41" s="1">
        <f t="shared" si="5"/>
        <v>-3.5795313798540093E-4</v>
      </c>
      <c r="Q41" s="37">
        <f t="shared" si="6"/>
        <v>37533.345800000003</v>
      </c>
      <c r="S41" s="1">
        <f t="shared" si="10"/>
        <v>2.6579503758253628E-7</v>
      </c>
      <c r="T41" s="1">
        <v>1</v>
      </c>
      <c r="U41" s="1">
        <f t="shared" si="8"/>
        <v>2.6579503758253628E-7</v>
      </c>
      <c r="AE41" s="1">
        <v>32741.5</v>
      </c>
      <c r="AF41" s="1">
        <v>-7.5126999996427912E-2</v>
      </c>
    </row>
    <row r="42" spans="1:55">
      <c r="A42" s="47" t="s">
        <v>76</v>
      </c>
      <c r="B42" s="39"/>
      <c r="C42" s="36">
        <v>52942.9257</v>
      </c>
      <c r="D42" s="36">
        <v>2.0000000000000001E-4</v>
      </c>
      <c r="E42" s="1">
        <f>+(C42-C$7)/C$8</f>
        <v>-187.01391116294701</v>
      </c>
      <c r="F42" s="1">
        <f>ROUND(2*E42,0)/2</f>
        <v>-187</v>
      </c>
      <c r="G42" s="1">
        <f>+C42-(C$7+F42*C$8)</f>
        <v>-5.7388799978070892E-3</v>
      </c>
      <c r="K42" s="1">
        <f>G42</f>
        <v>-5.7388799978070892E-3</v>
      </c>
      <c r="O42" s="1">
        <f ca="1">+C$11+C$12*$F42</f>
        <v>-7.4660283681907752E-3</v>
      </c>
      <c r="P42" s="1">
        <f>+D$11+D$12*F42+D$13*F42^2</f>
        <v>-7.0132637115209251E-3</v>
      </c>
      <c r="Q42" s="37">
        <f>+C42-15018.5</f>
        <v>37924.4257</v>
      </c>
      <c r="S42" s="1">
        <f t="shared" si="10"/>
        <v>1.6240538497790681E-6</v>
      </c>
      <c r="T42" s="1">
        <v>1</v>
      </c>
      <c r="U42" s="1">
        <f t="shared" si="8"/>
        <v>1.6240538497790681E-6</v>
      </c>
      <c r="AG42" s="1">
        <v>32744</v>
      </c>
      <c r="AH42" s="1">
        <v>-7.5272000001859851E-2</v>
      </c>
      <c r="BA42" s="1">
        <v>29860</v>
      </c>
      <c r="BB42" s="1">
        <v>-2.8780000000551809E-2</v>
      </c>
      <c r="BC42" s="1">
        <v>0.2</v>
      </c>
    </row>
    <row r="43" spans="1:55">
      <c r="A43" s="1" t="s">
        <v>77</v>
      </c>
      <c r="C43" s="110">
        <v>53020.0674</v>
      </c>
      <c r="D43" s="110">
        <v>5.9999999999999995E-4</v>
      </c>
      <c r="E43" s="1">
        <f t="shared" si="1"/>
        <v>-2.0846576567983631E-2</v>
      </c>
      <c r="F43" s="1">
        <f t="shared" si="2"/>
        <v>0</v>
      </c>
      <c r="G43" s="1">
        <f t="shared" si="9"/>
        <v>-8.6000000010244548E-3</v>
      </c>
      <c r="J43" s="1">
        <f>G43</f>
        <v>-8.6000000010244548E-3</v>
      </c>
      <c r="O43" s="1">
        <f ca="1">+C$11+C$12*$F43</f>
        <v>-8.8207075250924718E-3</v>
      </c>
      <c r="P43" s="1">
        <f t="shared" si="5"/>
        <v>-8.5358668189150829E-3</v>
      </c>
      <c r="Q43" s="37">
        <f t="shared" si="6"/>
        <v>38001.5674</v>
      </c>
      <c r="S43" s="1">
        <f t="shared" si="10"/>
        <v>4.1130650474738634E-9</v>
      </c>
      <c r="T43" s="1">
        <v>1</v>
      </c>
      <c r="U43" s="1">
        <f t="shared" si="8"/>
        <v>4.1130650474738634E-9</v>
      </c>
      <c r="X43" s="1" t="s">
        <v>64</v>
      </c>
      <c r="AE43" s="1">
        <v>32812</v>
      </c>
      <c r="AF43" s="1">
        <v>-7.7656000001297798E-2</v>
      </c>
    </row>
    <row r="44" spans="1:55">
      <c r="A44" s="1" t="s">
        <v>77</v>
      </c>
      <c r="C44" s="110">
        <v>53021.0965</v>
      </c>
      <c r="D44" s="110">
        <v>5.9999999999999995E-4</v>
      </c>
      <c r="E44" s="1">
        <f>+(C44-C$7)/C$8</f>
        <v>2.4737129517519061</v>
      </c>
      <c r="F44" s="1">
        <f>ROUND(2*E44,0)/2</f>
        <v>2.5</v>
      </c>
      <c r="G44" s="1">
        <f t="shared" si="9"/>
        <v>-1.0844399999768939E-2</v>
      </c>
      <c r="J44" s="1">
        <f>G44</f>
        <v>-1.0844399999768939E-2</v>
      </c>
      <c r="O44" s="1">
        <f ca="1">+C$11+C$12*$F44</f>
        <v>-8.838818209008269E-3</v>
      </c>
      <c r="P44" s="1">
        <f t="shared" si="5"/>
        <v>-8.5566907544755051E-3</v>
      </c>
      <c r="Q44" s="37">
        <f>+C44-15018.5</f>
        <v>38002.5965</v>
      </c>
      <c r="S44" s="1">
        <f t="shared" si="10"/>
        <v>5.233613591001052E-6</v>
      </c>
      <c r="T44" s="1">
        <v>1</v>
      </c>
      <c r="U44" s="1">
        <f t="shared" si="8"/>
        <v>5.233613591001052E-6</v>
      </c>
      <c r="X44" s="1" t="s">
        <v>64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A1:AB321"/>
  <sheetViews>
    <sheetView workbookViewId="0">
      <selection activeCell="E6" sqref="E6"/>
    </sheetView>
  </sheetViews>
  <sheetFormatPr defaultRowHeight="12.75"/>
  <cols>
    <col min="2" max="2" width="10.7109375" customWidth="1"/>
    <col min="5" max="5" width="12.28515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73" t="s">
        <v>107</v>
      </c>
      <c r="D1" s="74" t="s">
        <v>108</v>
      </c>
      <c r="M1" s="75" t="s">
        <v>109</v>
      </c>
      <c r="N1" t="s">
        <v>110</v>
      </c>
      <c r="O1">
        <f ca="1">H18*J18-I18*I18</f>
        <v>1554.3538204489305</v>
      </c>
      <c r="P1" t="s">
        <v>111</v>
      </c>
      <c r="U1" s="5" t="s">
        <v>112</v>
      </c>
      <c r="V1" s="76" t="s">
        <v>113</v>
      </c>
      <c r="AA1">
        <v>1</v>
      </c>
      <c r="AB1" t="s">
        <v>114</v>
      </c>
    </row>
    <row r="2" spans="1:28">
      <c r="M2" s="75" t="s">
        <v>115</v>
      </c>
      <c r="N2" t="s">
        <v>116</v>
      </c>
      <c r="O2">
        <f ca="1">+F18*J18-H18*I18</f>
        <v>1258.3563330218894</v>
      </c>
      <c r="P2" t="s">
        <v>117</v>
      </c>
      <c r="U2">
        <v>2.1</v>
      </c>
      <c r="V2">
        <f t="shared" ref="V2:V31" ca="1" si="0">+E$4+E$5*U2+E$6*U2^2</f>
        <v>-1.1647819019446171E-2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75" t="s">
        <v>125</v>
      </c>
      <c r="N3" t="s">
        <v>126</v>
      </c>
      <c r="O3">
        <f ca="1">+F18*I18-H18*H18</f>
        <v>250.83783757682977</v>
      </c>
      <c r="P3" t="s">
        <v>127</v>
      </c>
      <c r="U3">
        <v>2.15</v>
      </c>
      <c r="V3">
        <f t="shared" ca="1" si="0"/>
        <v>-7.2732015957253093E-3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77" t="s">
        <v>131</v>
      </c>
      <c r="E4" s="78">
        <f ca="1">(G18*O1-K18*O2+L18*O3)/O7</f>
        <v>-0.70184814626241554</v>
      </c>
      <c r="F4" s="79">
        <f ca="1">+E7/O7*O18</f>
        <v>8.0937230612682737E-2</v>
      </c>
      <c r="G4" s="80">
        <f>+B18</f>
        <v>1</v>
      </c>
      <c r="H4" s="81">
        <f ca="1">ABS(F4/E4)</f>
        <v>0.11532014588013308</v>
      </c>
      <c r="M4" s="75" t="s">
        <v>132</v>
      </c>
      <c r="N4" t="s">
        <v>133</v>
      </c>
      <c r="O4">
        <f ca="1">+C18*J18-H18*H18</f>
        <v>1020.3719098609254</v>
      </c>
      <c r="P4" t="s">
        <v>134</v>
      </c>
      <c r="U4">
        <v>2.2000000000000002</v>
      </c>
      <c r="V4">
        <f t="shared" ca="1" si="0"/>
        <v>-3.4594550418234338E-3</v>
      </c>
      <c r="AA4">
        <v>4</v>
      </c>
      <c r="AB4" t="s">
        <v>135</v>
      </c>
    </row>
    <row r="5" spans="1:28">
      <c r="A5" t="s">
        <v>136</v>
      </c>
      <c r="B5" s="82">
        <v>40323</v>
      </c>
      <c r="D5" s="83" t="s">
        <v>137</v>
      </c>
      <c r="E5" s="84">
        <f ca="1">+(-G18*O2+K18*O4-L18*O5)/O7</f>
        <v>0.56423258782069474</v>
      </c>
      <c r="F5" s="85">
        <f ca="1">P18*E7/O7</f>
        <v>6.5563488428121403E-2</v>
      </c>
      <c r="G5" s="86">
        <f>+B18/A18</f>
        <v>1E-4</v>
      </c>
      <c r="H5" s="81">
        <f ca="1">ABS(F5/E5)</f>
        <v>0.1161994004659592</v>
      </c>
      <c r="M5" s="75" t="s">
        <v>138</v>
      </c>
      <c r="N5" t="s">
        <v>139</v>
      </c>
      <c r="O5">
        <f ca="1">+C18*I18-F18*H18</f>
        <v>203.72360868893975</v>
      </c>
      <c r="P5" t="s">
        <v>140</v>
      </c>
      <c r="U5">
        <v>2.25</v>
      </c>
      <c r="V5">
        <f t="shared" ca="1" si="0"/>
        <v>-2.0657935774082148E-4</v>
      </c>
      <c r="AA5">
        <v>5</v>
      </c>
      <c r="AB5" t="s">
        <v>141</v>
      </c>
    </row>
    <row r="6" spans="1:28">
      <c r="D6" s="87" t="s">
        <v>142</v>
      </c>
      <c r="E6" s="88">
        <f ca="1">+(G18*O3-K18*O5+L18*O6)/O7</f>
        <v>-0.11217417396382982</v>
      </c>
      <c r="F6" s="89">
        <f ca="1">Q18*E7/O7</f>
        <v>1.3101498189782146E-2</v>
      </c>
      <c r="G6" s="90">
        <f>+B18/A18^2</f>
        <v>1E-8</v>
      </c>
      <c r="H6" s="81">
        <f ca="1">ABS(F6/E6)</f>
        <v>0.11679603002030288</v>
      </c>
      <c r="M6" s="91" t="s">
        <v>143</v>
      </c>
      <c r="N6" s="92" t="s">
        <v>144</v>
      </c>
      <c r="O6" s="92">
        <f ca="1">+C18*H18-F18*F18</f>
        <v>40.742738051800188</v>
      </c>
      <c r="P6" t="s">
        <v>145</v>
      </c>
      <c r="U6">
        <v>2.2999999999999998</v>
      </c>
      <c r="V6">
        <f t="shared" ca="1" si="0"/>
        <v>2.4854254565226386E-3</v>
      </c>
      <c r="AA6">
        <v>6</v>
      </c>
      <c r="AB6" t="s">
        <v>146</v>
      </c>
    </row>
    <row r="7" spans="1:28">
      <c r="D7" s="74" t="s">
        <v>147</v>
      </c>
      <c r="E7" s="93">
        <f ca="1">SQRT(N18/(B15-3))</f>
        <v>3.7065288402743195E-3</v>
      </c>
      <c r="G7" s="94" t="e">
        <f>+#REF!</f>
        <v>#REF!</v>
      </c>
      <c r="M7" s="75" t="s">
        <v>148</v>
      </c>
      <c r="N7" t="s">
        <v>149</v>
      </c>
      <c r="O7">
        <f ca="1">+C18*O1-F18*O2+H18*O3</f>
        <v>3.1851697999300086</v>
      </c>
      <c r="U7">
        <v>2.35</v>
      </c>
      <c r="V7">
        <f t="shared" ca="1" si="0"/>
        <v>4.6165594009668354E-3</v>
      </c>
      <c r="AA7">
        <v>7</v>
      </c>
      <c r="AB7" t="s">
        <v>150</v>
      </c>
    </row>
    <row r="8" spans="1:28">
      <c r="A8" s="26">
        <v>21</v>
      </c>
      <c r="B8" t="s">
        <v>151</v>
      </c>
      <c r="C8" s="95">
        <v>21</v>
      </c>
      <c r="D8" s="74" t="s">
        <v>152</v>
      </c>
      <c r="F8" s="96">
        <f ca="1">CORREL(INDIRECT(E12):INDIRECT(E13),INDIRECT(M12):INDIRECT(M13))</f>
        <v>0.85979613003775546</v>
      </c>
      <c r="G8" s="93"/>
      <c r="K8" s="94"/>
      <c r="U8">
        <v>2.4</v>
      </c>
      <c r="V8">
        <f t="shared" ca="1" si="0"/>
        <v>6.1868224755919909E-3</v>
      </c>
      <c r="AA8">
        <v>8</v>
      </c>
      <c r="AB8" t="s">
        <v>153</v>
      </c>
    </row>
    <row r="9" spans="1:28">
      <c r="A9" s="26">
        <f>20+COUNT(A21:A1428)</f>
        <v>44</v>
      </c>
      <c r="B9" t="s">
        <v>154</v>
      </c>
      <c r="C9" s="95">
        <f>A9</f>
        <v>44</v>
      </c>
      <c r="E9" s="97">
        <f ca="1">E6*G6</f>
        <v>-1.1217417396382983E-9</v>
      </c>
      <c r="F9" s="98">
        <f ca="1">H6</f>
        <v>0.11679603002030288</v>
      </c>
      <c r="G9" s="99">
        <f ca="1">F8</f>
        <v>0.85979613003775546</v>
      </c>
      <c r="K9" s="94"/>
      <c r="U9">
        <v>2.4500000000000002</v>
      </c>
      <c r="V9">
        <f t="shared" ca="1" si="0"/>
        <v>7.1962146803981053E-3</v>
      </c>
      <c r="AA9">
        <v>9</v>
      </c>
      <c r="AB9" t="s">
        <v>57</v>
      </c>
    </row>
    <row r="10" spans="1:28">
      <c r="A10" s="100" t="s">
        <v>14</v>
      </c>
      <c r="B10" s="101">
        <f>'B (3)'!C8</f>
        <v>0.41253775999999998</v>
      </c>
      <c r="D10" t="s">
        <v>155</v>
      </c>
      <c r="E10">
        <f ca="1">2*E9*365.2422/B10</f>
        <v>-1.9862783994237003E-6</v>
      </c>
      <c r="F10">
        <f ca="1">+F9*E10</f>
        <v>-2.3198943156776965E-7</v>
      </c>
      <c r="G10" t="s">
        <v>156</v>
      </c>
      <c r="U10">
        <v>2.5</v>
      </c>
      <c r="V10">
        <f t="shared" ca="1" si="0"/>
        <v>7.6447360153849564E-3</v>
      </c>
      <c r="AA10">
        <v>10</v>
      </c>
      <c r="AB10" t="s">
        <v>157</v>
      </c>
    </row>
    <row r="11" spans="1:28">
      <c r="U11">
        <v>2.5499999999999998</v>
      </c>
      <c r="V11">
        <f t="shared" ca="1" si="0"/>
        <v>7.5323864805526553E-3</v>
      </c>
      <c r="AA11">
        <v>11</v>
      </c>
      <c r="AB11" t="s">
        <v>158</v>
      </c>
    </row>
    <row r="12" spans="1:28">
      <c r="C12" s="2" t="str">
        <f t="shared" ref="C12:F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2.6</v>
      </c>
      <c r="V12">
        <f t="shared" ca="1" si="0"/>
        <v>6.8591660759010908E-3</v>
      </c>
      <c r="AA12">
        <v>12</v>
      </c>
      <c r="AB12" t="s">
        <v>159</v>
      </c>
    </row>
    <row r="13" spans="1:28">
      <c r="C13" s="2" t="str">
        <f t="shared" si="1"/>
        <v>C44</v>
      </c>
      <c r="D13" s="2" t="str">
        <f t="shared" si="1"/>
        <v>D44</v>
      </c>
      <c r="E13" s="2" t="str">
        <f t="shared" si="1"/>
        <v>E44</v>
      </c>
      <c r="F13" s="2" t="str">
        <f t="shared" si="1"/>
        <v>F44</v>
      </c>
      <c r="G13" s="2" t="str">
        <f t="shared" ref="G13:Q13" si="3">G$15&amp;$C9</f>
        <v>G44</v>
      </c>
      <c r="H13" s="2" t="str">
        <f t="shared" si="3"/>
        <v>H44</v>
      </c>
      <c r="I13" s="2" t="str">
        <f t="shared" si="3"/>
        <v>I44</v>
      </c>
      <c r="J13" s="2" t="str">
        <f t="shared" si="3"/>
        <v>J44</v>
      </c>
      <c r="K13" s="2" t="str">
        <f t="shared" si="3"/>
        <v>K44</v>
      </c>
      <c r="L13" s="2" t="str">
        <f t="shared" si="3"/>
        <v>L44</v>
      </c>
      <c r="M13" s="2" t="str">
        <f t="shared" si="3"/>
        <v>M44</v>
      </c>
      <c r="N13" s="2" t="str">
        <f t="shared" si="3"/>
        <v>N44</v>
      </c>
      <c r="O13" s="2" t="str">
        <f t="shared" si="3"/>
        <v>O44</v>
      </c>
      <c r="P13" s="2" t="str">
        <f t="shared" si="3"/>
        <v>P44</v>
      </c>
      <c r="Q13" s="2" t="str">
        <f t="shared" si="3"/>
        <v>Q44</v>
      </c>
      <c r="U13">
        <v>2.65</v>
      </c>
      <c r="V13">
        <f t="shared" ca="1" si="0"/>
        <v>5.6250748014304852E-3</v>
      </c>
      <c r="AA13">
        <v>13</v>
      </c>
      <c r="AB13" t="s">
        <v>160</v>
      </c>
    </row>
    <row r="14" spans="1:28">
      <c r="U14">
        <v>2.7</v>
      </c>
      <c r="V14">
        <f t="shared" ca="1" si="0"/>
        <v>3.8301126571409494E-3</v>
      </c>
      <c r="AA14">
        <v>14</v>
      </c>
      <c r="AB14" t="s">
        <v>161</v>
      </c>
    </row>
    <row r="15" spans="1:28">
      <c r="A15" s="74" t="s">
        <v>162</v>
      </c>
      <c r="B15" s="74">
        <f>COUNT(C21:C245)</f>
        <v>23</v>
      </c>
      <c r="C15" s="2" t="str">
        <f t="shared" ref="C15:Q15" si="4">VLOOKUP(C16,$AA1:$AB23,2,FALSE)</f>
        <v>C</v>
      </c>
      <c r="D15" s="2" t="str">
        <f t="shared" si="4"/>
        <v>D</v>
      </c>
      <c r="E15" s="2" t="str">
        <f t="shared" si="4"/>
        <v>E</v>
      </c>
      <c r="F15" s="2" t="str">
        <f t="shared" si="4"/>
        <v>F</v>
      </c>
      <c r="G15" s="2" t="str">
        <f t="shared" si="4"/>
        <v>G</v>
      </c>
      <c r="H15" s="2" t="str">
        <f t="shared" si="4"/>
        <v>H</v>
      </c>
      <c r="I15" s="2" t="str">
        <f t="shared" si="4"/>
        <v>I</v>
      </c>
      <c r="J15" s="2" t="str">
        <f t="shared" si="4"/>
        <v>J</v>
      </c>
      <c r="K15" s="2" t="str">
        <f t="shared" si="4"/>
        <v>K</v>
      </c>
      <c r="L15" s="2" t="str">
        <f t="shared" si="4"/>
        <v>L</v>
      </c>
      <c r="M15" s="2" t="str">
        <f t="shared" si="4"/>
        <v>M</v>
      </c>
      <c r="N15" s="2" t="str">
        <f t="shared" si="4"/>
        <v>N</v>
      </c>
      <c r="O15" s="2" t="str">
        <f t="shared" si="4"/>
        <v>O</v>
      </c>
      <c r="P15" s="2" t="str">
        <f t="shared" si="4"/>
        <v>P</v>
      </c>
      <c r="Q15" s="2" t="str">
        <f t="shared" si="4"/>
        <v>Q</v>
      </c>
      <c r="U15">
        <v>2.75</v>
      </c>
      <c r="V15">
        <f t="shared" ca="1" si="0"/>
        <v>1.4742796430320393E-3</v>
      </c>
      <c r="AA15">
        <v>15</v>
      </c>
      <c r="AB15" t="s">
        <v>163</v>
      </c>
    </row>
    <row r="16" spans="1:28">
      <c r="A16" s="2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2.8</v>
      </c>
      <c r="V16">
        <f t="shared" ca="1" si="0"/>
        <v>-1.4424242408960231E-3</v>
      </c>
      <c r="AA16">
        <v>16</v>
      </c>
      <c r="AB16" t="s">
        <v>164</v>
      </c>
    </row>
    <row r="17" spans="1:28">
      <c r="A17" s="74" t="s">
        <v>165</v>
      </c>
      <c r="U17">
        <v>2.85</v>
      </c>
      <c r="V17">
        <f t="shared" ca="1" si="0"/>
        <v>-4.9199989946432376E-3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21.8</v>
      </c>
      <c r="D18" s="102">
        <f ca="1">SUM(INDIRECT(D12):INDIRECT(D13))</f>
        <v>58.0518</v>
      </c>
      <c r="E18" s="102">
        <f ca="1">SUM(INDIRECT(E12):INDIRECT(E13))</f>
        <v>-4.6028599950659554E-2</v>
      </c>
      <c r="F18" s="74">
        <f ca="1">SUM(INDIRECT(F12):INDIRECT(F13))</f>
        <v>52.522469999999998</v>
      </c>
      <c r="G18" s="74">
        <f ca="1">SUM(INDIRECT(G12):INDIRECT(G13))</f>
        <v>-6.9761189950804686E-2</v>
      </c>
      <c r="H18" s="74">
        <f ca="1">SUM(INDIRECT(H12):INDIRECT(H13))</f>
        <v>128.4106694015</v>
      </c>
      <c r="I18" s="74">
        <f ca="1">SUM(INDIRECT(I12):INDIRECT(I13))</f>
        <v>318.72335504629086</v>
      </c>
      <c r="J18" s="74">
        <f ca="1">SUM(INDIRECT(J12):INDIRECT(J13))</f>
        <v>803.19595990836035</v>
      </c>
      <c r="K18" s="74">
        <f ca="1">SUM(INDIRECT(K12):INDIRECT(K13))</f>
        <v>-0.16184298174797868</v>
      </c>
      <c r="L18" s="74">
        <f ca="1">SUM(INDIRECT(L12):INDIRECT(L13))</f>
        <v>-0.38853019695794283</v>
      </c>
      <c r="N18">
        <f ca="1">SUM(INDIRECT(N12):INDIRECT(N13))</f>
        <v>2.7476712087570585E-4</v>
      </c>
      <c r="O18">
        <f ca="1">SQRT(SUM(INDIRECT(O12):INDIRECT(O13)))</f>
        <v>69.552628280212701</v>
      </c>
      <c r="P18">
        <f ca="1">SQRT(SUM(INDIRECT(P12):INDIRECT(P13)))</f>
        <v>56.341351253011524</v>
      </c>
      <c r="Q18">
        <f ca="1">SQRT(SUM(INDIRECT(Q12):INDIRECT(Q13)))</f>
        <v>11.258646071898175</v>
      </c>
      <c r="U18">
        <v>2.9</v>
      </c>
      <c r="V18">
        <f t="shared" ca="1" si="0"/>
        <v>-8.9584446182097155E-3</v>
      </c>
      <c r="AA18">
        <v>18</v>
      </c>
      <c r="AB18" t="s">
        <v>167</v>
      </c>
    </row>
    <row r="19" spans="1:28">
      <c r="A19" s="103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U19">
        <v>2.95</v>
      </c>
      <c r="V19">
        <f t="shared" ca="1" si="0"/>
        <v>-1.3557761111595124E-2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5" t="s">
        <v>184</v>
      </c>
      <c r="L20" s="5" t="s">
        <v>185</v>
      </c>
      <c r="M20" s="76" t="s">
        <v>113</v>
      </c>
      <c r="N20" s="5" t="s">
        <v>186</v>
      </c>
      <c r="O20" s="5" t="s">
        <v>187</v>
      </c>
      <c r="P20" s="5" t="s">
        <v>188</v>
      </c>
      <c r="Q20" s="5" t="s">
        <v>189</v>
      </c>
      <c r="R20" s="27" t="s">
        <v>190</v>
      </c>
      <c r="U20">
        <v>3</v>
      </c>
      <c r="V20">
        <f t="shared" ca="1" si="0"/>
        <v>-1.8717948474799906E-2</v>
      </c>
      <c r="AA20">
        <v>20</v>
      </c>
      <c r="AB20" t="s">
        <v>191</v>
      </c>
    </row>
    <row r="21" spans="1:28">
      <c r="A21" s="104">
        <v>21065.5</v>
      </c>
      <c r="B21" s="104">
        <v>-2.5719350000144914E-2</v>
      </c>
      <c r="C21" s="104">
        <v>1</v>
      </c>
      <c r="D21" s="105">
        <f t="shared" ref="D21:D84" si="5">A21/A$18</f>
        <v>2.1065499999999999</v>
      </c>
      <c r="E21" s="105">
        <f t="shared" ref="E21:E84" si="6">B21/B$18</f>
        <v>-2.5719350000144914E-2</v>
      </c>
      <c r="F21" s="26">
        <f t="shared" ref="F21:F84" si="7">$C21*D21</f>
        <v>2.1065499999999999</v>
      </c>
      <c r="G21" s="26">
        <f t="shared" ref="G21:G84" si="8">$C21*E21</f>
        <v>-2.5719350000144914E-2</v>
      </c>
      <c r="H21" s="26">
        <f t="shared" ref="H21:H84" si="9">C21*D21*D21</f>
        <v>4.4375529024999993</v>
      </c>
      <c r="I21" s="26">
        <f t="shared" ref="I21:I84" si="10">C21*D21*D21*D21</f>
        <v>9.3479270667613736</v>
      </c>
      <c r="J21" s="26">
        <f t="shared" ref="J21:J84" si="11">C21*D21*D21*D21*D21</f>
        <v>19.69187576248617</v>
      </c>
      <c r="K21" s="26">
        <f t="shared" ref="K21:K84" si="12">C21*E21*D21</f>
        <v>-5.4179096742805265E-2</v>
      </c>
      <c r="L21" s="26">
        <f t="shared" ref="L21:L84" si="13">C21*E21*D21*D21</f>
        <v>-0.11413097624355642</v>
      </c>
      <c r="M21" s="26">
        <f t="shared" ref="M21:M84" ca="1" si="14">+E$4+E$5*D21+E$6*D21^2</f>
        <v>-1.1042819647464008E-2</v>
      </c>
      <c r="N21" s="26">
        <f t="shared" ref="N21:N84" ca="1" si="15">C21*(M21-E21)^2</f>
        <v>2.154005431931639E-4</v>
      </c>
      <c r="O21" s="106">
        <f t="shared" ref="O21:O84" ca="1" si="16">(C21*O$1-O$2*F21+O$3*H21)^2</f>
        <v>277.87094061741811</v>
      </c>
      <c r="P21" s="26">
        <f t="shared" ref="P21:P84" ca="1" si="17">(-C21*O$2+O$4*F21-O$5*H21)^2</f>
        <v>167.08606087682821</v>
      </c>
      <c r="Q21" s="26">
        <f t="shared" ref="Q21:Q84" ca="1" si="18">+(C21*O$3-F21*O$5+H21*O$6)^2</f>
        <v>6.159952652265356</v>
      </c>
      <c r="R21">
        <f t="shared" ref="R21:R84" ca="1" si="19">+E21-M21</f>
        <v>-1.4676530352680905E-2</v>
      </c>
      <c r="U21">
        <v>3.15</v>
      </c>
      <c r="V21">
        <f t="shared" ca="1" si="0"/>
        <v>-3.75637357833285E-2</v>
      </c>
      <c r="AA21">
        <v>24</v>
      </c>
      <c r="AB21" t="s">
        <v>112</v>
      </c>
    </row>
    <row r="22" spans="1:28">
      <c r="A22" s="104">
        <v>21188.5</v>
      </c>
      <c r="B22" s="104">
        <v>-5.7564500020816922E-3</v>
      </c>
      <c r="C22" s="104">
        <v>1</v>
      </c>
      <c r="D22" s="105">
        <f t="shared" si="5"/>
        <v>2.1188500000000001</v>
      </c>
      <c r="E22" s="105">
        <f t="shared" si="6"/>
        <v>-5.7564500020816922E-3</v>
      </c>
      <c r="F22" s="26">
        <f t="shared" si="7"/>
        <v>2.1188500000000001</v>
      </c>
      <c r="G22" s="26">
        <f t="shared" si="8"/>
        <v>-5.7564500020816922E-3</v>
      </c>
      <c r="H22" s="26">
        <f t="shared" si="9"/>
        <v>4.4895253225000005</v>
      </c>
      <c r="I22" s="26">
        <f t="shared" si="10"/>
        <v>9.5126307295791257</v>
      </c>
      <c r="J22" s="26">
        <f t="shared" si="11"/>
        <v>20.155837621368732</v>
      </c>
      <c r="K22" s="26">
        <f t="shared" si="12"/>
        <v>-1.2197054086910795E-2</v>
      </c>
      <c r="L22" s="26">
        <f t="shared" si="13"/>
        <v>-2.584372805205094E-2</v>
      </c>
      <c r="M22" s="26">
        <f t="shared" ca="1" si="14"/>
        <v>-9.9327220996707766E-3</v>
      </c>
      <c r="N22" s="26">
        <f t="shared" ca="1" si="15"/>
        <v>1.7441248633101132E-5</v>
      </c>
      <c r="O22" s="106">
        <f t="shared" ca="1" si="16"/>
        <v>202.44531391416015</v>
      </c>
      <c r="P22" s="26">
        <f t="shared" ca="1" si="17"/>
        <v>120.20078398930285</v>
      </c>
      <c r="Q22" s="26">
        <f t="shared" ca="1" si="18"/>
        <v>4.3832593505865836</v>
      </c>
      <c r="R22">
        <f t="shared" ca="1" si="19"/>
        <v>4.1762720975890844E-3</v>
      </c>
      <c r="U22">
        <v>3.2</v>
      </c>
      <c r="V22">
        <f t="shared" ca="1" si="0"/>
        <v>-4.4967406625809891E-2</v>
      </c>
      <c r="AA22">
        <v>25</v>
      </c>
      <c r="AB22" t="s">
        <v>177</v>
      </c>
    </row>
    <row r="23" spans="1:28">
      <c r="A23" s="104">
        <v>21189</v>
      </c>
      <c r="B23" s="104">
        <v>-7.525300003180746E-3</v>
      </c>
      <c r="C23" s="104">
        <v>1</v>
      </c>
      <c r="D23" s="105">
        <f t="shared" si="5"/>
        <v>2.1189</v>
      </c>
      <c r="E23" s="105">
        <f t="shared" si="6"/>
        <v>-7.525300003180746E-3</v>
      </c>
      <c r="F23" s="26">
        <f t="shared" si="7"/>
        <v>2.1189</v>
      </c>
      <c r="G23" s="26">
        <f t="shared" si="8"/>
        <v>-7.525300003180746E-3</v>
      </c>
      <c r="H23" s="26">
        <f t="shared" si="9"/>
        <v>4.4897372100000004</v>
      </c>
      <c r="I23" s="26">
        <f t="shared" si="10"/>
        <v>9.5133041742690008</v>
      </c>
      <c r="J23" s="26">
        <f t="shared" si="11"/>
        <v>20.157740214858585</v>
      </c>
      <c r="K23" s="26">
        <f t="shared" si="12"/>
        <v>-1.5945358176739682E-2</v>
      </c>
      <c r="L23" s="26">
        <f t="shared" si="13"/>
        <v>-3.3786619440693715E-2</v>
      </c>
      <c r="M23" s="26">
        <f t="shared" ca="1" si="14"/>
        <v>-9.9282787755654578E-3</v>
      </c>
      <c r="N23" s="26">
        <f t="shared" ca="1" si="15"/>
        <v>5.7743069805315363E-6</v>
      </c>
      <c r="O23" s="106">
        <f t="shared" ca="1" si="16"/>
        <v>202.16743293208398</v>
      </c>
      <c r="P23" s="26">
        <f t="shared" ca="1" si="17"/>
        <v>120.02867068712197</v>
      </c>
      <c r="Q23" s="26">
        <f t="shared" ca="1" si="18"/>
        <v>4.3767576978179976</v>
      </c>
      <c r="R23">
        <f t="shared" ca="1" si="19"/>
        <v>2.4029787723847118E-3</v>
      </c>
      <c r="U23">
        <v>3.25</v>
      </c>
      <c r="V23">
        <f t="shared" ca="1" si="0"/>
        <v>-5.2931948338110324E-2</v>
      </c>
      <c r="AA23">
        <v>26</v>
      </c>
      <c r="AB23" t="s">
        <v>192</v>
      </c>
    </row>
    <row r="24" spans="1:28">
      <c r="A24" s="104">
        <v>21215.5</v>
      </c>
      <c r="B24" s="104">
        <v>-6.5743499944801442E-3</v>
      </c>
      <c r="C24" s="104">
        <v>1</v>
      </c>
      <c r="D24" s="105">
        <f t="shared" si="5"/>
        <v>2.12155</v>
      </c>
      <c r="E24" s="105">
        <f t="shared" si="6"/>
        <v>-6.5743499944801442E-3</v>
      </c>
      <c r="F24" s="26">
        <f t="shared" si="7"/>
        <v>2.12155</v>
      </c>
      <c r="G24" s="26">
        <f t="shared" si="8"/>
        <v>-6.5743499944801442E-3</v>
      </c>
      <c r="H24" s="26">
        <f t="shared" si="9"/>
        <v>4.5009744024999998</v>
      </c>
      <c r="I24" s="26">
        <f t="shared" si="10"/>
        <v>9.5490422436238749</v>
      </c>
      <c r="J24" s="26">
        <f t="shared" si="11"/>
        <v>20.25877057196023</v>
      </c>
      <c r="K24" s="26">
        <f t="shared" si="12"/>
        <v>-1.394781223078935E-2</v>
      </c>
      <c r="L24" s="26">
        <f t="shared" si="13"/>
        <v>-2.9590981038231146E-2</v>
      </c>
      <c r="M24" s="26">
        <f t="shared" ca="1" si="14"/>
        <v>-9.6935852042006054E-3</v>
      </c>
      <c r="N24" s="26">
        <f t="shared" ca="1" si="15"/>
        <v>9.7296282935598498E-6</v>
      </c>
      <c r="O24" s="106">
        <f t="shared" ca="1" si="16"/>
        <v>187.76202063170103</v>
      </c>
      <c r="P24" s="26">
        <f t="shared" ca="1" si="17"/>
        <v>111.11385211424981</v>
      </c>
      <c r="Q24" s="26">
        <f t="shared" ca="1" si="18"/>
        <v>4.0402472206757363</v>
      </c>
      <c r="R24">
        <f t="shared" ca="1" si="19"/>
        <v>3.1192352097204612E-3</v>
      </c>
      <c r="U24">
        <v>3.3</v>
      </c>
      <c r="V24">
        <f t="shared" ca="1" si="0"/>
        <v>-6.1457360920229798E-2</v>
      </c>
    </row>
    <row r="25" spans="1:28">
      <c r="A25" s="104">
        <v>21217.5</v>
      </c>
      <c r="B25" s="104">
        <v>-7.8497499926015735E-3</v>
      </c>
      <c r="C25" s="104">
        <v>1</v>
      </c>
      <c r="D25" s="105">
        <f t="shared" si="5"/>
        <v>2.12175</v>
      </c>
      <c r="E25" s="105">
        <f t="shared" si="6"/>
        <v>-7.8497499926015735E-3</v>
      </c>
      <c r="F25" s="26">
        <f t="shared" si="7"/>
        <v>2.12175</v>
      </c>
      <c r="G25" s="26">
        <f t="shared" si="8"/>
        <v>-7.8497499926015735E-3</v>
      </c>
      <c r="H25" s="26">
        <f t="shared" si="9"/>
        <v>4.5018230624999998</v>
      </c>
      <c r="I25" s="26">
        <f t="shared" si="10"/>
        <v>9.5517430828593746</v>
      </c>
      <c r="J25" s="26">
        <f t="shared" si="11"/>
        <v>20.266410886056878</v>
      </c>
      <c r="K25" s="26">
        <f t="shared" si="12"/>
        <v>-1.665520704680239E-2</v>
      </c>
      <c r="L25" s="26">
        <f t="shared" si="13"/>
        <v>-3.5338185551552971E-2</v>
      </c>
      <c r="M25" s="26">
        <f t="shared" ca="1" si="14"/>
        <v>-9.6759364211125298E-3</v>
      </c>
      <c r="N25" s="26">
        <f t="shared" ca="1" si="15"/>
        <v>3.3349568716776024E-6</v>
      </c>
      <c r="O25" s="106">
        <f t="shared" ca="1" si="16"/>
        <v>186.70033254532774</v>
      </c>
      <c r="P25" s="26">
        <f t="shared" ca="1" si="17"/>
        <v>110.45743564836269</v>
      </c>
      <c r="Q25" s="26">
        <f t="shared" ca="1" si="18"/>
        <v>4.0154894945631483</v>
      </c>
      <c r="R25">
        <f t="shared" ca="1" si="19"/>
        <v>1.8261864285109564E-3</v>
      </c>
      <c r="U25">
        <v>3.35</v>
      </c>
      <c r="V25">
        <f t="shared" ca="1" si="0"/>
        <v>-7.0543644372168313E-2</v>
      </c>
    </row>
    <row r="26" spans="1:28">
      <c r="A26" s="104">
        <v>21218</v>
      </c>
      <c r="B26" s="104">
        <v>-7.9185999929904938E-3</v>
      </c>
      <c r="C26" s="104">
        <v>1</v>
      </c>
      <c r="D26" s="105">
        <f t="shared" si="5"/>
        <v>2.1217999999999999</v>
      </c>
      <c r="E26" s="105">
        <f t="shared" si="6"/>
        <v>-7.9185999929904938E-3</v>
      </c>
      <c r="F26" s="26">
        <f t="shared" si="7"/>
        <v>2.1217999999999999</v>
      </c>
      <c r="G26" s="26">
        <f t="shared" si="8"/>
        <v>-7.9185999929904938E-3</v>
      </c>
      <c r="H26" s="26">
        <f t="shared" si="9"/>
        <v>4.5020352399999997</v>
      </c>
      <c r="I26" s="26">
        <f t="shared" si="10"/>
        <v>9.5524183722319993</v>
      </c>
      <c r="J26" s="26">
        <f t="shared" si="11"/>
        <v>20.268321302201855</v>
      </c>
      <c r="K26" s="26">
        <f t="shared" si="12"/>
        <v>-1.6801685465127229E-2</v>
      </c>
      <c r="L26" s="26">
        <f t="shared" si="13"/>
        <v>-3.5649816219906955E-2</v>
      </c>
      <c r="M26" s="26">
        <f t="shared" ca="1" si="14"/>
        <v>-9.6715256275177186E-3</v>
      </c>
      <c r="N26" s="26">
        <f t="shared" ca="1" si="15"/>
        <v>3.0727482801826737E-6</v>
      </c>
      <c r="O26" s="106">
        <f t="shared" ca="1" si="16"/>
        <v>186.43546648235892</v>
      </c>
      <c r="P26" s="26">
        <f t="shared" ca="1" si="17"/>
        <v>110.29368887495563</v>
      </c>
      <c r="Q26" s="26">
        <f t="shared" ca="1" si="18"/>
        <v>4.0093139913220135</v>
      </c>
      <c r="R26">
        <f t="shared" ca="1" si="19"/>
        <v>1.7529256345272248E-3</v>
      </c>
      <c r="U26">
        <v>3.4</v>
      </c>
      <c r="V26">
        <f t="shared" ca="1" si="0"/>
        <v>-8.0190798693926091E-2</v>
      </c>
    </row>
    <row r="27" spans="1:28">
      <c r="A27" s="104">
        <v>21220</v>
      </c>
      <c r="B27" s="104">
        <v>-8.4940000015194528E-3</v>
      </c>
      <c r="C27" s="104">
        <v>1</v>
      </c>
      <c r="D27" s="105">
        <f t="shared" si="5"/>
        <v>2.1219999999999999</v>
      </c>
      <c r="E27" s="105">
        <f t="shared" si="6"/>
        <v>-8.4940000015194528E-3</v>
      </c>
      <c r="F27" s="26">
        <f t="shared" si="7"/>
        <v>2.1219999999999999</v>
      </c>
      <c r="G27" s="26">
        <f t="shared" si="8"/>
        <v>-8.4940000015194528E-3</v>
      </c>
      <c r="H27" s="26">
        <f t="shared" si="9"/>
        <v>4.5028839999999999</v>
      </c>
      <c r="I27" s="26">
        <f t="shared" si="10"/>
        <v>9.5551198479999986</v>
      </c>
      <c r="J27" s="26">
        <f t="shared" si="11"/>
        <v>20.275964317455998</v>
      </c>
      <c r="K27" s="26">
        <f t="shared" si="12"/>
        <v>-1.8024268003224278E-2</v>
      </c>
      <c r="L27" s="26">
        <f t="shared" si="13"/>
        <v>-3.8247496702841915E-2</v>
      </c>
      <c r="M27" s="26">
        <f t="shared" ca="1" si="14"/>
        <v>-9.6538880618473044E-3</v>
      </c>
      <c r="N27" s="26">
        <f t="shared" ca="1" si="15"/>
        <v>1.3453403124911061E-6</v>
      </c>
      <c r="O27" s="106">
        <f t="shared" ca="1" si="16"/>
        <v>185.3782238761074</v>
      </c>
      <c r="P27" s="26">
        <f t="shared" ca="1" si="17"/>
        <v>109.64012972473425</v>
      </c>
      <c r="Q27" s="26">
        <f t="shared" ca="1" si="18"/>
        <v>3.9846676349826629</v>
      </c>
      <c r="R27">
        <f t="shared" ca="1" si="19"/>
        <v>1.1598880603278516E-3</v>
      </c>
      <c r="U27">
        <v>3.45</v>
      </c>
      <c r="V27">
        <f t="shared" ca="1" si="0"/>
        <v>-9.0398823885503354E-2</v>
      </c>
    </row>
    <row r="28" spans="1:28">
      <c r="A28" s="104">
        <v>22168</v>
      </c>
      <c r="B28" s="104">
        <v>-1.0335999977542087E-3</v>
      </c>
      <c r="C28" s="104">
        <v>1</v>
      </c>
      <c r="D28" s="105">
        <f t="shared" si="5"/>
        <v>2.2168000000000001</v>
      </c>
      <c r="E28" s="105">
        <f t="shared" si="6"/>
        <v>-1.0335999977542087E-3</v>
      </c>
      <c r="F28" s="26">
        <f t="shared" si="7"/>
        <v>2.2168000000000001</v>
      </c>
      <c r="G28" s="26">
        <f t="shared" si="8"/>
        <v>-1.0335999977542087E-3</v>
      </c>
      <c r="H28" s="26">
        <f t="shared" si="9"/>
        <v>4.9142022400000007</v>
      </c>
      <c r="I28" s="26">
        <f t="shared" si="10"/>
        <v>10.893803525632002</v>
      </c>
      <c r="J28" s="26">
        <f t="shared" si="11"/>
        <v>24.149383655621023</v>
      </c>
      <c r="K28" s="26">
        <f t="shared" si="12"/>
        <v>-2.2912844750215301E-3</v>
      </c>
      <c r="L28" s="26">
        <f t="shared" si="13"/>
        <v>-5.0793194242277281E-3</v>
      </c>
      <c r="M28" s="26">
        <f t="shared" ca="1" si="14"/>
        <v>-2.3039225447016864E-3</v>
      </c>
      <c r="N28" s="26">
        <f t="shared" ca="1" si="15"/>
        <v>1.6137193732831267E-6</v>
      </c>
      <c r="O28" s="106">
        <f t="shared" ca="1" si="16"/>
        <v>6.2631834306955279</v>
      </c>
      <c r="P28" s="26">
        <f t="shared" ca="1" si="17"/>
        <v>6.0767308173785395</v>
      </c>
      <c r="Q28" s="26">
        <f t="shared" ca="1" si="18"/>
        <v>0.31203794497809517</v>
      </c>
      <c r="R28">
        <f t="shared" ca="1" si="19"/>
        <v>1.2703225469474777E-3</v>
      </c>
      <c r="U28">
        <v>3.5</v>
      </c>
      <c r="V28">
        <f t="shared" ca="1" si="0"/>
        <v>-0.10116771994689944</v>
      </c>
    </row>
    <row r="29" spans="1:28">
      <c r="A29" s="104">
        <v>22170.5</v>
      </c>
      <c r="B29" s="104">
        <v>-1.977849991817493E-3</v>
      </c>
      <c r="C29" s="104">
        <v>1</v>
      </c>
      <c r="D29" s="105">
        <f t="shared" si="5"/>
        <v>2.21705</v>
      </c>
      <c r="E29" s="105">
        <f t="shared" si="6"/>
        <v>-1.977849991817493E-3</v>
      </c>
      <c r="F29" s="26">
        <f t="shared" si="7"/>
        <v>2.21705</v>
      </c>
      <c r="G29" s="26">
        <f t="shared" si="8"/>
        <v>-1.977849991817493E-3</v>
      </c>
      <c r="H29" s="26">
        <f t="shared" si="9"/>
        <v>4.9153107025000002</v>
      </c>
      <c r="I29" s="26">
        <f t="shared" si="10"/>
        <v>10.897489592977625</v>
      </c>
      <c r="J29" s="26">
        <f t="shared" si="11"/>
        <v>24.160279302111043</v>
      </c>
      <c r="K29" s="26">
        <f t="shared" si="12"/>
        <v>-4.3849923243589727E-3</v>
      </c>
      <c r="L29" s="26">
        <f t="shared" si="13"/>
        <v>-9.7217472327200596E-3</v>
      </c>
      <c r="M29" s="26">
        <f t="shared" ca="1" si="14"/>
        <v>-2.2872052630538153E-3</v>
      </c>
      <c r="N29" s="26">
        <f t="shared" ca="1" si="15"/>
        <v>9.5700683841698565E-8</v>
      </c>
      <c r="O29" s="106">
        <f t="shared" ca="1" si="16"/>
        <v>6.4474352953465912</v>
      </c>
      <c r="P29" s="26">
        <f t="shared" ca="1" si="17"/>
        <v>6.2219096069746751</v>
      </c>
      <c r="Q29" s="26">
        <f t="shared" ca="1" si="18"/>
        <v>0.31851651269345505</v>
      </c>
      <c r="R29">
        <f t="shared" ca="1" si="19"/>
        <v>3.0935527123632234E-4</v>
      </c>
      <c r="U29">
        <v>3.55</v>
      </c>
      <c r="V29">
        <f t="shared" ca="1" si="0"/>
        <v>-0.11249748687811456</v>
      </c>
    </row>
    <row r="30" spans="1:28">
      <c r="A30" s="104">
        <v>22914.5</v>
      </c>
      <c r="B30" s="104">
        <v>4.733500027214177E-4</v>
      </c>
      <c r="C30" s="104">
        <v>1</v>
      </c>
      <c r="D30" s="105">
        <f t="shared" si="5"/>
        <v>2.2914500000000002</v>
      </c>
      <c r="E30" s="105">
        <f t="shared" si="6"/>
        <v>4.733500027214177E-4</v>
      </c>
      <c r="F30" s="26">
        <f t="shared" si="7"/>
        <v>2.2914500000000002</v>
      </c>
      <c r="G30" s="26">
        <f t="shared" si="8"/>
        <v>4.733500027214177E-4</v>
      </c>
      <c r="H30" s="26">
        <f t="shared" si="9"/>
        <v>5.2507431025000013</v>
      </c>
      <c r="I30" s="26">
        <f t="shared" si="10"/>
        <v>12.031815282223629</v>
      </c>
      <c r="J30" s="26">
        <f t="shared" si="11"/>
        <v>27.570303128451339</v>
      </c>
      <c r="K30" s="26">
        <f t="shared" si="12"/>
        <v>1.0846578637359926E-3</v>
      </c>
      <c r="L30" s="26">
        <f t="shared" si="13"/>
        <v>2.4854392618578404E-3</v>
      </c>
      <c r="M30" s="26">
        <f t="shared" ca="1" si="14"/>
        <v>2.0648468801010011E-3</v>
      </c>
      <c r="N30" s="26">
        <f t="shared" ca="1" si="15"/>
        <v>2.5328623107089651E-6</v>
      </c>
      <c r="O30" s="106">
        <f t="shared" ca="1" si="16"/>
        <v>144.52255364487883</v>
      </c>
      <c r="P30" s="26">
        <f t="shared" ca="1" si="17"/>
        <v>101.49649099021617</v>
      </c>
      <c r="Q30" s="26">
        <f t="shared" ca="1" si="18"/>
        <v>4.222921227194492</v>
      </c>
      <c r="R30">
        <f t="shared" ca="1" si="19"/>
        <v>-1.5914968773795835E-3</v>
      </c>
      <c r="U30">
        <v>3.6</v>
      </c>
      <c r="V30">
        <f t="shared" ca="1" si="0"/>
        <v>-0.12438812467914895</v>
      </c>
    </row>
    <row r="31" spans="1:28">
      <c r="A31" s="104">
        <v>22915</v>
      </c>
      <c r="B31" s="104">
        <v>4.204500000923872E-3</v>
      </c>
      <c r="C31" s="104">
        <v>1</v>
      </c>
      <c r="D31" s="105">
        <f t="shared" si="5"/>
        <v>2.2915000000000001</v>
      </c>
      <c r="E31" s="105">
        <f t="shared" si="6"/>
        <v>4.204500000923872E-3</v>
      </c>
      <c r="F31" s="26">
        <f t="shared" si="7"/>
        <v>2.2915000000000001</v>
      </c>
      <c r="G31" s="26">
        <f t="shared" si="8"/>
        <v>4.204500000923872E-3</v>
      </c>
      <c r="H31" s="26">
        <f t="shared" si="9"/>
        <v>5.2509722500000002</v>
      </c>
      <c r="I31" s="26">
        <f t="shared" si="10"/>
        <v>12.032602910875001</v>
      </c>
      <c r="J31" s="26">
        <f t="shared" si="11"/>
        <v>27.572709570270067</v>
      </c>
      <c r="K31" s="26">
        <f t="shared" si="12"/>
        <v>9.6346117521170539E-3</v>
      </c>
      <c r="L31" s="26">
        <f t="shared" si="13"/>
        <v>2.2077712829976229E-2</v>
      </c>
      <c r="M31" s="26">
        <f t="shared" ca="1" si="14"/>
        <v>2.0673540779635458E-3</v>
      </c>
      <c r="N31" s="26">
        <f t="shared" ca="1" si="15"/>
        <v>4.5673926960259449E-6</v>
      </c>
      <c r="O31" s="106">
        <f t="shared" ca="1" si="16"/>
        <v>144.65335473637498</v>
      </c>
      <c r="P31" s="26">
        <f t="shared" ca="1" si="17"/>
        <v>101.5838730321645</v>
      </c>
      <c r="Q31" s="26">
        <f t="shared" ca="1" si="18"/>
        <v>4.2264157516016896</v>
      </c>
      <c r="R31">
        <f t="shared" ca="1" si="19"/>
        <v>2.1371459229603262E-3</v>
      </c>
      <c r="U31">
        <v>3.65</v>
      </c>
      <c r="V31">
        <f t="shared" ca="1" si="0"/>
        <v>-0.1368396333500026</v>
      </c>
    </row>
    <row r="32" spans="1:28">
      <c r="A32" s="122">
        <v>23521</v>
      </c>
      <c r="B32" s="104">
        <v>4.5583000028273091E-3</v>
      </c>
      <c r="C32" s="104">
        <v>0.8</v>
      </c>
      <c r="D32" s="105">
        <f t="shared" si="5"/>
        <v>2.3521000000000001</v>
      </c>
      <c r="E32" s="105">
        <f t="shared" si="6"/>
        <v>4.5583000028273091E-3</v>
      </c>
      <c r="F32" s="26">
        <f t="shared" si="7"/>
        <v>1.8816800000000002</v>
      </c>
      <c r="G32" s="26">
        <f t="shared" si="8"/>
        <v>3.6466400022618474E-3</v>
      </c>
      <c r="H32" s="26">
        <f t="shared" si="9"/>
        <v>4.4258995280000004</v>
      </c>
      <c r="I32" s="26">
        <f t="shared" si="10"/>
        <v>10.410158279808801</v>
      </c>
      <c r="J32" s="26">
        <f t="shared" si="11"/>
        <v>24.485733289938281</v>
      </c>
      <c r="K32" s="26">
        <f t="shared" si="12"/>
        <v>8.5772619493200922E-3</v>
      </c>
      <c r="L32" s="26">
        <f t="shared" si="13"/>
        <v>2.0174577830995789E-2</v>
      </c>
      <c r="M32" s="26">
        <f t="shared" ca="1" si="14"/>
        <v>4.6937940502601583E-3</v>
      </c>
      <c r="N32" s="26">
        <f t="shared" ca="1" si="15"/>
        <v>1.4686909511788155E-8</v>
      </c>
      <c r="O32" s="106">
        <f t="shared" ca="1" si="16"/>
        <v>200.44390752068148</v>
      </c>
      <c r="P32" s="26">
        <f t="shared" ca="1" si="17"/>
        <v>136.14515013448485</v>
      </c>
      <c r="Q32" s="26">
        <f t="shared" ca="1" si="18"/>
        <v>5.5182934715572838</v>
      </c>
      <c r="R32">
        <f t="shared" ca="1" si="19"/>
        <v>-1.3549404743284921E-4</v>
      </c>
    </row>
    <row r="33" spans="1:18">
      <c r="A33" s="122">
        <v>23523.5</v>
      </c>
      <c r="B33" s="104">
        <v>4.4140500031062402E-3</v>
      </c>
      <c r="C33" s="104">
        <v>0.8</v>
      </c>
      <c r="D33" s="105">
        <f t="shared" si="5"/>
        <v>2.3523499999999999</v>
      </c>
      <c r="E33" s="105">
        <f t="shared" si="6"/>
        <v>4.4140500031062402E-3</v>
      </c>
      <c r="F33" s="26">
        <f t="shared" si="7"/>
        <v>1.88188</v>
      </c>
      <c r="G33" s="26">
        <f t="shared" si="8"/>
        <v>3.5312400024849924E-3</v>
      </c>
      <c r="H33" s="26">
        <f t="shared" si="9"/>
        <v>4.4268404180000003</v>
      </c>
      <c r="I33" s="26">
        <f t="shared" si="10"/>
        <v>10.413478057282301</v>
      </c>
      <c r="J33" s="26">
        <f t="shared" si="11"/>
        <v>24.496145108048019</v>
      </c>
      <c r="K33" s="26">
        <f t="shared" si="12"/>
        <v>8.3067124198455723E-3</v>
      </c>
      <c r="L33" s="26">
        <f t="shared" si="13"/>
        <v>1.9540294960823733E-2</v>
      </c>
      <c r="M33" s="26">
        <f t="shared" ca="1" si="14"/>
        <v>4.7029227490393843E-3</v>
      </c>
      <c r="N33" s="26">
        <f t="shared" ca="1" si="15"/>
        <v>6.6757970674363883E-8</v>
      </c>
      <c r="O33" s="106">
        <f t="shared" ca="1" si="16"/>
        <v>200.8875885817038</v>
      </c>
      <c r="P33" s="26">
        <f t="shared" ca="1" si="17"/>
        <v>136.43450697525458</v>
      </c>
      <c r="Q33" s="26">
        <f t="shared" ca="1" si="18"/>
        <v>5.5296233143568561</v>
      </c>
      <c r="R33">
        <f t="shared" ca="1" si="19"/>
        <v>-2.8887274593314416E-4</v>
      </c>
    </row>
    <row r="34" spans="1:18">
      <c r="A34" s="104">
        <v>23857</v>
      </c>
      <c r="B34" s="104">
        <v>6.0911000036867335E-3</v>
      </c>
      <c r="C34" s="104">
        <v>1</v>
      </c>
      <c r="D34" s="105">
        <f t="shared" si="5"/>
        <v>2.3856999999999999</v>
      </c>
      <c r="E34" s="105">
        <f t="shared" si="6"/>
        <v>6.0911000036867335E-3</v>
      </c>
      <c r="F34" s="26">
        <f t="shared" si="7"/>
        <v>2.3856999999999999</v>
      </c>
      <c r="G34" s="26">
        <f t="shared" si="8"/>
        <v>6.0911000036867335E-3</v>
      </c>
      <c r="H34" s="26">
        <f t="shared" si="9"/>
        <v>5.6915644899999993</v>
      </c>
      <c r="I34" s="26">
        <f t="shared" si="10"/>
        <v>13.578365403792999</v>
      </c>
      <c r="J34" s="26">
        <f t="shared" si="11"/>
        <v>32.393906343828959</v>
      </c>
      <c r="K34" s="26">
        <f t="shared" si="12"/>
        <v>1.453153727879544E-2</v>
      </c>
      <c r="L34" s="26">
        <f t="shared" si="13"/>
        <v>3.4667888486022279E-2</v>
      </c>
      <c r="M34" s="26">
        <f t="shared" ca="1" si="14"/>
        <v>5.7949932737997312E-3</v>
      </c>
      <c r="N34" s="26">
        <f t="shared" ca="1" si="15"/>
        <v>8.7679195484374183E-8</v>
      </c>
      <c r="O34" s="106">
        <f t="shared" ca="1" si="16"/>
        <v>401.88838914176239</v>
      </c>
      <c r="P34" s="26">
        <f t="shared" ca="1" si="17"/>
        <v>270.23662259843303</v>
      </c>
      <c r="Q34" s="26">
        <f t="shared" ca="1" si="18"/>
        <v>10.861338922005741</v>
      </c>
      <c r="R34">
        <f t="shared" ca="1" si="19"/>
        <v>2.9610672988700237E-4</v>
      </c>
    </row>
    <row r="35" spans="1:18">
      <c r="A35" s="104">
        <v>23874</v>
      </c>
      <c r="B35" s="104">
        <v>2.1250199999485631E-2</v>
      </c>
      <c r="C35" s="104"/>
      <c r="D35" s="105">
        <f t="shared" si="5"/>
        <v>2.3874</v>
      </c>
      <c r="E35" s="105">
        <f t="shared" si="6"/>
        <v>2.1250199999485631E-2</v>
      </c>
      <c r="F35" s="26">
        <f t="shared" si="7"/>
        <v>0</v>
      </c>
      <c r="G35" s="26">
        <f t="shared" si="8"/>
        <v>0</v>
      </c>
      <c r="H35" s="26">
        <f t="shared" si="9"/>
        <v>0</v>
      </c>
      <c r="I35" s="26">
        <f t="shared" si="10"/>
        <v>0</v>
      </c>
      <c r="J35" s="26">
        <f t="shared" si="11"/>
        <v>0</v>
      </c>
      <c r="K35" s="26">
        <f t="shared" si="12"/>
        <v>0</v>
      </c>
      <c r="L35" s="26">
        <f t="shared" si="13"/>
        <v>0</v>
      </c>
      <c r="M35" s="26">
        <f t="shared" ca="1" si="14"/>
        <v>5.843977138525247E-3</v>
      </c>
      <c r="N35" s="26">
        <f t="shared" ca="1" si="15"/>
        <v>0</v>
      </c>
      <c r="O35" s="106">
        <f t="shared" ca="1" si="16"/>
        <v>0</v>
      </c>
      <c r="P35" s="26">
        <f t="shared" ca="1" si="17"/>
        <v>0</v>
      </c>
      <c r="Q35" s="26">
        <f t="shared" ca="1" si="18"/>
        <v>0</v>
      </c>
      <c r="R35">
        <f t="shared" ca="1" si="19"/>
        <v>1.5406222860960384E-2</v>
      </c>
    </row>
    <row r="36" spans="1:18">
      <c r="A36" s="104">
        <v>24761.5</v>
      </c>
      <c r="B36" s="104">
        <v>6.1414500014507212E-3</v>
      </c>
      <c r="C36" s="104">
        <v>1</v>
      </c>
      <c r="D36" s="105">
        <f t="shared" si="5"/>
        <v>2.4761500000000001</v>
      </c>
      <c r="E36" s="105">
        <f t="shared" si="6"/>
        <v>6.1414500014507212E-3</v>
      </c>
      <c r="F36" s="26">
        <f t="shared" si="7"/>
        <v>2.4761500000000001</v>
      </c>
      <c r="G36" s="26">
        <f t="shared" si="8"/>
        <v>6.1414500014507212E-3</v>
      </c>
      <c r="H36" s="26">
        <f t="shared" si="9"/>
        <v>6.1313188224999999</v>
      </c>
      <c r="I36" s="26">
        <f t="shared" si="10"/>
        <v>15.182065102333375</v>
      </c>
      <c r="J36" s="26">
        <f t="shared" si="11"/>
        <v>37.593070503142791</v>
      </c>
      <c r="K36" s="26">
        <f t="shared" si="12"/>
        <v>1.5207151421092203E-2</v>
      </c>
      <c r="L36" s="26">
        <f t="shared" si="13"/>
        <v>3.7655187991337463E-2</v>
      </c>
      <c r="M36" s="26">
        <f t="shared" ca="1" si="14"/>
        <v>7.500751846978515E-3</v>
      </c>
      <c r="N36" s="26">
        <f t="shared" ca="1" si="15"/>
        <v>1.8477015072552665E-6</v>
      </c>
      <c r="O36" s="106">
        <f t="shared" ca="1" si="16"/>
        <v>555.00097317253665</v>
      </c>
      <c r="P36" s="26">
        <f t="shared" ca="1" si="17"/>
        <v>366.46115054010198</v>
      </c>
      <c r="Q36" s="26">
        <f t="shared" ca="1" si="18"/>
        <v>14.483043324946106</v>
      </c>
      <c r="R36">
        <f t="shared" ca="1" si="19"/>
        <v>-1.3593018455277939E-3</v>
      </c>
    </row>
    <row r="37" spans="1:18">
      <c r="A37" s="104">
        <v>24764</v>
      </c>
      <c r="B37" s="104">
        <v>6.2972000014269724E-3</v>
      </c>
      <c r="C37" s="104">
        <v>1</v>
      </c>
      <c r="D37" s="105">
        <f t="shared" si="5"/>
        <v>2.4763999999999999</v>
      </c>
      <c r="E37" s="105">
        <f t="shared" si="6"/>
        <v>6.2972000014269724E-3</v>
      </c>
      <c r="F37" s="26">
        <f t="shared" si="7"/>
        <v>2.4763999999999999</v>
      </c>
      <c r="G37" s="26">
        <f t="shared" si="8"/>
        <v>6.2972000014269724E-3</v>
      </c>
      <c r="H37" s="26">
        <f t="shared" si="9"/>
        <v>6.1325569599999996</v>
      </c>
      <c r="I37" s="26">
        <f t="shared" si="10"/>
        <v>15.186664055743998</v>
      </c>
      <c r="J37" s="26">
        <f t="shared" si="11"/>
        <v>37.608254867644433</v>
      </c>
      <c r="K37" s="26">
        <f t="shared" si="12"/>
        <v>1.5594386083533755E-2</v>
      </c>
      <c r="L37" s="26">
        <f t="shared" si="13"/>
        <v>3.8617937697262988E-2</v>
      </c>
      <c r="M37" s="26">
        <f t="shared" ca="1" si="14"/>
        <v>7.5029229426176736E-3</v>
      </c>
      <c r="N37" s="26">
        <f t="shared" ca="1" si="15"/>
        <v>1.453767810913555E-6</v>
      </c>
      <c r="O37" s="106">
        <f t="shared" ca="1" si="16"/>
        <v>555.19027446546056</v>
      </c>
      <c r="P37" s="26">
        <f t="shared" ca="1" si="17"/>
        <v>366.57047150154153</v>
      </c>
      <c r="Q37" s="26">
        <f t="shared" ca="1" si="18"/>
        <v>14.486741066049801</v>
      </c>
      <c r="R37">
        <f t="shared" ca="1" si="19"/>
        <v>-1.2057229411907011E-3</v>
      </c>
    </row>
    <row r="38" spans="1:18">
      <c r="A38" s="104">
        <v>27347.5</v>
      </c>
      <c r="B38" s="104">
        <v>2.1492500018212013E-3</v>
      </c>
      <c r="C38" s="104">
        <v>1</v>
      </c>
      <c r="D38" s="105">
        <f t="shared" si="5"/>
        <v>2.73475</v>
      </c>
      <c r="E38" s="105">
        <f t="shared" si="6"/>
        <v>2.1492500018212013E-3</v>
      </c>
      <c r="F38" s="26">
        <f t="shared" si="7"/>
        <v>2.73475</v>
      </c>
      <c r="G38" s="26">
        <f t="shared" si="8"/>
        <v>2.1492500018212013E-3</v>
      </c>
      <c r="H38" s="26">
        <f t="shared" si="9"/>
        <v>7.4788575625</v>
      </c>
      <c r="I38" s="26">
        <f t="shared" si="10"/>
        <v>20.452805719046875</v>
      </c>
      <c r="J38" s="26">
        <f t="shared" si="11"/>
        <v>55.933310440163439</v>
      </c>
      <c r="K38" s="26">
        <f t="shared" si="12"/>
        <v>5.8776614424805307E-3</v>
      </c>
      <c r="L38" s="26">
        <f t="shared" si="13"/>
        <v>1.6073934629823632E-2</v>
      </c>
      <c r="M38" s="26">
        <f t="shared" ca="1" si="14"/>
        <v>2.2522540136501457E-3</v>
      </c>
      <c r="N38" s="26">
        <f t="shared" ca="1" si="15"/>
        <v>1.0609826452857311E-8</v>
      </c>
      <c r="O38" s="106">
        <f t="shared" ca="1" si="16"/>
        <v>120.02742296681946</v>
      </c>
      <c r="P38" s="26">
        <f t="shared" ca="1" si="17"/>
        <v>72.010430366282222</v>
      </c>
      <c r="Q38" s="26">
        <f t="shared" ca="1" si="18"/>
        <v>2.5159247671517853</v>
      </c>
      <c r="R38">
        <f t="shared" ca="1" si="19"/>
        <v>-1.0300401182894436E-4</v>
      </c>
    </row>
    <row r="39" spans="1:18">
      <c r="A39" s="104">
        <v>27348</v>
      </c>
      <c r="B39" s="104">
        <v>2.7803999983007088E-3</v>
      </c>
      <c r="C39" s="104">
        <v>1</v>
      </c>
      <c r="D39" s="105">
        <f t="shared" si="5"/>
        <v>2.7347999999999999</v>
      </c>
      <c r="E39" s="105">
        <f t="shared" si="6"/>
        <v>2.7803999983007088E-3</v>
      </c>
      <c r="F39" s="26">
        <f t="shared" si="7"/>
        <v>2.7347999999999999</v>
      </c>
      <c r="G39" s="26">
        <f t="shared" si="8"/>
        <v>2.7803999983007088E-3</v>
      </c>
      <c r="H39" s="26">
        <f t="shared" si="9"/>
        <v>7.4791310399999995</v>
      </c>
      <c r="I39" s="26">
        <f t="shared" si="10"/>
        <v>20.453927568191997</v>
      </c>
      <c r="J39" s="26">
        <f t="shared" si="11"/>
        <v>55.937401113491468</v>
      </c>
      <c r="K39" s="26">
        <f t="shared" si="12"/>
        <v>7.6038379153527784E-3</v>
      </c>
      <c r="L39" s="26">
        <f t="shared" si="13"/>
        <v>2.0794975930906779E-2</v>
      </c>
      <c r="M39" s="26">
        <f t="shared" ca="1" si="14"/>
        <v>2.2497885303810472E-3</v>
      </c>
      <c r="N39" s="26">
        <f t="shared" ca="1" si="15"/>
        <v>2.8154852988785812E-7</v>
      </c>
      <c r="O39" s="106">
        <f t="shared" ca="1" si="16"/>
        <v>119.9029833769964</v>
      </c>
      <c r="P39" s="26">
        <f t="shared" ca="1" si="17"/>
        <v>71.930765983804733</v>
      </c>
      <c r="Q39" s="26">
        <f t="shared" ca="1" si="18"/>
        <v>2.5128927981355167</v>
      </c>
      <c r="R39">
        <f t="shared" ca="1" si="19"/>
        <v>5.3061146791966163E-4</v>
      </c>
    </row>
    <row r="40" spans="1:18">
      <c r="A40" s="123">
        <v>27513</v>
      </c>
      <c r="B40" s="104">
        <v>8.5989999934099615E-4</v>
      </c>
      <c r="C40" s="104">
        <v>0.2</v>
      </c>
      <c r="D40" s="105">
        <f t="shared" si="5"/>
        <v>2.7513000000000001</v>
      </c>
      <c r="E40" s="105">
        <f t="shared" si="6"/>
        <v>8.5989999934099615E-4</v>
      </c>
      <c r="F40" s="26">
        <f t="shared" si="7"/>
        <v>0.55026000000000008</v>
      </c>
      <c r="G40" s="26">
        <f t="shared" si="8"/>
        <v>1.7197999986819925E-4</v>
      </c>
      <c r="H40" s="26">
        <f t="shared" si="9"/>
        <v>1.5139303380000002</v>
      </c>
      <c r="I40" s="26">
        <f t="shared" si="10"/>
        <v>4.1652765389394011</v>
      </c>
      <c r="J40" s="26">
        <f t="shared" si="11"/>
        <v>11.459925341583974</v>
      </c>
      <c r="K40" s="26">
        <f t="shared" si="12"/>
        <v>4.7316857363737663E-4</v>
      </c>
      <c r="L40" s="26">
        <f t="shared" si="13"/>
        <v>1.3018286966485144E-3</v>
      </c>
      <c r="M40" s="26">
        <f t="shared" ca="1" si="14"/>
        <v>1.4055470890034227E-3</v>
      </c>
      <c r="N40" s="26">
        <f t="shared" ca="1" si="15"/>
        <v>5.9546149291415241E-8</v>
      </c>
      <c r="O40" s="106">
        <f t="shared" ca="1" si="16"/>
        <v>3.2449680776561953</v>
      </c>
      <c r="P40" s="26">
        <f t="shared" ca="1" si="17"/>
        <v>1.8912541276675767</v>
      </c>
      <c r="Q40" s="26">
        <f t="shared" ca="1" si="18"/>
        <v>6.3362058253843459E-2</v>
      </c>
      <c r="R40">
        <f t="shared" ca="1" si="19"/>
        <v>-5.4564708966242659E-4</v>
      </c>
    </row>
    <row r="41" spans="1:18">
      <c r="A41" s="104">
        <v>28076.5</v>
      </c>
      <c r="B41" s="104">
        <v>-1.7340499980491586E-3</v>
      </c>
      <c r="C41" s="104">
        <v>1</v>
      </c>
      <c r="D41" s="105">
        <f t="shared" si="5"/>
        <v>2.8076500000000002</v>
      </c>
      <c r="E41" s="105">
        <f t="shared" si="6"/>
        <v>-1.7340499980491586E-3</v>
      </c>
      <c r="F41" s="26">
        <f t="shared" si="7"/>
        <v>2.8076500000000002</v>
      </c>
      <c r="G41" s="26">
        <f t="shared" si="8"/>
        <v>-1.7340499980491586E-3</v>
      </c>
      <c r="H41" s="26">
        <f t="shared" si="9"/>
        <v>7.8828985225000014</v>
      </c>
      <c r="I41" s="26">
        <f t="shared" si="10"/>
        <v>22.13242003669713</v>
      </c>
      <c r="J41" s="26">
        <f t="shared" si="11"/>
        <v>62.140089116032705</v>
      </c>
      <c r="K41" s="26">
        <f t="shared" si="12"/>
        <v>-4.8686054770227206E-3</v>
      </c>
      <c r="L41" s="26">
        <f t="shared" si="13"/>
        <v>-1.3669340167562842E-2</v>
      </c>
      <c r="M41" s="26">
        <f t="shared" ca="1" si="14"/>
        <v>-1.9381512697741465E-3</v>
      </c>
      <c r="N41" s="26">
        <f t="shared" ca="1" si="15"/>
        <v>4.1657329119757359E-8</v>
      </c>
      <c r="O41" s="106">
        <f t="shared" ca="1" si="16"/>
        <v>1.7985994707313617</v>
      </c>
      <c r="P41" s="26">
        <f t="shared" ca="1" si="17"/>
        <v>0.31172766179023925</v>
      </c>
      <c r="Q41" s="26">
        <f t="shared" ca="1" si="18"/>
        <v>5.8164090193067155E-4</v>
      </c>
      <c r="R41">
        <f t="shared" ca="1" si="19"/>
        <v>2.0410127172498793E-4</v>
      </c>
    </row>
    <row r="42" spans="1:18">
      <c r="A42" s="104">
        <v>29024.5</v>
      </c>
      <c r="B42" s="104">
        <v>-7.5736500002676621E-3</v>
      </c>
      <c r="C42" s="104">
        <v>1</v>
      </c>
      <c r="D42" s="105">
        <f t="shared" si="5"/>
        <v>2.90245</v>
      </c>
      <c r="E42" s="105">
        <f t="shared" si="6"/>
        <v>-7.5736500002676621E-3</v>
      </c>
      <c r="F42" s="26">
        <f t="shared" si="7"/>
        <v>2.90245</v>
      </c>
      <c r="G42" s="26">
        <f t="shared" si="8"/>
        <v>-7.5736500002676621E-3</v>
      </c>
      <c r="H42" s="26">
        <f t="shared" si="9"/>
        <v>8.4242160024999997</v>
      </c>
      <c r="I42" s="26">
        <f t="shared" si="10"/>
        <v>24.450865736456123</v>
      </c>
      <c r="J42" s="26">
        <f t="shared" si="11"/>
        <v>70.967415256777073</v>
      </c>
      <c r="K42" s="26">
        <f t="shared" si="12"/>
        <v>-2.1982140443276874E-2</v>
      </c>
      <c r="L42" s="26">
        <f t="shared" si="13"/>
        <v>-6.3802063529588962E-2</v>
      </c>
      <c r="M42" s="26">
        <f t="shared" ca="1" si="14"/>
        <v>-9.1707431155542141E-3</v>
      </c>
      <c r="N42" s="26">
        <f t="shared" ca="1" si="15"/>
        <v>2.5507064188957037E-6</v>
      </c>
      <c r="O42" s="106">
        <f t="shared" ca="1" si="16"/>
        <v>229.51059276264965</v>
      </c>
      <c r="P42" s="26">
        <f t="shared" ca="1" si="17"/>
        <v>168.72886774590063</v>
      </c>
      <c r="Q42" s="26">
        <f t="shared" ca="1" si="18"/>
        <v>7.6500668348518941</v>
      </c>
      <c r="R42">
        <f t="shared" ca="1" si="19"/>
        <v>1.597093115286552E-3</v>
      </c>
    </row>
    <row r="43" spans="1:18">
      <c r="A43" s="104">
        <v>29211.5</v>
      </c>
      <c r="B43" s="104">
        <v>-1.0423549996630754E-2</v>
      </c>
      <c r="C43" s="104">
        <v>1</v>
      </c>
      <c r="D43" s="105">
        <f t="shared" si="5"/>
        <v>2.9211499999999999</v>
      </c>
      <c r="E43" s="105">
        <f t="shared" si="6"/>
        <v>-1.0423549996630754E-2</v>
      </c>
      <c r="F43" s="26">
        <f t="shared" si="7"/>
        <v>2.9211499999999999</v>
      </c>
      <c r="G43" s="26">
        <f t="shared" si="8"/>
        <v>-1.0423549996630754E-2</v>
      </c>
      <c r="H43" s="26">
        <f t="shared" si="9"/>
        <v>8.533117322499999</v>
      </c>
      <c r="I43" s="26">
        <f t="shared" si="10"/>
        <v>24.926515666620872</v>
      </c>
      <c r="J43" s="26">
        <f t="shared" si="11"/>
        <v>72.814091239549555</v>
      </c>
      <c r="K43" s="26">
        <f t="shared" si="12"/>
        <v>-3.0448753072657927E-2</v>
      </c>
      <c r="L43" s="26">
        <f t="shared" si="13"/>
        <v>-8.8945375038194704E-2</v>
      </c>
      <c r="M43" s="26">
        <f t="shared" ca="1" si="14"/>
        <v>-1.0835509337877802E-2</v>
      </c>
      <c r="N43" s="26">
        <f t="shared" ca="1" si="15"/>
        <v>1.6971049884070168E-7</v>
      </c>
      <c r="O43" s="106">
        <f t="shared" ca="1" si="16"/>
        <v>358.53101390860661</v>
      </c>
      <c r="P43" s="26">
        <f t="shared" ca="1" si="17"/>
        <v>259.02915891841195</v>
      </c>
      <c r="Q43" s="26">
        <f t="shared" ca="1" si="18"/>
        <v>11.513683345610046</v>
      </c>
      <c r="R43">
        <f t="shared" ca="1" si="19"/>
        <v>4.1195934124704792E-4</v>
      </c>
    </row>
    <row r="44" spans="1:18">
      <c r="A44" s="104">
        <v>29214</v>
      </c>
      <c r="B44" s="104">
        <v>-1.2667799994233064E-2</v>
      </c>
      <c r="C44" s="104">
        <v>1</v>
      </c>
      <c r="D44" s="105">
        <f t="shared" si="5"/>
        <v>2.9214000000000002</v>
      </c>
      <c r="E44" s="105">
        <f t="shared" si="6"/>
        <v>-1.2667799994233064E-2</v>
      </c>
      <c r="F44" s="26">
        <f t="shared" si="7"/>
        <v>2.9214000000000002</v>
      </c>
      <c r="G44" s="26">
        <f t="shared" si="8"/>
        <v>-1.2667799994233064E-2</v>
      </c>
      <c r="H44" s="26">
        <f t="shared" si="9"/>
        <v>8.5345779600000018</v>
      </c>
      <c r="I44" s="26">
        <f t="shared" si="10"/>
        <v>24.932916052344009</v>
      </c>
      <c r="J44" s="26">
        <f t="shared" si="11"/>
        <v>72.839020955317793</v>
      </c>
      <c r="K44" s="26">
        <f t="shared" si="12"/>
        <v>-3.7007710903152476E-2</v>
      </c>
      <c r="L44" s="26">
        <f t="shared" si="13"/>
        <v>-0.10811432663246966</v>
      </c>
      <c r="M44" s="26">
        <f t="shared" ca="1" si="14"/>
        <v>-1.085829699594576E-2</v>
      </c>
      <c r="N44" s="26">
        <f t="shared" ca="1" si="15"/>
        <v>3.2743011008107447E-6</v>
      </c>
      <c r="O44" s="106">
        <f t="shared" ca="1" si="16"/>
        <v>360.49512913338424</v>
      </c>
      <c r="P44" s="26">
        <f t="shared" ca="1" si="17"/>
        <v>260.39812809925962</v>
      </c>
      <c r="Q44" s="26">
        <f t="shared" ca="1" si="18"/>
        <v>11.571980349766177</v>
      </c>
      <c r="R44">
        <f t="shared" ca="1" si="19"/>
        <v>-1.8095029982873045E-3</v>
      </c>
    </row>
    <row r="45" spans="1:18">
      <c r="A45" s="104"/>
      <c r="B45" s="104"/>
      <c r="C45" s="104"/>
      <c r="D45" s="105">
        <f t="shared" si="5"/>
        <v>0</v>
      </c>
      <c r="E45" s="105">
        <f t="shared" si="6"/>
        <v>0</v>
      </c>
      <c r="F45" s="26">
        <f t="shared" si="7"/>
        <v>0</v>
      </c>
      <c r="G45" s="26">
        <f t="shared" si="8"/>
        <v>0</v>
      </c>
      <c r="H45" s="26">
        <f t="shared" si="9"/>
        <v>0</v>
      </c>
      <c r="I45" s="26">
        <f t="shared" si="10"/>
        <v>0</v>
      </c>
      <c r="J45" s="26">
        <f t="shared" si="11"/>
        <v>0</v>
      </c>
      <c r="K45" s="26">
        <f t="shared" si="12"/>
        <v>0</v>
      </c>
      <c r="L45" s="26">
        <f t="shared" si="13"/>
        <v>0</v>
      </c>
      <c r="M45" s="26">
        <f t="shared" ca="1" si="14"/>
        <v>-0.70184814626241554</v>
      </c>
      <c r="N45" s="26">
        <f t="shared" ca="1" si="15"/>
        <v>0</v>
      </c>
      <c r="O45" s="106">
        <f t="shared" ca="1" si="16"/>
        <v>0</v>
      </c>
      <c r="P45" s="26">
        <f t="shared" ca="1" si="17"/>
        <v>0</v>
      </c>
      <c r="Q45" s="26">
        <f t="shared" ca="1" si="18"/>
        <v>0</v>
      </c>
      <c r="R45">
        <f t="shared" ca="1" si="19"/>
        <v>0.70184814626241554</v>
      </c>
    </row>
    <row r="46" spans="1:18">
      <c r="A46" s="104"/>
      <c r="B46" s="104"/>
      <c r="C46" s="104"/>
      <c r="D46" s="105">
        <f t="shared" si="5"/>
        <v>0</v>
      </c>
      <c r="E46" s="105">
        <f t="shared" si="6"/>
        <v>0</v>
      </c>
      <c r="F46" s="26">
        <f t="shared" si="7"/>
        <v>0</v>
      </c>
      <c r="G46" s="26">
        <f t="shared" si="8"/>
        <v>0</v>
      </c>
      <c r="H46" s="26">
        <f t="shared" si="9"/>
        <v>0</v>
      </c>
      <c r="I46" s="26">
        <f t="shared" si="10"/>
        <v>0</v>
      </c>
      <c r="J46" s="26">
        <f t="shared" si="11"/>
        <v>0</v>
      </c>
      <c r="K46" s="26">
        <f t="shared" si="12"/>
        <v>0</v>
      </c>
      <c r="L46" s="26">
        <f t="shared" si="13"/>
        <v>0</v>
      </c>
      <c r="M46" s="26">
        <f t="shared" ca="1" si="14"/>
        <v>-0.70184814626241554</v>
      </c>
      <c r="N46" s="26">
        <f t="shared" ca="1" si="15"/>
        <v>0</v>
      </c>
      <c r="O46" s="106">
        <f t="shared" ca="1" si="16"/>
        <v>0</v>
      </c>
      <c r="P46" s="26">
        <f t="shared" ca="1" si="17"/>
        <v>0</v>
      </c>
      <c r="Q46" s="26">
        <f t="shared" ca="1" si="18"/>
        <v>0</v>
      </c>
      <c r="R46">
        <f t="shared" ca="1" si="19"/>
        <v>0.70184814626241554</v>
      </c>
    </row>
    <row r="47" spans="1:18">
      <c r="A47" s="104"/>
      <c r="B47" s="104"/>
      <c r="C47" s="104"/>
      <c r="D47" s="105">
        <f t="shared" si="5"/>
        <v>0</v>
      </c>
      <c r="E47" s="105">
        <f t="shared" si="6"/>
        <v>0</v>
      </c>
      <c r="F47" s="26">
        <f t="shared" si="7"/>
        <v>0</v>
      </c>
      <c r="G47" s="26">
        <f t="shared" si="8"/>
        <v>0</v>
      </c>
      <c r="H47" s="26">
        <f t="shared" si="9"/>
        <v>0</v>
      </c>
      <c r="I47" s="26">
        <f t="shared" si="10"/>
        <v>0</v>
      </c>
      <c r="J47" s="26">
        <f t="shared" si="11"/>
        <v>0</v>
      </c>
      <c r="K47" s="26">
        <f t="shared" si="12"/>
        <v>0</v>
      </c>
      <c r="L47" s="26">
        <f t="shared" si="13"/>
        <v>0</v>
      </c>
      <c r="M47" s="26">
        <f t="shared" ca="1" si="14"/>
        <v>-0.70184814626241554</v>
      </c>
      <c r="N47" s="26">
        <f t="shared" ca="1" si="15"/>
        <v>0</v>
      </c>
      <c r="O47" s="106">
        <f t="shared" ca="1" si="16"/>
        <v>0</v>
      </c>
      <c r="P47" s="26">
        <f t="shared" ca="1" si="17"/>
        <v>0</v>
      </c>
      <c r="Q47" s="26">
        <f t="shared" ca="1" si="18"/>
        <v>0</v>
      </c>
      <c r="R47">
        <f t="shared" ca="1" si="19"/>
        <v>0.70184814626241554</v>
      </c>
    </row>
    <row r="48" spans="1:18">
      <c r="A48" s="104"/>
      <c r="B48" s="104"/>
      <c r="C48" s="104"/>
      <c r="D48" s="105">
        <f t="shared" si="5"/>
        <v>0</v>
      </c>
      <c r="E48" s="105">
        <f t="shared" si="6"/>
        <v>0</v>
      </c>
      <c r="F48" s="26">
        <f t="shared" si="7"/>
        <v>0</v>
      </c>
      <c r="G48" s="26">
        <f t="shared" si="8"/>
        <v>0</v>
      </c>
      <c r="H48" s="26">
        <f t="shared" si="9"/>
        <v>0</v>
      </c>
      <c r="I48" s="26">
        <f t="shared" si="10"/>
        <v>0</v>
      </c>
      <c r="J48" s="26">
        <f t="shared" si="11"/>
        <v>0</v>
      </c>
      <c r="K48" s="26">
        <f t="shared" si="12"/>
        <v>0</v>
      </c>
      <c r="L48" s="26">
        <f t="shared" si="13"/>
        <v>0</v>
      </c>
      <c r="M48" s="26">
        <f t="shared" ca="1" si="14"/>
        <v>-0.70184814626241554</v>
      </c>
      <c r="N48" s="26">
        <f t="shared" ca="1" si="15"/>
        <v>0</v>
      </c>
      <c r="O48" s="106">
        <f t="shared" ca="1" si="16"/>
        <v>0</v>
      </c>
      <c r="P48" s="26">
        <f t="shared" ca="1" si="17"/>
        <v>0</v>
      </c>
      <c r="Q48" s="26">
        <f t="shared" ca="1" si="18"/>
        <v>0</v>
      </c>
      <c r="R48">
        <f t="shared" ca="1" si="19"/>
        <v>0.70184814626241554</v>
      </c>
    </row>
    <row r="49" spans="1:18">
      <c r="A49" s="104"/>
      <c r="B49" s="104"/>
      <c r="C49" s="104"/>
      <c r="D49" s="105">
        <f t="shared" si="5"/>
        <v>0</v>
      </c>
      <c r="E49" s="105">
        <f t="shared" si="6"/>
        <v>0</v>
      </c>
      <c r="F49" s="26">
        <f t="shared" si="7"/>
        <v>0</v>
      </c>
      <c r="G49" s="26">
        <f t="shared" si="8"/>
        <v>0</v>
      </c>
      <c r="H49" s="26">
        <f t="shared" si="9"/>
        <v>0</v>
      </c>
      <c r="I49" s="26">
        <f t="shared" si="10"/>
        <v>0</v>
      </c>
      <c r="J49" s="26">
        <f t="shared" si="11"/>
        <v>0</v>
      </c>
      <c r="K49" s="26">
        <f t="shared" si="12"/>
        <v>0</v>
      </c>
      <c r="L49" s="26">
        <f t="shared" si="13"/>
        <v>0</v>
      </c>
      <c r="M49" s="26">
        <f t="shared" ca="1" si="14"/>
        <v>-0.70184814626241554</v>
      </c>
      <c r="N49" s="26">
        <f t="shared" ca="1" si="15"/>
        <v>0</v>
      </c>
      <c r="O49" s="106">
        <f t="shared" ca="1" si="16"/>
        <v>0</v>
      </c>
      <c r="P49" s="26">
        <f t="shared" ca="1" si="17"/>
        <v>0</v>
      </c>
      <c r="Q49" s="26">
        <f t="shared" ca="1" si="18"/>
        <v>0</v>
      </c>
      <c r="R49">
        <f t="shared" ca="1" si="19"/>
        <v>0.70184814626241554</v>
      </c>
    </row>
    <row r="50" spans="1:18">
      <c r="A50" s="104"/>
      <c r="B50" s="104"/>
      <c r="C50" s="104"/>
      <c r="D50" s="105">
        <f t="shared" si="5"/>
        <v>0</v>
      </c>
      <c r="E50" s="105">
        <f t="shared" si="6"/>
        <v>0</v>
      </c>
      <c r="F50" s="26">
        <f t="shared" si="7"/>
        <v>0</v>
      </c>
      <c r="G50" s="26">
        <f t="shared" si="8"/>
        <v>0</v>
      </c>
      <c r="H50" s="26">
        <f t="shared" si="9"/>
        <v>0</v>
      </c>
      <c r="I50" s="26">
        <f t="shared" si="10"/>
        <v>0</v>
      </c>
      <c r="J50" s="26">
        <f t="shared" si="11"/>
        <v>0</v>
      </c>
      <c r="K50" s="26">
        <f t="shared" si="12"/>
        <v>0</v>
      </c>
      <c r="L50" s="26">
        <f t="shared" si="13"/>
        <v>0</v>
      </c>
      <c r="M50" s="26">
        <f t="shared" ca="1" si="14"/>
        <v>-0.70184814626241554</v>
      </c>
      <c r="N50" s="26">
        <f t="shared" ca="1" si="15"/>
        <v>0</v>
      </c>
      <c r="O50" s="106">
        <f t="shared" ca="1" si="16"/>
        <v>0</v>
      </c>
      <c r="P50" s="26">
        <f t="shared" ca="1" si="17"/>
        <v>0</v>
      </c>
      <c r="Q50" s="26">
        <f t="shared" ca="1" si="18"/>
        <v>0</v>
      </c>
      <c r="R50">
        <f t="shared" ca="1" si="19"/>
        <v>0.70184814626241554</v>
      </c>
    </row>
    <row r="51" spans="1:18">
      <c r="A51" s="104"/>
      <c r="B51" s="104"/>
      <c r="C51" s="104"/>
      <c r="D51" s="105">
        <f t="shared" si="5"/>
        <v>0</v>
      </c>
      <c r="E51" s="105">
        <f t="shared" si="6"/>
        <v>0</v>
      </c>
      <c r="F51" s="26">
        <f t="shared" si="7"/>
        <v>0</v>
      </c>
      <c r="G51" s="26">
        <f t="shared" si="8"/>
        <v>0</v>
      </c>
      <c r="H51" s="26">
        <f t="shared" si="9"/>
        <v>0</v>
      </c>
      <c r="I51" s="26">
        <f t="shared" si="10"/>
        <v>0</v>
      </c>
      <c r="J51" s="26">
        <f t="shared" si="11"/>
        <v>0</v>
      </c>
      <c r="K51" s="26">
        <f t="shared" si="12"/>
        <v>0</v>
      </c>
      <c r="L51" s="26">
        <f t="shared" si="13"/>
        <v>0</v>
      </c>
      <c r="M51" s="26">
        <f t="shared" ca="1" si="14"/>
        <v>-0.70184814626241554</v>
      </c>
      <c r="N51" s="26">
        <f t="shared" ca="1" si="15"/>
        <v>0</v>
      </c>
      <c r="O51" s="106">
        <f t="shared" ca="1" si="16"/>
        <v>0</v>
      </c>
      <c r="P51" s="26">
        <f t="shared" ca="1" si="17"/>
        <v>0</v>
      </c>
      <c r="Q51" s="26">
        <f t="shared" ca="1" si="18"/>
        <v>0</v>
      </c>
      <c r="R51">
        <f t="shared" ca="1" si="19"/>
        <v>0.70184814626241554</v>
      </c>
    </row>
    <row r="52" spans="1:18">
      <c r="A52" s="104"/>
      <c r="B52" s="104"/>
      <c r="C52" s="104"/>
      <c r="D52" s="105">
        <f t="shared" si="5"/>
        <v>0</v>
      </c>
      <c r="E52" s="105">
        <f t="shared" si="6"/>
        <v>0</v>
      </c>
      <c r="F52" s="26">
        <f t="shared" si="7"/>
        <v>0</v>
      </c>
      <c r="G52" s="26">
        <f t="shared" si="8"/>
        <v>0</v>
      </c>
      <c r="H52" s="26">
        <f t="shared" si="9"/>
        <v>0</v>
      </c>
      <c r="I52" s="26">
        <f t="shared" si="10"/>
        <v>0</v>
      </c>
      <c r="J52" s="26">
        <f t="shared" si="11"/>
        <v>0</v>
      </c>
      <c r="K52" s="26">
        <f t="shared" si="12"/>
        <v>0</v>
      </c>
      <c r="L52" s="26">
        <f t="shared" si="13"/>
        <v>0</v>
      </c>
      <c r="M52" s="26">
        <f t="shared" ca="1" si="14"/>
        <v>-0.70184814626241554</v>
      </c>
      <c r="N52" s="26">
        <f t="shared" ca="1" si="15"/>
        <v>0</v>
      </c>
      <c r="O52" s="106">
        <f t="shared" ca="1" si="16"/>
        <v>0</v>
      </c>
      <c r="P52" s="26">
        <f t="shared" ca="1" si="17"/>
        <v>0</v>
      </c>
      <c r="Q52" s="26">
        <f t="shared" ca="1" si="18"/>
        <v>0</v>
      </c>
      <c r="R52">
        <f t="shared" ca="1" si="19"/>
        <v>0.70184814626241554</v>
      </c>
    </row>
    <row r="53" spans="1:18">
      <c r="A53" s="104"/>
      <c r="B53" s="104"/>
      <c r="C53" s="104"/>
      <c r="D53" s="105">
        <f t="shared" si="5"/>
        <v>0</v>
      </c>
      <c r="E53" s="105">
        <f t="shared" si="6"/>
        <v>0</v>
      </c>
      <c r="F53" s="26">
        <f t="shared" si="7"/>
        <v>0</v>
      </c>
      <c r="G53" s="26">
        <f t="shared" si="8"/>
        <v>0</v>
      </c>
      <c r="H53" s="26">
        <f t="shared" si="9"/>
        <v>0</v>
      </c>
      <c r="I53" s="26">
        <f t="shared" si="10"/>
        <v>0</v>
      </c>
      <c r="J53" s="26">
        <f t="shared" si="11"/>
        <v>0</v>
      </c>
      <c r="K53" s="26">
        <f t="shared" si="12"/>
        <v>0</v>
      </c>
      <c r="L53" s="26">
        <f t="shared" si="13"/>
        <v>0</v>
      </c>
      <c r="M53" s="26">
        <f t="shared" ca="1" si="14"/>
        <v>-0.70184814626241554</v>
      </c>
      <c r="N53" s="26">
        <f t="shared" ca="1" si="15"/>
        <v>0</v>
      </c>
      <c r="O53" s="106">
        <f t="shared" ca="1" si="16"/>
        <v>0</v>
      </c>
      <c r="P53" s="26">
        <f t="shared" ca="1" si="17"/>
        <v>0</v>
      </c>
      <c r="Q53" s="26">
        <f t="shared" ca="1" si="18"/>
        <v>0</v>
      </c>
      <c r="R53">
        <f t="shared" ca="1" si="19"/>
        <v>0.70184814626241554</v>
      </c>
    </row>
    <row r="54" spans="1:18">
      <c r="A54" s="104"/>
      <c r="B54" s="104"/>
      <c r="C54" s="104"/>
      <c r="D54" s="105">
        <f t="shared" si="5"/>
        <v>0</v>
      </c>
      <c r="E54" s="105">
        <f t="shared" si="6"/>
        <v>0</v>
      </c>
      <c r="F54" s="26">
        <f t="shared" si="7"/>
        <v>0</v>
      </c>
      <c r="G54" s="26">
        <f t="shared" si="8"/>
        <v>0</v>
      </c>
      <c r="H54" s="26">
        <f t="shared" si="9"/>
        <v>0</v>
      </c>
      <c r="I54" s="26">
        <f t="shared" si="10"/>
        <v>0</v>
      </c>
      <c r="J54" s="26">
        <f t="shared" si="11"/>
        <v>0</v>
      </c>
      <c r="K54" s="26">
        <f t="shared" si="12"/>
        <v>0</v>
      </c>
      <c r="L54" s="26">
        <f t="shared" si="13"/>
        <v>0</v>
      </c>
      <c r="M54" s="26">
        <f t="shared" ca="1" si="14"/>
        <v>-0.70184814626241554</v>
      </c>
      <c r="N54" s="26">
        <f t="shared" ca="1" si="15"/>
        <v>0</v>
      </c>
      <c r="O54" s="106">
        <f t="shared" ca="1" si="16"/>
        <v>0</v>
      </c>
      <c r="P54" s="26">
        <f t="shared" ca="1" si="17"/>
        <v>0</v>
      </c>
      <c r="Q54" s="26">
        <f t="shared" ca="1" si="18"/>
        <v>0</v>
      </c>
      <c r="R54">
        <f t="shared" ca="1" si="19"/>
        <v>0.70184814626241554</v>
      </c>
    </row>
    <row r="55" spans="1:18">
      <c r="A55" s="104"/>
      <c r="B55" s="104"/>
      <c r="C55" s="104"/>
      <c r="D55" s="105">
        <f t="shared" si="5"/>
        <v>0</v>
      </c>
      <c r="E55" s="105">
        <f t="shared" si="6"/>
        <v>0</v>
      </c>
      <c r="F55" s="26">
        <f t="shared" si="7"/>
        <v>0</v>
      </c>
      <c r="G55" s="26">
        <f t="shared" si="8"/>
        <v>0</v>
      </c>
      <c r="H55" s="26">
        <f t="shared" si="9"/>
        <v>0</v>
      </c>
      <c r="I55" s="26">
        <f t="shared" si="10"/>
        <v>0</v>
      </c>
      <c r="J55" s="26">
        <f t="shared" si="11"/>
        <v>0</v>
      </c>
      <c r="K55" s="26">
        <f t="shared" si="12"/>
        <v>0</v>
      </c>
      <c r="L55" s="26">
        <f t="shared" si="13"/>
        <v>0</v>
      </c>
      <c r="M55" s="26">
        <f t="shared" ca="1" si="14"/>
        <v>-0.70184814626241554</v>
      </c>
      <c r="N55" s="26">
        <f t="shared" ca="1" si="15"/>
        <v>0</v>
      </c>
      <c r="O55" s="106">
        <f t="shared" ca="1" si="16"/>
        <v>0</v>
      </c>
      <c r="P55" s="26">
        <f t="shared" ca="1" si="17"/>
        <v>0</v>
      </c>
      <c r="Q55" s="26">
        <f t="shared" ca="1" si="18"/>
        <v>0</v>
      </c>
      <c r="R55">
        <f t="shared" ca="1" si="19"/>
        <v>0.70184814626241554</v>
      </c>
    </row>
    <row r="56" spans="1:18">
      <c r="A56" s="104"/>
      <c r="B56" s="104"/>
      <c r="C56" s="104"/>
      <c r="D56" s="105">
        <f t="shared" si="5"/>
        <v>0</v>
      </c>
      <c r="E56" s="105">
        <f t="shared" si="6"/>
        <v>0</v>
      </c>
      <c r="F56" s="26">
        <f t="shared" si="7"/>
        <v>0</v>
      </c>
      <c r="G56" s="26">
        <f t="shared" si="8"/>
        <v>0</v>
      </c>
      <c r="H56" s="26">
        <f t="shared" si="9"/>
        <v>0</v>
      </c>
      <c r="I56" s="26">
        <f t="shared" si="10"/>
        <v>0</v>
      </c>
      <c r="J56" s="26">
        <f t="shared" si="11"/>
        <v>0</v>
      </c>
      <c r="K56" s="26">
        <f t="shared" si="12"/>
        <v>0</v>
      </c>
      <c r="L56" s="26">
        <f t="shared" si="13"/>
        <v>0</v>
      </c>
      <c r="M56" s="26">
        <f t="shared" ca="1" si="14"/>
        <v>-0.70184814626241554</v>
      </c>
      <c r="N56" s="26">
        <f t="shared" ca="1" si="15"/>
        <v>0</v>
      </c>
      <c r="O56" s="106">
        <f t="shared" ca="1" si="16"/>
        <v>0</v>
      </c>
      <c r="P56" s="26">
        <f t="shared" ca="1" si="17"/>
        <v>0</v>
      </c>
      <c r="Q56" s="26">
        <f t="shared" ca="1" si="18"/>
        <v>0</v>
      </c>
      <c r="R56">
        <f t="shared" ca="1" si="19"/>
        <v>0.70184814626241554</v>
      </c>
    </row>
    <row r="57" spans="1:18">
      <c r="A57" s="104"/>
      <c r="B57" s="104"/>
      <c r="C57" s="104"/>
      <c r="D57" s="105">
        <f t="shared" si="5"/>
        <v>0</v>
      </c>
      <c r="E57" s="105">
        <f t="shared" si="6"/>
        <v>0</v>
      </c>
      <c r="F57" s="26">
        <f t="shared" si="7"/>
        <v>0</v>
      </c>
      <c r="G57" s="26">
        <f t="shared" si="8"/>
        <v>0</v>
      </c>
      <c r="H57" s="26">
        <f t="shared" si="9"/>
        <v>0</v>
      </c>
      <c r="I57" s="26">
        <f t="shared" si="10"/>
        <v>0</v>
      </c>
      <c r="J57" s="26">
        <f t="shared" si="11"/>
        <v>0</v>
      </c>
      <c r="K57" s="26">
        <f t="shared" si="12"/>
        <v>0</v>
      </c>
      <c r="L57" s="26">
        <f t="shared" si="13"/>
        <v>0</v>
      </c>
      <c r="M57" s="26">
        <f t="shared" ca="1" si="14"/>
        <v>-0.70184814626241554</v>
      </c>
      <c r="N57" s="26">
        <f t="shared" ca="1" si="15"/>
        <v>0</v>
      </c>
      <c r="O57" s="106">
        <f t="shared" ca="1" si="16"/>
        <v>0</v>
      </c>
      <c r="P57" s="26">
        <f t="shared" ca="1" si="17"/>
        <v>0</v>
      </c>
      <c r="Q57" s="26">
        <f t="shared" ca="1" si="18"/>
        <v>0</v>
      </c>
      <c r="R57">
        <f t="shared" ca="1" si="19"/>
        <v>0.70184814626241554</v>
      </c>
    </row>
    <row r="58" spans="1:18">
      <c r="A58" s="104"/>
      <c r="B58" s="104"/>
      <c r="C58" s="104"/>
      <c r="D58" s="105">
        <f t="shared" si="5"/>
        <v>0</v>
      </c>
      <c r="E58" s="105">
        <f t="shared" si="6"/>
        <v>0</v>
      </c>
      <c r="F58" s="26">
        <f t="shared" si="7"/>
        <v>0</v>
      </c>
      <c r="G58" s="26">
        <f t="shared" si="8"/>
        <v>0</v>
      </c>
      <c r="H58" s="26">
        <f t="shared" si="9"/>
        <v>0</v>
      </c>
      <c r="I58" s="26">
        <f t="shared" si="10"/>
        <v>0</v>
      </c>
      <c r="J58" s="26">
        <f t="shared" si="11"/>
        <v>0</v>
      </c>
      <c r="K58" s="26">
        <f t="shared" si="12"/>
        <v>0</v>
      </c>
      <c r="L58" s="26">
        <f t="shared" si="13"/>
        <v>0</v>
      </c>
      <c r="M58" s="26">
        <f t="shared" ca="1" si="14"/>
        <v>-0.70184814626241554</v>
      </c>
      <c r="N58" s="26">
        <f t="shared" ca="1" si="15"/>
        <v>0</v>
      </c>
      <c r="O58" s="106">
        <f t="shared" ca="1" si="16"/>
        <v>0</v>
      </c>
      <c r="P58" s="26">
        <f t="shared" ca="1" si="17"/>
        <v>0</v>
      </c>
      <c r="Q58" s="26">
        <f t="shared" ca="1" si="18"/>
        <v>0</v>
      </c>
      <c r="R58">
        <f t="shared" ca="1" si="19"/>
        <v>0.70184814626241554</v>
      </c>
    </row>
    <row r="59" spans="1:18">
      <c r="A59" s="104"/>
      <c r="B59" s="104"/>
      <c r="C59" s="104"/>
      <c r="D59" s="105">
        <f t="shared" si="5"/>
        <v>0</v>
      </c>
      <c r="E59" s="105">
        <f t="shared" si="6"/>
        <v>0</v>
      </c>
      <c r="F59" s="26">
        <f t="shared" si="7"/>
        <v>0</v>
      </c>
      <c r="G59" s="26">
        <f t="shared" si="8"/>
        <v>0</v>
      </c>
      <c r="H59" s="26">
        <f t="shared" si="9"/>
        <v>0</v>
      </c>
      <c r="I59" s="26">
        <f t="shared" si="10"/>
        <v>0</v>
      </c>
      <c r="J59" s="26">
        <f t="shared" si="11"/>
        <v>0</v>
      </c>
      <c r="K59" s="26">
        <f t="shared" si="12"/>
        <v>0</v>
      </c>
      <c r="L59" s="26">
        <f t="shared" si="13"/>
        <v>0</v>
      </c>
      <c r="M59" s="26">
        <f t="shared" ca="1" si="14"/>
        <v>-0.70184814626241554</v>
      </c>
      <c r="N59" s="26">
        <f t="shared" ca="1" si="15"/>
        <v>0</v>
      </c>
      <c r="O59" s="106">
        <f t="shared" ca="1" si="16"/>
        <v>0</v>
      </c>
      <c r="P59" s="26">
        <f t="shared" ca="1" si="17"/>
        <v>0</v>
      </c>
      <c r="Q59" s="26">
        <f t="shared" ca="1" si="18"/>
        <v>0</v>
      </c>
      <c r="R59">
        <f t="shared" ca="1" si="19"/>
        <v>0.70184814626241554</v>
      </c>
    </row>
    <row r="60" spans="1:18">
      <c r="A60" s="104"/>
      <c r="B60" s="104"/>
      <c r="C60" s="104"/>
      <c r="D60" s="105">
        <f t="shared" si="5"/>
        <v>0</v>
      </c>
      <c r="E60" s="105">
        <f t="shared" si="6"/>
        <v>0</v>
      </c>
      <c r="F60" s="26">
        <f t="shared" si="7"/>
        <v>0</v>
      </c>
      <c r="G60" s="26">
        <f t="shared" si="8"/>
        <v>0</v>
      </c>
      <c r="H60" s="26">
        <f t="shared" si="9"/>
        <v>0</v>
      </c>
      <c r="I60" s="26">
        <f t="shared" si="10"/>
        <v>0</v>
      </c>
      <c r="J60" s="26">
        <f t="shared" si="11"/>
        <v>0</v>
      </c>
      <c r="K60" s="26">
        <f t="shared" si="12"/>
        <v>0</v>
      </c>
      <c r="L60" s="26">
        <f t="shared" si="13"/>
        <v>0</v>
      </c>
      <c r="M60" s="26">
        <f t="shared" ca="1" si="14"/>
        <v>-0.70184814626241554</v>
      </c>
      <c r="N60" s="26">
        <f t="shared" ca="1" si="15"/>
        <v>0</v>
      </c>
      <c r="O60" s="106">
        <f t="shared" ca="1" si="16"/>
        <v>0</v>
      </c>
      <c r="P60" s="26">
        <f t="shared" ca="1" si="17"/>
        <v>0</v>
      </c>
      <c r="Q60" s="26">
        <f t="shared" ca="1" si="18"/>
        <v>0</v>
      </c>
      <c r="R60">
        <f t="shared" ca="1" si="19"/>
        <v>0.70184814626241554</v>
      </c>
    </row>
    <row r="61" spans="1:18">
      <c r="A61" s="104"/>
      <c r="B61" s="104"/>
      <c r="C61" s="104"/>
      <c r="D61" s="105">
        <f t="shared" si="5"/>
        <v>0</v>
      </c>
      <c r="E61" s="105">
        <f t="shared" si="6"/>
        <v>0</v>
      </c>
      <c r="F61" s="26">
        <f t="shared" si="7"/>
        <v>0</v>
      </c>
      <c r="G61" s="26">
        <f t="shared" si="8"/>
        <v>0</v>
      </c>
      <c r="H61" s="26">
        <f t="shared" si="9"/>
        <v>0</v>
      </c>
      <c r="I61" s="26">
        <f t="shared" si="10"/>
        <v>0</v>
      </c>
      <c r="J61" s="26">
        <f t="shared" si="11"/>
        <v>0</v>
      </c>
      <c r="K61" s="26">
        <f t="shared" si="12"/>
        <v>0</v>
      </c>
      <c r="L61" s="26">
        <f t="shared" si="13"/>
        <v>0</v>
      </c>
      <c r="M61" s="26">
        <f t="shared" ca="1" si="14"/>
        <v>-0.70184814626241554</v>
      </c>
      <c r="N61" s="26">
        <f t="shared" ca="1" si="15"/>
        <v>0</v>
      </c>
      <c r="O61" s="106">
        <f t="shared" ca="1" si="16"/>
        <v>0</v>
      </c>
      <c r="P61" s="26">
        <f t="shared" ca="1" si="17"/>
        <v>0</v>
      </c>
      <c r="Q61" s="26">
        <f t="shared" ca="1" si="18"/>
        <v>0</v>
      </c>
      <c r="R61">
        <f t="shared" ca="1" si="19"/>
        <v>0.70184814626241554</v>
      </c>
    </row>
    <row r="62" spans="1:18">
      <c r="A62" s="104"/>
      <c r="B62" s="104"/>
      <c r="C62" s="104"/>
      <c r="D62" s="105">
        <f t="shared" si="5"/>
        <v>0</v>
      </c>
      <c r="E62" s="105">
        <f t="shared" si="6"/>
        <v>0</v>
      </c>
      <c r="F62" s="26">
        <f t="shared" si="7"/>
        <v>0</v>
      </c>
      <c r="G62" s="26">
        <f t="shared" si="8"/>
        <v>0</v>
      </c>
      <c r="H62" s="26">
        <f t="shared" si="9"/>
        <v>0</v>
      </c>
      <c r="I62" s="26">
        <f t="shared" si="10"/>
        <v>0</v>
      </c>
      <c r="J62" s="26">
        <f t="shared" si="11"/>
        <v>0</v>
      </c>
      <c r="K62" s="26">
        <f t="shared" si="12"/>
        <v>0</v>
      </c>
      <c r="L62" s="26">
        <f t="shared" si="13"/>
        <v>0</v>
      </c>
      <c r="M62" s="26">
        <f t="shared" ca="1" si="14"/>
        <v>-0.70184814626241554</v>
      </c>
      <c r="N62" s="26">
        <f t="shared" ca="1" si="15"/>
        <v>0</v>
      </c>
      <c r="O62" s="106">
        <f t="shared" ca="1" si="16"/>
        <v>0</v>
      </c>
      <c r="P62" s="26">
        <f t="shared" ca="1" si="17"/>
        <v>0</v>
      </c>
      <c r="Q62" s="26">
        <f t="shared" ca="1" si="18"/>
        <v>0</v>
      </c>
      <c r="R62">
        <f t="shared" ca="1" si="19"/>
        <v>0.70184814626241554</v>
      </c>
    </row>
    <row r="63" spans="1:18">
      <c r="A63" s="104"/>
      <c r="B63" s="104"/>
      <c r="C63" s="104"/>
      <c r="D63" s="105">
        <f t="shared" si="5"/>
        <v>0</v>
      </c>
      <c r="E63" s="105">
        <f t="shared" si="6"/>
        <v>0</v>
      </c>
      <c r="F63" s="26">
        <f t="shared" si="7"/>
        <v>0</v>
      </c>
      <c r="G63" s="26">
        <f t="shared" si="8"/>
        <v>0</v>
      </c>
      <c r="H63" s="26">
        <f t="shared" si="9"/>
        <v>0</v>
      </c>
      <c r="I63" s="26">
        <f t="shared" si="10"/>
        <v>0</v>
      </c>
      <c r="J63" s="26">
        <f t="shared" si="11"/>
        <v>0</v>
      </c>
      <c r="K63" s="26">
        <f t="shared" si="12"/>
        <v>0</v>
      </c>
      <c r="L63" s="26">
        <f t="shared" si="13"/>
        <v>0</v>
      </c>
      <c r="M63" s="26">
        <f t="shared" ca="1" si="14"/>
        <v>-0.70184814626241554</v>
      </c>
      <c r="N63" s="26">
        <f t="shared" ca="1" si="15"/>
        <v>0</v>
      </c>
      <c r="O63" s="106">
        <f t="shared" ca="1" si="16"/>
        <v>0</v>
      </c>
      <c r="P63" s="26">
        <f t="shared" ca="1" si="17"/>
        <v>0</v>
      </c>
      <c r="Q63" s="26">
        <f t="shared" ca="1" si="18"/>
        <v>0</v>
      </c>
      <c r="R63">
        <f t="shared" ca="1" si="19"/>
        <v>0.70184814626241554</v>
      </c>
    </row>
    <row r="64" spans="1:18">
      <c r="A64" s="104"/>
      <c r="B64" s="104"/>
      <c r="C64" s="104"/>
      <c r="D64" s="105">
        <f t="shared" si="5"/>
        <v>0</v>
      </c>
      <c r="E64" s="105">
        <f t="shared" si="6"/>
        <v>0</v>
      </c>
      <c r="F64" s="26">
        <f t="shared" si="7"/>
        <v>0</v>
      </c>
      <c r="G64" s="26">
        <f t="shared" si="8"/>
        <v>0</v>
      </c>
      <c r="H64" s="26">
        <f t="shared" si="9"/>
        <v>0</v>
      </c>
      <c r="I64" s="26">
        <f t="shared" si="10"/>
        <v>0</v>
      </c>
      <c r="J64" s="26">
        <f t="shared" si="11"/>
        <v>0</v>
      </c>
      <c r="K64" s="26">
        <f t="shared" si="12"/>
        <v>0</v>
      </c>
      <c r="L64" s="26">
        <f t="shared" si="13"/>
        <v>0</v>
      </c>
      <c r="M64" s="26">
        <f t="shared" ca="1" si="14"/>
        <v>-0.70184814626241554</v>
      </c>
      <c r="N64" s="26">
        <f t="shared" ca="1" si="15"/>
        <v>0</v>
      </c>
      <c r="O64" s="106">
        <f t="shared" ca="1" si="16"/>
        <v>0</v>
      </c>
      <c r="P64" s="26">
        <f t="shared" ca="1" si="17"/>
        <v>0</v>
      </c>
      <c r="Q64" s="26">
        <f t="shared" ca="1" si="18"/>
        <v>0</v>
      </c>
      <c r="R64">
        <f t="shared" ca="1" si="19"/>
        <v>0.70184814626241554</v>
      </c>
    </row>
    <row r="65" spans="1:18">
      <c r="A65" s="104"/>
      <c r="B65" s="104"/>
      <c r="C65" s="104"/>
      <c r="D65" s="105">
        <f t="shared" si="5"/>
        <v>0</v>
      </c>
      <c r="E65" s="105">
        <f t="shared" si="6"/>
        <v>0</v>
      </c>
      <c r="F65" s="26">
        <f t="shared" si="7"/>
        <v>0</v>
      </c>
      <c r="G65" s="26">
        <f t="shared" si="8"/>
        <v>0</v>
      </c>
      <c r="H65" s="26">
        <f t="shared" si="9"/>
        <v>0</v>
      </c>
      <c r="I65" s="26">
        <f t="shared" si="10"/>
        <v>0</v>
      </c>
      <c r="J65" s="26">
        <f t="shared" si="11"/>
        <v>0</v>
      </c>
      <c r="K65" s="26">
        <f t="shared" si="12"/>
        <v>0</v>
      </c>
      <c r="L65" s="26">
        <f t="shared" si="13"/>
        <v>0</v>
      </c>
      <c r="M65" s="26">
        <f t="shared" ca="1" si="14"/>
        <v>-0.70184814626241554</v>
      </c>
      <c r="N65" s="26">
        <f t="shared" ca="1" si="15"/>
        <v>0</v>
      </c>
      <c r="O65" s="106">
        <f t="shared" ca="1" si="16"/>
        <v>0</v>
      </c>
      <c r="P65" s="26">
        <f t="shared" ca="1" si="17"/>
        <v>0</v>
      </c>
      <c r="Q65" s="26">
        <f t="shared" ca="1" si="18"/>
        <v>0</v>
      </c>
      <c r="R65">
        <f t="shared" ca="1" si="19"/>
        <v>0.70184814626241554</v>
      </c>
    </row>
    <row r="66" spans="1:18">
      <c r="A66" s="104"/>
      <c r="B66" s="104"/>
      <c r="C66" s="104"/>
      <c r="D66" s="105">
        <f t="shared" si="5"/>
        <v>0</v>
      </c>
      <c r="E66" s="105">
        <f t="shared" si="6"/>
        <v>0</v>
      </c>
      <c r="F66" s="26">
        <f t="shared" si="7"/>
        <v>0</v>
      </c>
      <c r="G66" s="26">
        <f t="shared" si="8"/>
        <v>0</v>
      </c>
      <c r="H66" s="26">
        <f t="shared" si="9"/>
        <v>0</v>
      </c>
      <c r="I66" s="26">
        <f t="shared" si="10"/>
        <v>0</v>
      </c>
      <c r="J66" s="26">
        <f t="shared" si="11"/>
        <v>0</v>
      </c>
      <c r="K66" s="26">
        <f t="shared" si="12"/>
        <v>0</v>
      </c>
      <c r="L66" s="26">
        <f t="shared" si="13"/>
        <v>0</v>
      </c>
      <c r="M66" s="26">
        <f t="shared" ca="1" si="14"/>
        <v>-0.70184814626241554</v>
      </c>
      <c r="N66" s="26">
        <f t="shared" ca="1" si="15"/>
        <v>0</v>
      </c>
      <c r="O66" s="106">
        <f t="shared" ca="1" si="16"/>
        <v>0</v>
      </c>
      <c r="P66" s="26">
        <f t="shared" ca="1" si="17"/>
        <v>0</v>
      </c>
      <c r="Q66" s="26">
        <f t="shared" ca="1" si="18"/>
        <v>0</v>
      </c>
      <c r="R66">
        <f t="shared" ca="1" si="19"/>
        <v>0.70184814626241554</v>
      </c>
    </row>
    <row r="67" spans="1:18">
      <c r="A67" s="104"/>
      <c r="B67" s="104"/>
      <c r="C67" s="104"/>
      <c r="D67" s="105">
        <f t="shared" si="5"/>
        <v>0</v>
      </c>
      <c r="E67" s="105">
        <f t="shared" si="6"/>
        <v>0</v>
      </c>
      <c r="F67" s="26">
        <f t="shared" si="7"/>
        <v>0</v>
      </c>
      <c r="G67" s="26">
        <f t="shared" si="8"/>
        <v>0</v>
      </c>
      <c r="H67" s="26">
        <f t="shared" si="9"/>
        <v>0</v>
      </c>
      <c r="I67" s="26">
        <f t="shared" si="10"/>
        <v>0</v>
      </c>
      <c r="J67" s="26">
        <f t="shared" si="11"/>
        <v>0</v>
      </c>
      <c r="K67" s="26">
        <f t="shared" si="12"/>
        <v>0</v>
      </c>
      <c r="L67" s="26">
        <f t="shared" si="13"/>
        <v>0</v>
      </c>
      <c r="M67" s="26">
        <f t="shared" ca="1" si="14"/>
        <v>-0.70184814626241554</v>
      </c>
      <c r="N67" s="26">
        <f t="shared" ca="1" si="15"/>
        <v>0</v>
      </c>
      <c r="O67" s="106">
        <f t="shared" ca="1" si="16"/>
        <v>0</v>
      </c>
      <c r="P67" s="26">
        <f t="shared" ca="1" si="17"/>
        <v>0</v>
      </c>
      <c r="Q67" s="26">
        <f t="shared" ca="1" si="18"/>
        <v>0</v>
      </c>
      <c r="R67">
        <f t="shared" ca="1" si="19"/>
        <v>0.70184814626241554</v>
      </c>
    </row>
    <row r="68" spans="1:18">
      <c r="A68" s="104"/>
      <c r="B68" s="104"/>
      <c r="C68" s="104"/>
      <c r="D68" s="105">
        <f t="shared" si="5"/>
        <v>0</v>
      </c>
      <c r="E68" s="105">
        <f t="shared" si="6"/>
        <v>0</v>
      </c>
      <c r="F68" s="26">
        <f t="shared" si="7"/>
        <v>0</v>
      </c>
      <c r="G68" s="26">
        <f t="shared" si="8"/>
        <v>0</v>
      </c>
      <c r="H68" s="26">
        <f t="shared" si="9"/>
        <v>0</v>
      </c>
      <c r="I68" s="26">
        <f t="shared" si="10"/>
        <v>0</v>
      </c>
      <c r="J68" s="26">
        <f t="shared" si="11"/>
        <v>0</v>
      </c>
      <c r="K68" s="26">
        <f t="shared" si="12"/>
        <v>0</v>
      </c>
      <c r="L68" s="26">
        <f t="shared" si="13"/>
        <v>0</v>
      </c>
      <c r="M68" s="26">
        <f t="shared" ca="1" si="14"/>
        <v>-0.70184814626241554</v>
      </c>
      <c r="N68" s="26">
        <f t="shared" ca="1" si="15"/>
        <v>0</v>
      </c>
      <c r="O68" s="106">
        <f t="shared" ca="1" si="16"/>
        <v>0</v>
      </c>
      <c r="P68" s="26">
        <f t="shared" ca="1" si="17"/>
        <v>0</v>
      </c>
      <c r="Q68" s="26">
        <f t="shared" ca="1" si="18"/>
        <v>0</v>
      </c>
      <c r="R68">
        <f t="shared" ca="1" si="19"/>
        <v>0.70184814626241554</v>
      </c>
    </row>
    <row r="69" spans="1:18">
      <c r="A69" s="104"/>
      <c r="B69" s="104"/>
      <c r="C69" s="104"/>
      <c r="D69" s="105">
        <f t="shared" si="5"/>
        <v>0</v>
      </c>
      <c r="E69" s="105">
        <f t="shared" si="6"/>
        <v>0</v>
      </c>
      <c r="F69" s="26">
        <f t="shared" si="7"/>
        <v>0</v>
      </c>
      <c r="G69" s="26">
        <f t="shared" si="8"/>
        <v>0</v>
      </c>
      <c r="H69" s="26">
        <f t="shared" si="9"/>
        <v>0</v>
      </c>
      <c r="I69" s="26">
        <f t="shared" si="10"/>
        <v>0</v>
      </c>
      <c r="J69" s="26">
        <f t="shared" si="11"/>
        <v>0</v>
      </c>
      <c r="K69" s="26">
        <f t="shared" si="12"/>
        <v>0</v>
      </c>
      <c r="L69" s="26">
        <f t="shared" si="13"/>
        <v>0</v>
      </c>
      <c r="M69" s="26">
        <f t="shared" ca="1" si="14"/>
        <v>-0.70184814626241554</v>
      </c>
      <c r="N69" s="26">
        <f t="shared" ca="1" si="15"/>
        <v>0</v>
      </c>
      <c r="O69" s="106">
        <f t="shared" ca="1" si="16"/>
        <v>0</v>
      </c>
      <c r="P69" s="26">
        <f t="shared" ca="1" si="17"/>
        <v>0</v>
      </c>
      <c r="Q69" s="26">
        <f t="shared" ca="1" si="18"/>
        <v>0</v>
      </c>
      <c r="R69">
        <f t="shared" ca="1" si="19"/>
        <v>0.70184814626241554</v>
      </c>
    </row>
    <row r="70" spans="1:18">
      <c r="A70" s="104"/>
      <c r="B70" s="104"/>
      <c r="C70" s="104"/>
      <c r="D70" s="105">
        <f t="shared" si="5"/>
        <v>0</v>
      </c>
      <c r="E70" s="105">
        <f t="shared" si="6"/>
        <v>0</v>
      </c>
      <c r="F70" s="26">
        <f t="shared" si="7"/>
        <v>0</v>
      </c>
      <c r="G70" s="26">
        <f t="shared" si="8"/>
        <v>0</v>
      </c>
      <c r="H70" s="26">
        <f t="shared" si="9"/>
        <v>0</v>
      </c>
      <c r="I70" s="26">
        <f t="shared" si="10"/>
        <v>0</v>
      </c>
      <c r="J70" s="26">
        <f t="shared" si="11"/>
        <v>0</v>
      </c>
      <c r="K70" s="26">
        <f t="shared" si="12"/>
        <v>0</v>
      </c>
      <c r="L70" s="26">
        <f t="shared" si="13"/>
        <v>0</v>
      </c>
      <c r="M70" s="26">
        <f t="shared" ca="1" si="14"/>
        <v>-0.70184814626241554</v>
      </c>
      <c r="N70" s="26">
        <f t="shared" ca="1" si="15"/>
        <v>0</v>
      </c>
      <c r="O70" s="106">
        <f t="shared" ca="1" si="16"/>
        <v>0</v>
      </c>
      <c r="P70" s="26">
        <f t="shared" ca="1" si="17"/>
        <v>0</v>
      </c>
      <c r="Q70" s="26">
        <f t="shared" ca="1" si="18"/>
        <v>0</v>
      </c>
      <c r="R70">
        <f t="shared" ca="1" si="19"/>
        <v>0.70184814626241554</v>
      </c>
    </row>
    <row r="71" spans="1:18">
      <c r="A71" s="104"/>
      <c r="B71" s="104"/>
      <c r="C71" s="104"/>
      <c r="D71" s="105">
        <f t="shared" si="5"/>
        <v>0</v>
      </c>
      <c r="E71" s="105">
        <f t="shared" si="6"/>
        <v>0</v>
      </c>
      <c r="F71" s="26">
        <f t="shared" si="7"/>
        <v>0</v>
      </c>
      <c r="G71" s="26">
        <f t="shared" si="8"/>
        <v>0</v>
      </c>
      <c r="H71" s="26">
        <f t="shared" si="9"/>
        <v>0</v>
      </c>
      <c r="I71" s="26">
        <f t="shared" si="10"/>
        <v>0</v>
      </c>
      <c r="J71" s="26">
        <f t="shared" si="11"/>
        <v>0</v>
      </c>
      <c r="K71" s="26">
        <f t="shared" si="12"/>
        <v>0</v>
      </c>
      <c r="L71" s="26">
        <f t="shared" si="13"/>
        <v>0</v>
      </c>
      <c r="M71" s="26">
        <f t="shared" ca="1" si="14"/>
        <v>-0.70184814626241554</v>
      </c>
      <c r="N71" s="26">
        <f t="shared" ca="1" si="15"/>
        <v>0</v>
      </c>
      <c r="O71" s="106">
        <f t="shared" ca="1" si="16"/>
        <v>0</v>
      </c>
      <c r="P71" s="26">
        <f t="shared" ca="1" si="17"/>
        <v>0</v>
      </c>
      <c r="Q71" s="26">
        <f t="shared" ca="1" si="18"/>
        <v>0</v>
      </c>
      <c r="R71">
        <f t="shared" ca="1" si="19"/>
        <v>0.70184814626241554</v>
      </c>
    </row>
    <row r="72" spans="1:18">
      <c r="A72" s="104"/>
      <c r="B72" s="104"/>
      <c r="C72" s="104"/>
      <c r="D72" s="105">
        <f t="shared" si="5"/>
        <v>0</v>
      </c>
      <c r="E72" s="105">
        <f t="shared" si="6"/>
        <v>0</v>
      </c>
      <c r="F72" s="26">
        <f t="shared" si="7"/>
        <v>0</v>
      </c>
      <c r="G72" s="26">
        <f t="shared" si="8"/>
        <v>0</v>
      </c>
      <c r="H72" s="26">
        <f t="shared" si="9"/>
        <v>0</v>
      </c>
      <c r="I72" s="26">
        <f t="shared" si="10"/>
        <v>0</v>
      </c>
      <c r="J72" s="26">
        <f t="shared" si="11"/>
        <v>0</v>
      </c>
      <c r="K72" s="26">
        <f t="shared" si="12"/>
        <v>0</v>
      </c>
      <c r="L72" s="26">
        <f t="shared" si="13"/>
        <v>0</v>
      </c>
      <c r="M72" s="26">
        <f t="shared" ca="1" si="14"/>
        <v>-0.70184814626241554</v>
      </c>
      <c r="N72" s="26">
        <f t="shared" ca="1" si="15"/>
        <v>0</v>
      </c>
      <c r="O72" s="106">
        <f t="shared" ca="1" si="16"/>
        <v>0</v>
      </c>
      <c r="P72" s="26">
        <f t="shared" ca="1" si="17"/>
        <v>0</v>
      </c>
      <c r="Q72" s="26">
        <f t="shared" ca="1" si="18"/>
        <v>0</v>
      </c>
      <c r="R72">
        <f t="shared" ca="1" si="19"/>
        <v>0.70184814626241554</v>
      </c>
    </row>
    <row r="73" spans="1:18">
      <c r="A73" s="104"/>
      <c r="B73" s="104"/>
      <c r="C73" s="104"/>
      <c r="D73" s="105">
        <f t="shared" si="5"/>
        <v>0</v>
      </c>
      <c r="E73" s="105">
        <f t="shared" si="6"/>
        <v>0</v>
      </c>
      <c r="F73" s="26">
        <f t="shared" si="7"/>
        <v>0</v>
      </c>
      <c r="G73" s="26">
        <f t="shared" si="8"/>
        <v>0</v>
      </c>
      <c r="H73" s="26">
        <f t="shared" si="9"/>
        <v>0</v>
      </c>
      <c r="I73" s="26">
        <f t="shared" si="10"/>
        <v>0</v>
      </c>
      <c r="J73" s="26">
        <f t="shared" si="11"/>
        <v>0</v>
      </c>
      <c r="K73" s="26">
        <f t="shared" si="12"/>
        <v>0</v>
      </c>
      <c r="L73" s="26">
        <f t="shared" si="13"/>
        <v>0</v>
      </c>
      <c r="M73" s="26">
        <f t="shared" ca="1" si="14"/>
        <v>-0.70184814626241554</v>
      </c>
      <c r="N73" s="26">
        <f t="shared" ca="1" si="15"/>
        <v>0</v>
      </c>
      <c r="O73" s="106">
        <f t="shared" ca="1" si="16"/>
        <v>0</v>
      </c>
      <c r="P73" s="26">
        <f t="shared" ca="1" si="17"/>
        <v>0</v>
      </c>
      <c r="Q73" s="26">
        <f t="shared" ca="1" si="18"/>
        <v>0</v>
      </c>
      <c r="R73">
        <f t="shared" ca="1" si="19"/>
        <v>0.70184814626241554</v>
      </c>
    </row>
    <row r="74" spans="1:18">
      <c r="A74" s="104"/>
      <c r="B74" s="104"/>
      <c r="C74" s="104"/>
      <c r="D74" s="105">
        <f t="shared" si="5"/>
        <v>0</v>
      </c>
      <c r="E74" s="105">
        <f t="shared" si="6"/>
        <v>0</v>
      </c>
      <c r="F74" s="26">
        <f t="shared" si="7"/>
        <v>0</v>
      </c>
      <c r="G74" s="26">
        <f t="shared" si="8"/>
        <v>0</v>
      </c>
      <c r="H74" s="26">
        <f t="shared" si="9"/>
        <v>0</v>
      </c>
      <c r="I74" s="26">
        <f t="shared" si="10"/>
        <v>0</v>
      </c>
      <c r="J74" s="26">
        <f t="shared" si="11"/>
        <v>0</v>
      </c>
      <c r="K74" s="26">
        <f t="shared" si="12"/>
        <v>0</v>
      </c>
      <c r="L74" s="26">
        <f t="shared" si="13"/>
        <v>0</v>
      </c>
      <c r="M74" s="26">
        <f t="shared" ca="1" si="14"/>
        <v>-0.70184814626241554</v>
      </c>
      <c r="N74" s="26">
        <f t="shared" ca="1" si="15"/>
        <v>0</v>
      </c>
      <c r="O74" s="106">
        <f t="shared" ca="1" si="16"/>
        <v>0</v>
      </c>
      <c r="P74" s="26">
        <f t="shared" ca="1" si="17"/>
        <v>0</v>
      </c>
      <c r="Q74" s="26">
        <f t="shared" ca="1" si="18"/>
        <v>0</v>
      </c>
      <c r="R74">
        <f t="shared" ca="1" si="19"/>
        <v>0.70184814626241554</v>
      </c>
    </row>
    <row r="75" spans="1:18">
      <c r="A75" s="104"/>
      <c r="B75" s="104"/>
      <c r="C75" s="104"/>
      <c r="D75" s="105">
        <f t="shared" si="5"/>
        <v>0</v>
      </c>
      <c r="E75" s="105">
        <f t="shared" si="6"/>
        <v>0</v>
      </c>
      <c r="F75" s="26">
        <f t="shared" si="7"/>
        <v>0</v>
      </c>
      <c r="G75" s="26">
        <f t="shared" si="8"/>
        <v>0</v>
      </c>
      <c r="H75" s="26">
        <f t="shared" si="9"/>
        <v>0</v>
      </c>
      <c r="I75" s="26">
        <f t="shared" si="10"/>
        <v>0</v>
      </c>
      <c r="J75" s="26">
        <f t="shared" si="11"/>
        <v>0</v>
      </c>
      <c r="K75" s="26">
        <f t="shared" si="12"/>
        <v>0</v>
      </c>
      <c r="L75" s="26">
        <f t="shared" si="13"/>
        <v>0</v>
      </c>
      <c r="M75" s="26">
        <f t="shared" ca="1" si="14"/>
        <v>-0.70184814626241554</v>
      </c>
      <c r="N75" s="26">
        <f t="shared" ca="1" si="15"/>
        <v>0</v>
      </c>
      <c r="O75" s="106">
        <f t="shared" ca="1" si="16"/>
        <v>0</v>
      </c>
      <c r="P75" s="26">
        <f t="shared" ca="1" si="17"/>
        <v>0</v>
      </c>
      <c r="Q75" s="26">
        <f t="shared" ca="1" si="18"/>
        <v>0</v>
      </c>
      <c r="R75">
        <f t="shared" ca="1" si="19"/>
        <v>0.70184814626241554</v>
      </c>
    </row>
    <row r="76" spans="1:18">
      <c r="A76" s="104"/>
      <c r="B76" s="104"/>
      <c r="C76" s="104"/>
      <c r="D76" s="105">
        <f t="shared" si="5"/>
        <v>0</v>
      </c>
      <c r="E76" s="105">
        <f t="shared" si="6"/>
        <v>0</v>
      </c>
      <c r="F76" s="26">
        <f t="shared" si="7"/>
        <v>0</v>
      </c>
      <c r="G76" s="26">
        <f t="shared" si="8"/>
        <v>0</v>
      </c>
      <c r="H76" s="26">
        <f t="shared" si="9"/>
        <v>0</v>
      </c>
      <c r="I76" s="26">
        <f t="shared" si="10"/>
        <v>0</v>
      </c>
      <c r="J76" s="26">
        <f t="shared" si="11"/>
        <v>0</v>
      </c>
      <c r="K76" s="26">
        <f t="shared" si="12"/>
        <v>0</v>
      </c>
      <c r="L76" s="26">
        <f t="shared" si="13"/>
        <v>0</v>
      </c>
      <c r="M76" s="26">
        <f t="shared" ca="1" si="14"/>
        <v>-0.70184814626241554</v>
      </c>
      <c r="N76" s="26">
        <f t="shared" ca="1" si="15"/>
        <v>0</v>
      </c>
      <c r="O76" s="106">
        <f t="shared" ca="1" si="16"/>
        <v>0</v>
      </c>
      <c r="P76" s="26">
        <f t="shared" ca="1" si="17"/>
        <v>0</v>
      </c>
      <c r="Q76" s="26">
        <f t="shared" ca="1" si="18"/>
        <v>0</v>
      </c>
      <c r="R76">
        <f t="shared" ca="1" si="19"/>
        <v>0.70184814626241554</v>
      </c>
    </row>
    <row r="77" spans="1:18">
      <c r="A77" s="104"/>
      <c r="B77" s="104"/>
      <c r="C77" s="104"/>
      <c r="D77" s="105">
        <f t="shared" si="5"/>
        <v>0</v>
      </c>
      <c r="E77" s="105">
        <f t="shared" si="6"/>
        <v>0</v>
      </c>
      <c r="F77" s="26">
        <f t="shared" si="7"/>
        <v>0</v>
      </c>
      <c r="G77" s="26">
        <f t="shared" si="8"/>
        <v>0</v>
      </c>
      <c r="H77" s="26">
        <f t="shared" si="9"/>
        <v>0</v>
      </c>
      <c r="I77" s="26">
        <f t="shared" si="10"/>
        <v>0</v>
      </c>
      <c r="J77" s="26">
        <f t="shared" si="11"/>
        <v>0</v>
      </c>
      <c r="K77" s="26">
        <f t="shared" si="12"/>
        <v>0</v>
      </c>
      <c r="L77" s="26">
        <f t="shared" si="13"/>
        <v>0</v>
      </c>
      <c r="M77" s="26">
        <f t="shared" ca="1" si="14"/>
        <v>-0.70184814626241554</v>
      </c>
      <c r="N77" s="26">
        <f t="shared" ca="1" si="15"/>
        <v>0</v>
      </c>
      <c r="O77" s="106">
        <f t="shared" ca="1" si="16"/>
        <v>0</v>
      </c>
      <c r="P77" s="26">
        <f t="shared" ca="1" si="17"/>
        <v>0</v>
      </c>
      <c r="Q77" s="26">
        <f t="shared" ca="1" si="18"/>
        <v>0</v>
      </c>
      <c r="R77">
        <f t="shared" ca="1" si="19"/>
        <v>0.70184814626241554</v>
      </c>
    </row>
    <row r="78" spans="1:18">
      <c r="A78" s="104"/>
      <c r="B78" s="104"/>
      <c r="C78" s="104"/>
      <c r="D78" s="105">
        <f t="shared" si="5"/>
        <v>0</v>
      </c>
      <c r="E78" s="105">
        <f t="shared" si="6"/>
        <v>0</v>
      </c>
      <c r="F78" s="26">
        <f t="shared" si="7"/>
        <v>0</v>
      </c>
      <c r="G78" s="26">
        <f t="shared" si="8"/>
        <v>0</v>
      </c>
      <c r="H78" s="26">
        <f t="shared" si="9"/>
        <v>0</v>
      </c>
      <c r="I78" s="26">
        <f t="shared" si="10"/>
        <v>0</v>
      </c>
      <c r="J78" s="26">
        <f t="shared" si="11"/>
        <v>0</v>
      </c>
      <c r="K78" s="26">
        <f t="shared" si="12"/>
        <v>0</v>
      </c>
      <c r="L78" s="26">
        <f t="shared" si="13"/>
        <v>0</v>
      </c>
      <c r="M78" s="26">
        <f t="shared" ca="1" si="14"/>
        <v>-0.70184814626241554</v>
      </c>
      <c r="N78" s="26">
        <f t="shared" ca="1" si="15"/>
        <v>0</v>
      </c>
      <c r="O78" s="106">
        <f t="shared" ca="1" si="16"/>
        <v>0</v>
      </c>
      <c r="P78" s="26">
        <f t="shared" ca="1" si="17"/>
        <v>0</v>
      </c>
      <c r="Q78" s="26">
        <f t="shared" ca="1" si="18"/>
        <v>0</v>
      </c>
      <c r="R78">
        <f t="shared" ca="1" si="19"/>
        <v>0.70184814626241554</v>
      </c>
    </row>
    <row r="79" spans="1:18">
      <c r="A79" s="104"/>
      <c r="B79" s="104"/>
      <c r="C79" s="104"/>
      <c r="D79" s="105">
        <f t="shared" si="5"/>
        <v>0</v>
      </c>
      <c r="E79" s="105">
        <f t="shared" si="6"/>
        <v>0</v>
      </c>
      <c r="F79" s="26">
        <f t="shared" si="7"/>
        <v>0</v>
      </c>
      <c r="G79" s="26">
        <f t="shared" si="8"/>
        <v>0</v>
      </c>
      <c r="H79" s="26">
        <f t="shared" si="9"/>
        <v>0</v>
      </c>
      <c r="I79" s="26">
        <f t="shared" si="10"/>
        <v>0</v>
      </c>
      <c r="J79" s="26">
        <f t="shared" si="11"/>
        <v>0</v>
      </c>
      <c r="K79" s="26">
        <f t="shared" si="12"/>
        <v>0</v>
      </c>
      <c r="L79" s="26">
        <f t="shared" si="13"/>
        <v>0</v>
      </c>
      <c r="M79" s="26">
        <f t="shared" ca="1" si="14"/>
        <v>-0.70184814626241554</v>
      </c>
      <c r="N79" s="26">
        <f t="shared" ca="1" si="15"/>
        <v>0</v>
      </c>
      <c r="O79" s="106">
        <f t="shared" ca="1" si="16"/>
        <v>0</v>
      </c>
      <c r="P79" s="26">
        <f t="shared" ca="1" si="17"/>
        <v>0</v>
      </c>
      <c r="Q79" s="26">
        <f t="shared" ca="1" si="18"/>
        <v>0</v>
      </c>
      <c r="R79">
        <f t="shared" ca="1" si="19"/>
        <v>0.70184814626241554</v>
      </c>
    </row>
    <row r="80" spans="1:18">
      <c r="A80" s="104"/>
      <c r="B80" s="104"/>
      <c r="C80" s="104"/>
      <c r="D80" s="105">
        <f t="shared" si="5"/>
        <v>0</v>
      </c>
      <c r="E80" s="105">
        <f t="shared" si="6"/>
        <v>0</v>
      </c>
      <c r="F80" s="26">
        <f t="shared" si="7"/>
        <v>0</v>
      </c>
      <c r="G80" s="26">
        <f t="shared" si="8"/>
        <v>0</v>
      </c>
      <c r="H80" s="26">
        <f t="shared" si="9"/>
        <v>0</v>
      </c>
      <c r="I80" s="26">
        <f t="shared" si="10"/>
        <v>0</v>
      </c>
      <c r="J80" s="26">
        <f t="shared" si="11"/>
        <v>0</v>
      </c>
      <c r="K80" s="26">
        <f t="shared" si="12"/>
        <v>0</v>
      </c>
      <c r="L80" s="26">
        <f t="shared" si="13"/>
        <v>0</v>
      </c>
      <c r="M80" s="26">
        <f t="shared" ca="1" si="14"/>
        <v>-0.70184814626241554</v>
      </c>
      <c r="N80" s="26">
        <f t="shared" ca="1" si="15"/>
        <v>0</v>
      </c>
      <c r="O80" s="106">
        <f t="shared" ca="1" si="16"/>
        <v>0</v>
      </c>
      <c r="P80" s="26">
        <f t="shared" ca="1" si="17"/>
        <v>0</v>
      </c>
      <c r="Q80" s="26">
        <f t="shared" ca="1" si="18"/>
        <v>0</v>
      </c>
      <c r="R80">
        <f t="shared" ca="1" si="19"/>
        <v>0.70184814626241554</v>
      </c>
    </row>
    <row r="81" spans="1:18">
      <c r="A81" s="104"/>
      <c r="B81" s="104"/>
      <c r="C81" s="104"/>
      <c r="D81" s="105">
        <f t="shared" si="5"/>
        <v>0</v>
      </c>
      <c r="E81" s="105">
        <f t="shared" si="6"/>
        <v>0</v>
      </c>
      <c r="F81" s="26">
        <f t="shared" si="7"/>
        <v>0</v>
      </c>
      <c r="G81" s="26">
        <f t="shared" si="8"/>
        <v>0</v>
      </c>
      <c r="H81" s="26">
        <f t="shared" si="9"/>
        <v>0</v>
      </c>
      <c r="I81" s="26">
        <f t="shared" si="10"/>
        <v>0</v>
      </c>
      <c r="J81" s="26">
        <f t="shared" si="11"/>
        <v>0</v>
      </c>
      <c r="K81" s="26">
        <f t="shared" si="12"/>
        <v>0</v>
      </c>
      <c r="L81" s="26">
        <f t="shared" si="13"/>
        <v>0</v>
      </c>
      <c r="M81" s="26">
        <f t="shared" ca="1" si="14"/>
        <v>-0.70184814626241554</v>
      </c>
      <c r="N81" s="26">
        <f t="shared" ca="1" si="15"/>
        <v>0</v>
      </c>
      <c r="O81" s="106">
        <f t="shared" ca="1" si="16"/>
        <v>0</v>
      </c>
      <c r="P81" s="26">
        <f t="shared" ca="1" si="17"/>
        <v>0</v>
      </c>
      <c r="Q81" s="26">
        <f t="shared" ca="1" si="18"/>
        <v>0</v>
      </c>
      <c r="R81">
        <f t="shared" ca="1" si="19"/>
        <v>0.70184814626241554</v>
      </c>
    </row>
    <row r="82" spans="1:18">
      <c r="A82" s="104"/>
      <c r="B82" s="104"/>
      <c r="C82" s="104"/>
      <c r="D82" s="105">
        <f t="shared" si="5"/>
        <v>0</v>
      </c>
      <c r="E82" s="105">
        <f t="shared" si="6"/>
        <v>0</v>
      </c>
      <c r="F82" s="26">
        <f t="shared" si="7"/>
        <v>0</v>
      </c>
      <c r="G82" s="26">
        <f t="shared" si="8"/>
        <v>0</v>
      </c>
      <c r="H82" s="26">
        <f t="shared" si="9"/>
        <v>0</v>
      </c>
      <c r="I82" s="26">
        <f t="shared" si="10"/>
        <v>0</v>
      </c>
      <c r="J82" s="26">
        <f t="shared" si="11"/>
        <v>0</v>
      </c>
      <c r="K82" s="26">
        <f t="shared" si="12"/>
        <v>0</v>
      </c>
      <c r="L82" s="26">
        <f t="shared" si="13"/>
        <v>0</v>
      </c>
      <c r="M82" s="26">
        <f t="shared" ca="1" si="14"/>
        <v>-0.70184814626241554</v>
      </c>
      <c r="N82" s="26">
        <f t="shared" ca="1" si="15"/>
        <v>0</v>
      </c>
      <c r="O82" s="106">
        <f t="shared" ca="1" si="16"/>
        <v>0</v>
      </c>
      <c r="P82" s="26">
        <f t="shared" ca="1" si="17"/>
        <v>0</v>
      </c>
      <c r="Q82" s="26">
        <f t="shared" ca="1" si="18"/>
        <v>0</v>
      </c>
      <c r="R82">
        <f t="shared" ca="1" si="19"/>
        <v>0.70184814626241554</v>
      </c>
    </row>
    <row r="83" spans="1:18">
      <c r="A83" s="104"/>
      <c r="B83" s="104"/>
      <c r="C83" s="104"/>
      <c r="D83" s="105">
        <f t="shared" si="5"/>
        <v>0</v>
      </c>
      <c r="E83" s="105">
        <f t="shared" si="6"/>
        <v>0</v>
      </c>
      <c r="F83" s="26">
        <f t="shared" si="7"/>
        <v>0</v>
      </c>
      <c r="G83" s="26">
        <f t="shared" si="8"/>
        <v>0</v>
      </c>
      <c r="H83" s="26">
        <f t="shared" si="9"/>
        <v>0</v>
      </c>
      <c r="I83" s="26">
        <f t="shared" si="10"/>
        <v>0</v>
      </c>
      <c r="J83" s="26">
        <f t="shared" si="11"/>
        <v>0</v>
      </c>
      <c r="K83" s="26">
        <f t="shared" si="12"/>
        <v>0</v>
      </c>
      <c r="L83" s="26">
        <f t="shared" si="13"/>
        <v>0</v>
      </c>
      <c r="M83" s="26">
        <f t="shared" ca="1" si="14"/>
        <v>-0.70184814626241554</v>
      </c>
      <c r="N83" s="26">
        <f t="shared" ca="1" si="15"/>
        <v>0</v>
      </c>
      <c r="O83" s="106">
        <f t="shared" ca="1" si="16"/>
        <v>0</v>
      </c>
      <c r="P83" s="26">
        <f t="shared" ca="1" si="17"/>
        <v>0</v>
      </c>
      <c r="Q83" s="26">
        <f t="shared" ca="1" si="18"/>
        <v>0</v>
      </c>
      <c r="R83">
        <f t="shared" ca="1" si="19"/>
        <v>0.70184814626241554</v>
      </c>
    </row>
    <row r="84" spans="1:18">
      <c r="A84" s="104"/>
      <c r="B84" s="104"/>
      <c r="C84" s="104"/>
      <c r="D84" s="105">
        <f t="shared" si="5"/>
        <v>0</v>
      </c>
      <c r="E84" s="105">
        <f t="shared" si="6"/>
        <v>0</v>
      </c>
      <c r="F84" s="26">
        <f t="shared" si="7"/>
        <v>0</v>
      </c>
      <c r="G84" s="26">
        <f t="shared" si="8"/>
        <v>0</v>
      </c>
      <c r="H84" s="26">
        <f t="shared" si="9"/>
        <v>0</v>
      </c>
      <c r="I84" s="26">
        <f t="shared" si="10"/>
        <v>0</v>
      </c>
      <c r="J84" s="26">
        <f t="shared" si="11"/>
        <v>0</v>
      </c>
      <c r="K84" s="26">
        <f t="shared" si="12"/>
        <v>0</v>
      </c>
      <c r="L84" s="26">
        <f t="shared" si="13"/>
        <v>0</v>
      </c>
      <c r="M84" s="26">
        <f t="shared" ca="1" si="14"/>
        <v>-0.70184814626241554</v>
      </c>
      <c r="N84" s="26">
        <f t="shared" ca="1" si="15"/>
        <v>0</v>
      </c>
      <c r="O84" s="106">
        <f t="shared" ca="1" si="16"/>
        <v>0</v>
      </c>
      <c r="P84" s="26">
        <f t="shared" ca="1" si="17"/>
        <v>0</v>
      </c>
      <c r="Q84" s="26">
        <f t="shared" ca="1" si="18"/>
        <v>0</v>
      </c>
      <c r="R84">
        <f t="shared" ca="1" si="19"/>
        <v>0.70184814626241554</v>
      </c>
    </row>
    <row r="85" spans="1:18">
      <c r="A85" s="104"/>
      <c r="B85" s="104"/>
      <c r="C85" s="104"/>
      <c r="D85" s="105">
        <f t="shared" ref="D85:D148" si="20">A85/A$18</f>
        <v>0</v>
      </c>
      <c r="E85" s="105">
        <f t="shared" ref="E85:E148" si="21">B85/B$18</f>
        <v>0</v>
      </c>
      <c r="F85" s="26">
        <f t="shared" ref="F85:F148" si="22">$C85*D85</f>
        <v>0</v>
      </c>
      <c r="G85" s="26">
        <f t="shared" ref="G85:G148" si="23">$C85*E85</f>
        <v>0</v>
      </c>
      <c r="H85" s="26">
        <f t="shared" ref="H85:H148" si="24">C85*D85*D85</f>
        <v>0</v>
      </c>
      <c r="I85" s="26">
        <f t="shared" ref="I85:I148" si="25">C85*D85*D85*D85</f>
        <v>0</v>
      </c>
      <c r="J85" s="26">
        <f t="shared" ref="J85:J148" si="26">C85*D85*D85*D85*D85</f>
        <v>0</v>
      </c>
      <c r="K85" s="26">
        <f t="shared" ref="K85:K148" si="27">C85*E85*D85</f>
        <v>0</v>
      </c>
      <c r="L85" s="26">
        <f t="shared" ref="L85:L148" si="28">C85*E85*D85*D85</f>
        <v>0</v>
      </c>
      <c r="M85" s="26">
        <f t="shared" ref="M85:M148" ca="1" si="29">+E$4+E$5*D85+E$6*D85^2</f>
        <v>-0.70184814626241554</v>
      </c>
      <c r="N85" s="26">
        <f t="shared" ref="N85:N148" ca="1" si="30">C85*(M85-E85)^2</f>
        <v>0</v>
      </c>
      <c r="O85" s="106">
        <f t="shared" ref="O85:O148" ca="1" si="31">(C85*O$1-O$2*F85+O$3*H85)^2</f>
        <v>0</v>
      </c>
      <c r="P85" s="26">
        <f t="shared" ref="P85:P148" ca="1" si="32">(-C85*O$2+O$4*F85-O$5*H85)^2</f>
        <v>0</v>
      </c>
      <c r="Q85" s="26">
        <f t="shared" ref="Q85:Q148" ca="1" si="33">+(C85*O$3-F85*O$5+H85*O$6)^2</f>
        <v>0</v>
      </c>
      <c r="R85">
        <f t="shared" ref="R85:R148" ca="1" si="34">+E85-M85</f>
        <v>0.70184814626241554</v>
      </c>
    </row>
    <row r="86" spans="1:18">
      <c r="A86" s="104"/>
      <c r="B86" s="104"/>
      <c r="C86" s="104"/>
      <c r="D86" s="105">
        <f t="shared" si="20"/>
        <v>0</v>
      </c>
      <c r="E86" s="105">
        <f t="shared" si="21"/>
        <v>0</v>
      </c>
      <c r="F86" s="26">
        <f t="shared" si="22"/>
        <v>0</v>
      </c>
      <c r="G86" s="26">
        <f t="shared" si="23"/>
        <v>0</v>
      </c>
      <c r="H86" s="26">
        <f t="shared" si="24"/>
        <v>0</v>
      </c>
      <c r="I86" s="26">
        <f t="shared" si="25"/>
        <v>0</v>
      </c>
      <c r="J86" s="26">
        <f t="shared" si="26"/>
        <v>0</v>
      </c>
      <c r="K86" s="26">
        <f t="shared" si="27"/>
        <v>0</v>
      </c>
      <c r="L86" s="26">
        <f t="shared" si="28"/>
        <v>0</v>
      </c>
      <c r="M86" s="26">
        <f t="shared" ca="1" si="29"/>
        <v>-0.70184814626241554</v>
      </c>
      <c r="N86" s="26">
        <f t="shared" ca="1" si="30"/>
        <v>0</v>
      </c>
      <c r="O86" s="106">
        <f t="shared" ca="1" si="31"/>
        <v>0</v>
      </c>
      <c r="P86" s="26">
        <f t="shared" ca="1" si="32"/>
        <v>0</v>
      </c>
      <c r="Q86" s="26">
        <f t="shared" ca="1" si="33"/>
        <v>0</v>
      </c>
      <c r="R86">
        <f t="shared" ca="1" si="34"/>
        <v>0.70184814626241554</v>
      </c>
    </row>
    <row r="87" spans="1:18">
      <c r="A87" s="104"/>
      <c r="B87" s="104"/>
      <c r="C87" s="104"/>
      <c r="D87" s="105">
        <f t="shared" si="20"/>
        <v>0</v>
      </c>
      <c r="E87" s="105">
        <f t="shared" si="21"/>
        <v>0</v>
      </c>
      <c r="F87" s="26">
        <f t="shared" si="22"/>
        <v>0</v>
      </c>
      <c r="G87" s="26">
        <f t="shared" si="23"/>
        <v>0</v>
      </c>
      <c r="H87" s="26">
        <f t="shared" si="24"/>
        <v>0</v>
      </c>
      <c r="I87" s="26">
        <f t="shared" si="25"/>
        <v>0</v>
      </c>
      <c r="J87" s="26">
        <f t="shared" si="26"/>
        <v>0</v>
      </c>
      <c r="K87" s="26">
        <f t="shared" si="27"/>
        <v>0</v>
      </c>
      <c r="L87" s="26">
        <f t="shared" si="28"/>
        <v>0</v>
      </c>
      <c r="M87" s="26">
        <f t="shared" ca="1" si="29"/>
        <v>-0.70184814626241554</v>
      </c>
      <c r="N87" s="26">
        <f t="shared" ca="1" si="30"/>
        <v>0</v>
      </c>
      <c r="O87" s="106">
        <f t="shared" ca="1" si="31"/>
        <v>0</v>
      </c>
      <c r="P87" s="26">
        <f t="shared" ca="1" si="32"/>
        <v>0</v>
      </c>
      <c r="Q87" s="26">
        <f t="shared" ca="1" si="33"/>
        <v>0</v>
      </c>
      <c r="R87">
        <f t="shared" ca="1" si="34"/>
        <v>0.70184814626241554</v>
      </c>
    </row>
    <row r="88" spans="1:18">
      <c r="A88" s="104"/>
      <c r="B88" s="104"/>
      <c r="C88" s="104"/>
      <c r="D88" s="105">
        <f t="shared" si="20"/>
        <v>0</v>
      </c>
      <c r="E88" s="105">
        <f t="shared" si="21"/>
        <v>0</v>
      </c>
      <c r="F88" s="26">
        <f t="shared" si="22"/>
        <v>0</v>
      </c>
      <c r="G88" s="26">
        <f t="shared" si="23"/>
        <v>0</v>
      </c>
      <c r="H88" s="26">
        <f t="shared" si="24"/>
        <v>0</v>
      </c>
      <c r="I88" s="26">
        <f t="shared" si="25"/>
        <v>0</v>
      </c>
      <c r="J88" s="26">
        <f t="shared" si="26"/>
        <v>0</v>
      </c>
      <c r="K88" s="26">
        <f t="shared" si="27"/>
        <v>0</v>
      </c>
      <c r="L88" s="26">
        <f t="shared" si="28"/>
        <v>0</v>
      </c>
      <c r="M88" s="26">
        <f t="shared" ca="1" si="29"/>
        <v>-0.70184814626241554</v>
      </c>
      <c r="N88" s="26">
        <f t="shared" ca="1" si="30"/>
        <v>0</v>
      </c>
      <c r="O88" s="106">
        <f t="shared" ca="1" si="31"/>
        <v>0</v>
      </c>
      <c r="P88" s="26">
        <f t="shared" ca="1" si="32"/>
        <v>0</v>
      </c>
      <c r="Q88" s="26">
        <f t="shared" ca="1" si="33"/>
        <v>0</v>
      </c>
      <c r="R88">
        <f t="shared" ca="1" si="34"/>
        <v>0.70184814626241554</v>
      </c>
    </row>
    <row r="89" spans="1:18">
      <c r="A89" s="104"/>
      <c r="B89" s="104"/>
      <c r="C89" s="104"/>
      <c r="D89" s="105">
        <f t="shared" si="20"/>
        <v>0</v>
      </c>
      <c r="E89" s="105">
        <f t="shared" si="21"/>
        <v>0</v>
      </c>
      <c r="F89" s="26">
        <f t="shared" si="22"/>
        <v>0</v>
      </c>
      <c r="G89" s="26">
        <f t="shared" si="23"/>
        <v>0</v>
      </c>
      <c r="H89" s="26">
        <f t="shared" si="24"/>
        <v>0</v>
      </c>
      <c r="I89" s="26">
        <f t="shared" si="25"/>
        <v>0</v>
      </c>
      <c r="J89" s="26">
        <f t="shared" si="26"/>
        <v>0</v>
      </c>
      <c r="K89" s="26">
        <f t="shared" si="27"/>
        <v>0</v>
      </c>
      <c r="L89" s="26">
        <f t="shared" si="28"/>
        <v>0</v>
      </c>
      <c r="M89" s="26">
        <f t="shared" ca="1" si="29"/>
        <v>-0.70184814626241554</v>
      </c>
      <c r="N89" s="26">
        <f t="shared" ca="1" si="30"/>
        <v>0</v>
      </c>
      <c r="O89" s="106">
        <f t="shared" ca="1" si="31"/>
        <v>0</v>
      </c>
      <c r="P89" s="26">
        <f t="shared" ca="1" si="32"/>
        <v>0</v>
      </c>
      <c r="Q89" s="26">
        <f t="shared" ca="1" si="33"/>
        <v>0</v>
      </c>
      <c r="R89">
        <f t="shared" ca="1" si="34"/>
        <v>0.70184814626241554</v>
      </c>
    </row>
    <row r="90" spans="1:18">
      <c r="A90" s="104"/>
      <c r="B90" s="104"/>
      <c r="C90" s="104"/>
      <c r="D90" s="105">
        <f t="shared" si="20"/>
        <v>0</v>
      </c>
      <c r="E90" s="105">
        <f t="shared" si="21"/>
        <v>0</v>
      </c>
      <c r="F90" s="26">
        <f t="shared" si="22"/>
        <v>0</v>
      </c>
      <c r="G90" s="26">
        <f t="shared" si="23"/>
        <v>0</v>
      </c>
      <c r="H90" s="26">
        <f t="shared" si="24"/>
        <v>0</v>
      </c>
      <c r="I90" s="26">
        <f t="shared" si="25"/>
        <v>0</v>
      </c>
      <c r="J90" s="26">
        <f t="shared" si="26"/>
        <v>0</v>
      </c>
      <c r="K90" s="26">
        <f t="shared" si="27"/>
        <v>0</v>
      </c>
      <c r="L90" s="26">
        <f t="shared" si="28"/>
        <v>0</v>
      </c>
      <c r="M90" s="26">
        <f t="shared" ca="1" si="29"/>
        <v>-0.70184814626241554</v>
      </c>
      <c r="N90" s="26">
        <f t="shared" ca="1" si="30"/>
        <v>0</v>
      </c>
      <c r="O90" s="106">
        <f t="shared" ca="1" si="31"/>
        <v>0</v>
      </c>
      <c r="P90" s="26">
        <f t="shared" ca="1" si="32"/>
        <v>0</v>
      </c>
      <c r="Q90" s="26">
        <f t="shared" ca="1" si="33"/>
        <v>0</v>
      </c>
      <c r="R90">
        <f t="shared" ca="1" si="34"/>
        <v>0.70184814626241554</v>
      </c>
    </row>
    <row r="91" spans="1:18">
      <c r="A91" s="104"/>
      <c r="B91" s="104"/>
      <c r="C91" s="104"/>
      <c r="D91" s="105">
        <f t="shared" si="20"/>
        <v>0</v>
      </c>
      <c r="E91" s="105">
        <f t="shared" si="21"/>
        <v>0</v>
      </c>
      <c r="F91" s="26">
        <f t="shared" si="22"/>
        <v>0</v>
      </c>
      <c r="G91" s="26">
        <f t="shared" si="23"/>
        <v>0</v>
      </c>
      <c r="H91" s="26">
        <f t="shared" si="24"/>
        <v>0</v>
      </c>
      <c r="I91" s="26">
        <f t="shared" si="25"/>
        <v>0</v>
      </c>
      <c r="J91" s="26">
        <f t="shared" si="26"/>
        <v>0</v>
      </c>
      <c r="K91" s="26">
        <f t="shared" si="27"/>
        <v>0</v>
      </c>
      <c r="L91" s="26">
        <f t="shared" si="28"/>
        <v>0</v>
      </c>
      <c r="M91" s="26">
        <f t="shared" ca="1" si="29"/>
        <v>-0.70184814626241554</v>
      </c>
      <c r="N91" s="26">
        <f t="shared" ca="1" si="30"/>
        <v>0</v>
      </c>
      <c r="O91" s="106">
        <f t="shared" ca="1" si="31"/>
        <v>0</v>
      </c>
      <c r="P91" s="26">
        <f t="shared" ca="1" si="32"/>
        <v>0</v>
      </c>
      <c r="Q91" s="26">
        <f t="shared" ca="1" si="33"/>
        <v>0</v>
      </c>
      <c r="R91">
        <f t="shared" ca="1" si="34"/>
        <v>0.70184814626241554</v>
      </c>
    </row>
    <row r="92" spans="1:18">
      <c r="A92" s="104"/>
      <c r="B92" s="104"/>
      <c r="C92" s="104"/>
      <c r="D92" s="105">
        <f t="shared" si="20"/>
        <v>0</v>
      </c>
      <c r="E92" s="105">
        <f t="shared" si="21"/>
        <v>0</v>
      </c>
      <c r="F92" s="26">
        <f t="shared" si="22"/>
        <v>0</v>
      </c>
      <c r="G92" s="26">
        <f t="shared" si="23"/>
        <v>0</v>
      </c>
      <c r="H92" s="26">
        <f t="shared" si="24"/>
        <v>0</v>
      </c>
      <c r="I92" s="26">
        <f t="shared" si="25"/>
        <v>0</v>
      </c>
      <c r="J92" s="26">
        <f t="shared" si="26"/>
        <v>0</v>
      </c>
      <c r="K92" s="26">
        <f t="shared" si="27"/>
        <v>0</v>
      </c>
      <c r="L92" s="26">
        <f t="shared" si="28"/>
        <v>0</v>
      </c>
      <c r="M92" s="26">
        <f t="shared" ca="1" si="29"/>
        <v>-0.70184814626241554</v>
      </c>
      <c r="N92" s="26">
        <f t="shared" ca="1" si="30"/>
        <v>0</v>
      </c>
      <c r="O92" s="106">
        <f t="shared" ca="1" si="31"/>
        <v>0</v>
      </c>
      <c r="P92" s="26">
        <f t="shared" ca="1" si="32"/>
        <v>0</v>
      </c>
      <c r="Q92" s="26">
        <f t="shared" ca="1" si="33"/>
        <v>0</v>
      </c>
      <c r="R92">
        <f t="shared" ca="1" si="34"/>
        <v>0.70184814626241554</v>
      </c>
    </row>
    <row r="93" spans="1:18">
      <c r="A93" s="104"/>
      <c r="B93" s="104"/>
      <c r="C93" s="104"/>
      <c r="D93" s="105">
        <f t="shared" si="20"/>
        <v>0</v>
      </c>
      <c r="E93" s="105">
        <f t="shared" si="21"/>
        <v>0</v>
      </c>
      <c r="F93" s="26">
        <f t="shared" si="22"/>
        <v>0</v>
      </c>
      <c r="G93" s="26">
        <f t="shared" si="23"/>
        <v>0</v>
      </c>
      <c r="H93" s="26">
        <f t="shared" si="24"/>
        <v>0</v>
      </c>
      <c r="I93" s="26">
        <f t="shared" si="25"/>
        <v>0</v>
      </c>
      <c r="J93" s="26">
        <f t="shared" si="26"/>
        <v>0</v>
      </c>
      <c r="K93" s="26">
        <f t="shared" si="27"/>
        <v>0</v>
      </c>
      <c r="L93" s="26">
        <f t="shared" si="28"/>
        <v>0</v>
      </c>
      <c r="M93" s="26">
        <f t="shared" ca="1" si="29"/>
        <v>-0.70184814626241554</v>
      </c>
      <c r="N93" s="26">
        <f t="shared" ca="1" si="30"/>
        <v>0</v>
      </c>
      <c r="O93" s="106">
        <f t="shared" ca="1" si="31"/>
        <v>0</v>
      </c>
      <c r="P93" s="26">
        <f t="shared" ca="1" si="32"/>
        <v>0</v>
      </c>
      <c r="Q93" s="26">
        <f t="shared" ca="1" si="33"/>
        <v>0</v>
      </c>
      <c r="R93">
        <f t="shared" ca="1" si="34"/>
        <v>0.70184814626241554</v>
      </c>
    </row>
    <row r="94" spans="1:18">
      <c r="A94" s="104"/>
      <c r="B94" s="104"/>
      <c r="C94" s="104"/>
      <c r="D94" s="105">
        <f t="shared" si="20"/>
        <v>0</v>
      </c>
      <c r="E94" s="105">
        <f t="shared" si="21"/>
        <v>0</v>
      </c>
      <c r="F94" s="26">
        <f t="shared" si="22"/>
        <v>0</v>
      </c>
      <c r="G94" s="26">
        <f t="shared" si="23"/>
        <v>0</v>
      </c>
      <c r="H94" s="26">
        <f t="shared" si="24"/>
        <v>0</v>
      </c>
      <c r="I94" s="26">
        <f t="shared" si="25"/>
        <v>0</v>
      </c>
      <c r="J94" s="26">
        <f t="shared" si="26"/>
        <v>0</v>
      </c>
      <c r="K94" s="26">
        <f t="shared" si="27"/>
        <v>0</v>
      </c>
      <c r="L94" s="26">
        <f t="shared" si="28"/>
        <v>0</v>
      </c>
      <c r="M94" s="26">
        <f t="shared" ca="1" si="29"/>
        <v>-0.70184814626241554</v>
      </c>
      <c r="N94" s="26">
        <f t="shared" ca="1" si="30"/>
        <v>0</v>
      </c>
      <c r="O94" s="106">
        <f t="shared" ca="1" si="31"/>
        <v>0</v>
      </c>
      <c r="P94" s="26">
        <f t="shared" ca="1" si="32"/>
        <v>0</v>
      </c>
      <c r="Q94" s="26">
        <f t="shared" ca="1" si="33"/>
        <v>0</v>
      </c>
      <c r="R94">
        <f t="shared" ca="1" si="34"/>
        <v>0.70184814626241554</v>
      </c>
    </row>
    <row r="95" spans="1:18">
      <c r="A95" s="104"/>
      <c r="B95" s="104"/>
      <c r="C95" s="104"/>
      <c r="D95" s="105">
        <f t="shared" si="20"/>
        <v>0</v>
      </c>
      <c r="E95" s="105">
        <f t="shared" si="21"/>
        <v>0</v>
      </c>
      <c r="F95" s="26">
        <f t="shared" si="22"/>
        <v>0</v>
      </c>
      <c r="G95" s="26">
        <f t="shared" si="23"/>
        <v>0</v>
      </c>
      <c r="H95" s="26">
        <f t="shared" si="24"/>
        <v>0</v>
      </c>
      <c r="I95" s="26">
        <f t="shared" si="25"/>
        <v>0</v>
      </c>
      <c r="J95" s="26">
        <f t="shared" si="26"/>
        <v>0</v>
      </c>
      <c r="K95" s="26">
        <f t="shared" si="27"/>
        <v>0</v>
      </c>
      <c r="L95" s="26">
        <f t="shared" si="28"/>
        <v>0</v>
      </c>
      <c r="M95" s="26">
        <f t="shared" ca="1" si="29"/>
        <v>-0.70184814626241554</v>
      </c>
      <c r="N95" s="26">
        <f t="shared" ca="1" si="30"/>
        <v>0</v>
      </c>
      <c r="O95" s="106">
        <f t="shared" ca="1" si="31"/>
        <v>0</v>
      </c>
      <c r="P95" s="26">
        <f t="shared" ca="1" si="32"/>
        <v>0</v>
      </c>
      <c r="Q95" s="26">
        <f t="shared" ca="1" si="33"/>
        <v>0</v>
      </c>
      <c r="R95">
        <f t="shared" ca="1" si="34"/>
        <v>0.70184814626241554</v>
      </c>
    </row>
    <row r="96" spans="1:18">
      <c r="A96" s="104"/>
      <c r="B96" s="104"/>
      <c r="C96" s="104"/>
      <c r="D96" s="105">
        <f t="shared" si="20"/>
        <v>0</v>
      </c>
      <c r="E96" s="105">
        <f t="shared" si="21"/>
        <v>0</v>
      </c>
      <c r="F96" s="26">
        <f t="shared" si="22"/>
        <v>0</v>
      </c>
      <c r="G96" s="26">
        <f t="shared" si="23"/>
        <v>0</v>
      </c>
      <c r="H96" s="26">
        <f t="shared" si="24"/>
        <v>0</v>
      </c>
      <c r="I96" s="26">
        <f t="shared" si="25"/>
        <v>0</v>
      </c>
      <c r="J96" s="26">
        <f t="shared" si="26"/>
        <v>0</v>
      </c>
      <c r="K96" s="26">
        <f t="shared" si="27"/>
        <v>0</v>
      </c>
      <c r="L96" s="26">
        <f t="shared" si="28"/>
        <v>0</v>
      </c>
      <c r="M96" s="26">
        <f t="shared" ca="1" si="29"/>
        <v>-0.70184814626241554</v>
      </c>
      <c r="N96" s="26">
        <f t="shared" ca="1" si="30"/>
        <v>0</v>
      </c>
      <c r="O96" s="106">
        <f t="shared" ca="1" si="31"/>
        <v>0</v>
      </c>
      <c r="P96" s="26">
        <f t="shared" ca="1" si="32"/>
        <v>0</v>
      </c>
      <c r="Q96" s="26">
        <f t="shared" ca="1" si="33"/>
        <v>0</v>
      </c>
      <c r="R96">
        <f t="shared" ca="1" si="34"/>
        <v>0.70184814626241554</v>
      </c>
    </row>
    <row r="97" spans="1:18">
      <c r="A97" s="104"/>
      <c r="B97" s="104"/>
      <c r="C97" s="104"/>
      <c r="D97" s="105">
        <f t="shared" si="20"/>
        <v>0</v>
      </c>
      <c r="E97" s="105">
        <f t="shared" si="21"/>
        <v>0</v>
      </c>
      <c r="F97" s="26">
        <f t="shared" si="22"/>
        <v>0</v>
      </c>
      <c r="G97" s="26">
        <f t="shared" si="23"/>
        <v>0</v>
      </c>
      <c r="H97" s="26">
        <f t="shared" si="24"/>
        <v>0</v>
      </c>
      <c r="I97" s="26">
        <f t="shared" si="25"/>
        <v>0</v>
      </c>
      <c r="J97" s="26">
        <f t="shared" si="26"/>
        <v>0</v>
      </c>
      <c r="K97" s="26">
        <f t="shared" si="27"/>
        <v>0</v>
      </c>
      <c r="L97" s="26">
        <f t="shared" si="28"/>
        <v>0</v>
      </c>
      <c r="M97" s="26">
        <f t="shared" ca="1" si="29"/>
        <v>-0.70184814626241554</v>
      </c>
      <c r="N97" s="26">
        <f t="shared" ca="1" si="30"/>
        <v>0</v>
      </c>
      <c r="O97" s="106">
        <f t="shared" ca="1" si="31"/>
        <v>0</v>
      </c>
      <c r="P97" s="26">
        <f t="shared" ca="1" si="32"/>
        <v>0</v>
      </c>
      <c r="Q97" s="26">
        <f t="shared" ca="1" si="33"/>
        <v>0</v>
      </c>
      <c r="R97">
        <f t="shared" ca="1" si="34"/>
        <v>0.70184814626241554</v>
      </c>
    </row>
    <row r="98" spans="1:18">
      <c r="A98" s="104"/>
      <c r="B98" s="104"/>
      <c r="C98" s="104"/>
      <c r="D98" s="105">
        <f t="shared" si="20"/>
        <v>0</v>
      </c>
      <c r="E98" s="105">
        <f t="shared" si="21"/>
        <v>0</v>
      </c>
      <c r="F98" s="26">
        <f t="shared" si="22"/>
        <v>0</v>
      </c>
      <c r="G98" s="26">
        <f t="shared" si="23"/>
        <v>0</v>
      </c>
      <c r="H98" s="26">
        <f t="shared" si="24"/>
        <v>0</v>
      </c>
      <c r="I98" s="26">
        <f t="shared" si="25"/>
        <v>0</v>
      </c>
      <c r="J98" s="26">
        <f t="shared" si="26"/>
        <v>0</v>
      </c>
      <c r="K98" s="26">
        <f t="shared" si="27"/>
        <v>0</v>
      </c>
      <c r="L98" s="26">
        <f t="shared" si="28"/>
        <v>0</v>
      </c>
      <c r="M98" s="26">
        <f t="shared" ca="1" si="29"/>
        <v>-0.70184814626241554</v>
      </c>
      <c r="N98" s="26">
        <f t="shared" ca="1" si="30"/>
        <v>0</v>
      </c>
      <c r="O98" s="106">
        <f t="shared" ca="1" si="31"/>
        <v>0</v>
      </c>
      <c r="P98" s="26">
        <f t="shared" ca="1" si="32"/>
        <v>0</v>
      </c>
      <c r="Q98" s="26">
        <f t="shared" ca="1" si="33"/>
        <v>0</v>
      </c>
      <c r="R98">
        <f t="shared" ca="1" si="34"/>
        <v>0.70184814626241554</v>
      </c>
    </row>
    <row r="99" spans="1:18">
      <c r="A99" s="104"/>
      <c r="B99" s="104"/>
      <c r="C99" s="104"/>
      <c r="D99" s="105">
        <f t="shared" si="20"/>
        <v>0</v>
      </c>
      <c r="E99" s="105">
        <f t="shared" si="21"/>
        <v>0</v>
      </c>
      <c r="F99" s="26">
        <f t="shared" si="22"/>
        <v>0</v>
      </c>
      <c r="G99" s="26">
        <f t="shared" si="23"/>
        <v>0</v>
      </c>
      <c r="H99" s="26">
        <f t="shared" si="24"/>
        <v>0</v>
      </c>
      <c r="I99" s="26">
        <f t="shared" si="25"/>
        <v>0</v>
      </c>
      <c r="J99" s="26">
        <f t="shared" si="26"/>
        <v>0</v>
      </c>
      <c r="K99" s="26">
        <f t="shared" si="27"/>
        <v>0</v>
      </c>
      <c r="L99" s="26">
        <f t="shared" si="28"/>
        <v>0</v>
      </c>
      <c r="M99" s="26">
        <f t="shared" ca="1" si="29"/>
        <v>-0.70184814626241554</v>
      </c>
      <c r="N99" s="26">
        <f t="shared" ca="1" si="30"/>
        <v>0</v>
      </c>
      <c r="O99" s="106">
        <f t="shared" ca="1" si="31"/>
        <v>0</v>
      </c>
      <c r="P99" s="26">
        <f t="shared" ca="1" si="32"/>
        <v>0</v>
      </c>
      <c r="Q99" s="26">
        <f t="shared" ca="1" si="33"/>
        <v>0</v>
      </c>
      <c r="R99">
        <f t="shared" ca="1" si="34"/>
        <v>0.70184814626241554</v>
      </c>
    </row>
    <row r="100" spans="1:18">
      <c r="A100" s="104"/>
      <c r="B100" s="104"/>
      <c r="C100" s="104"/>
      <c r="D100" s="105">
        <f t="shared" si="20"/>
        <v>0</v>
      </c>
      <c r="E100" s="105">
        <f t="shared" si="21"/>
        <v>0</v>
      </c>
      <c r="F100" s="26">
        <f t="shared" si="22"/>
        <v>0</v>
      </c>
      <c r="G100" s="26">
        <f t="shared" si="23"/>
        <v>0</v>
      </c>
      <c r="H100" s="26">
        <f t="shared" si="24"/>
        <v>0</v>
      </c>
      <c r="I100" s="26">
        <f t="shared" si="25"/>
        <v>0</v>
      </c>
      <c r="J100" s="26">
        <f t="shared" si="26"/>
        <v>0</v>
      </c>
      <c r="K100" s="26">
        <f t="shared" si="27"/>
        <v>0</v>
      </c>
      <c r="L100" s="26">
        <f t="shared" si="28"/>
        <v>0</v>
      </c>
      <c r="M100" s="26">
        <f t="shared" ca="1" si="29"/>
        <v>-0.70184814626241554</v>
      </c>
      <c r="N100" s="26">
        <f t="shared" ca="1" si="30"/>
        <v>0</v>
      </c>
      <c r="O100" s="106">
        <f t="shared" ca="1" si="31"/>
        <v>0</v>
      </c>
      <c r="P100" s="26">
        <f t="shared" ca="1" si="32"/>
        <v>0</v>
      </c>
      <c r="Q100" s="26">
        <f t="shared" ca="1" si="33"/>
        <v>0</v>
      </c>
      <c r="R100">
        <f t="shared" ca="1" si="34"/>
        <v>0.70184814626241554</v>
      </c>
    </row>
    <row r="101" spans="1:18">
      <c r="A101" s="104"/>
      <c r="B101" s="104"/>
      <c r="C101" s="104"/>
      <c r="D101" s="105">
        <f t="shared" si="20"/>
        <v>0</v>
      </c>
      <c r="E101" s="105">
        <f t="shared" si="21"/>
        <v>0</v>
      </c>
      <c r="F101" s="26">
        <f t="shared" si="22"/>
        <v>0</v>
      </c>
      <c r="G101" s="26">
        <f t="shared" si="23"/>
        <v>0</v>
      </c>
      <c r="H101" s="26">
        <f t="shared" si="24"/>
        <v>0</v>
      </c>
      <c r="I101" s="26">
        <f t="shared" si="25"/>
        <v>0</v>
      </c>
      <c r="J101" s="26">
        <f t="shared" si="26"/>
        <v>0</v>
      </c>
      <c r="K101" s="26">
        <f t="shared" si="27"/>
        <v>0</v>
      </c>
      <c r="L101" s="26">
        <f t="shared" si="28"/>
        <v>0</v>
      </c>
      <c r="M101" s="26">
        <f t="shared" ca="1" si="29"/>
        <v>-0.70184814626241554</v>
      </c>
      <c r="N101" s="26">
        <f t="shared" ca="1" si="30"/>
        <v>0</v>
      </c>
      <c r="O101" s="106">
        <f t="shared" ca="1" si="31"/>
        <v>0</v>
      </c>
      <c r="P101" s="26">
        <f t="shared" ca="1" si="32"/>
        <v>0</v>
      </c>
      <c r="Q101" s="26">
        <f t="shared" ca="1" si="33"/>
        <v>0</v>
      </c>
      <c r="R101">
        <f t="shared" ca="1" si="34"/>
        <v>0.70184814626241554</v>
      </c>
    </row>
    <row r="102" spans="1:18">
      <c r="A102" s="104"/>
      <c r="B102" s="104"/>
      <c r="C102" s="104"/>
      <c r="D102" s="105">
        <f t="shared" si="20"/>
        <v>0</v>
      </c>
      <c r="E102" s="105">
        <f t="shared" si="21"/>
        <v>0</v>
      </c>
      <c r="F102" s="26">
        <f t="shared" si="22"/>
        <v>0</v>
      </c>
      <c r="G102" s="26">
        <f t="shared" si="23"/>
        <v>0</v>
      </c>
      <c r="H102" s="26">
        <f t="shared" si="24"/>
        <v>0</v>
      </c>
      <c r="I102" s="26">
        <f t="shared" si="25"/>
        <v>0</v>
      </c>
      <c r="J102" s="26">
        <f t="shared" si="26"/>
        <v>0</v>
      </c>
      <c r="K102" s="26">
        <f t="shared" si="27"/>
        <v>0</v>
      </c>
      <c r="L102" s="26">
        <f t="shared" si="28"/>
        <v>0</v>
      </c>
      <c r="M102" s="26">
        <f t="shared" ca="1" si="29"/>
        <v>-0.70184814626241554</v>
      </c>
      <c r="N102" s="26">
        <f t="shared" ca="1" si="30"/>
        <v>0</v>
      </c>
      <c r="O102" s="106">
        <f t="shared" ca="1" si="31"/>
        <v>0</v>
      </c>
      <c r="P102" s="26">
        <f t="shared" ca="1" si="32"/>
        <v>0</v>
      </c>
      <c r="Q102" s="26">
        <f t="shared" ca="1" si="33"/>
        <v>0</v>
      </c>
      <c r="R102">
        <f t="shared" ca="1" si="34"/>
        <v>0.70184814626241554</v>
      </c>
    </row>
    <row r="103" spans="1:18">
      <c r="A103" s="104"/>
      <c r="B103" s="104"/>
      <c r="C103" s="104"/>
      <c r="D103" s="105">
        <f t="shared" si="20"/>
        <v>0</v>
      </c>
      <c r="E103" s="105">
        <f t="shared" si="21"/>
        <v>0</v>
      </c>
      <c r="F103" s="26">
        <f t="shared" si="22"/>
        <v>0</v>
      </c>
      <c r="G103" s="26">
        <f t="shared" si="23"/>
        <v>0</v>
      </c>
      <c r="H103" s="26">
        <f t="shared" si="24"/>
        <v>0</v>
      </c>
      <c r="I103" s="26">
        <f t="shared" si="25"/>
        <v>0</v>
      </c>
      <c r="J103" s="26">
        <f t="shared" si="26"/>
        <v>0</v>
      </c>
      <c r="K103" s="26">
        <f t="shared" si="27"/>
        <v>0</v>
      </c>
      <c r="L103" s="26">
        <f t="shared" si="28"/>
        <v>0</v>
      </c>
      <c r="M103" s="26">
        <f t="shared" ca="1" si="29"/>
        <v>-0.70184814626241554</v>
      </c>
      <c r="N103" s="26">
        <f t="shared" ca="1" si="30"/>
        <v>0</v>
      </c>
      <c r="O103" s="106">
        <f t="shared" ca="1" si="31"/>
        <v>0</v>
      </c>
      <c r="P103" s="26">
        <f t="shared" ca="1" si="32"/>
        <v>0</v>
      </c>
      <c r="Q103" s="26">
        <f t="shared" ca="1" si="33"/>
        <v>0</v>
      </c>
      <c r="R103">
        <f t="shared" ca="1" si="34"/>
        <v>0.70184814626241554</v>
      </c>
    </row>
    <row r="104" spans="1:18">
      <c r="A104" s="104"/>
      <c r="B104" s="104"/>
      <c r="C104" s="104"/>
      <c r="D104" s="105">
        <f t="shared" si="20"/>
        <v>0</v>
      </c>
      <c r="E104" s="105">
        <f t="shared" si="21"/>
        <v>0</v>
      </c>
      <c r="F104" s="26">
        <f t="shared" si="22"/>
        <v>0</v>
      </c>
      <c r="G104" s="26">
        <f t="shared" si="23"/>
        <v>0</v>
      </c>
      <c r="H104" s="26">
        <f t="shared" si="24"/>
        <v>0</v>
      </c>
      <c r="I104" s="26">
        <f t="shared" si="25"/>
        <v>0</v>
      </c>
      <c r="J104" s="26">
        <f t="shared" si="26"/>
        <v>0</v>
      </c>
      <c r="K104" s="26">
        <f t="shared" si="27"/>
        <v>0</v>
      </c>
      <c r="L104" s="26">
        <f t="shared" si="28"/>
        <v>0</v>
      </c>
      <c r="M104" s="26">
        <f t="shared" ca="1" si="29"/>
        <v>-0.70184814626241554</v>
      </c>
      <c r="N104" s="26">
        <f t="shared" ca="1" si="30"/>
        <v>0</v>
      </c>
      <c r="O104" s="106">
        <f t="shared" ca="1" si="31"/>
        <v>0</v>
      </c>
      <c r="P104" s="26">
        <f t="shared" ca="1" si="32"/>
        <v>0</v>
      </c>
      <c r="Q104" s="26">
        <f t="shared" ca="1" si="33"/>
        <v>0</v>
      </c>
      <c r="R104">
        <f t="shared" ca="1" si="34"/>
        <v>0.70184814626241554</v>
      </c>
    </row>
    <row r="105" spans="1:18">
      <c r="A105" s="104"/>
      <c r="B105" s="104"/>
      <c r="C105" s="104"/>
      <c r="D105" s="105">
        <f t="shared" si="20"/>
        <v>0</v>
      </c>
      <c r="E105" s="105">
        <f t="shared" si="21"/>
        <v>0</v>
      </c>
      <c r="F105" s="26">
        <f t="shared" si="22"/>
        <v>0</v>
      </c>
      <c r="G105" s="26">
        <f t="shared" si="23"/>
        <v>0</v>
      </c>
      <c r="H105" s="26">
        <f t="shared" si="24"/>
        <v>0</v>
      </c>
      <c r="I105" s="26">
        <f t="shared" si="25"/>
        <v>0</v>
      </c>
      <c r="J105" s="26">
        <f t="shared" si="26"/>
        <v>0</v>
      </c>
      <c r="K105" s="26">
        <f t="shared" si="27"/>
        <v>0</v>
      </c>
      <c r="L105" s="26">
        <f t="shared" si="28"/>
        <v>0</v>
      </c>
      <c r="M105" s="26">
        <f t="shared" ca="1" si="29"/>
        <v>-0.70184814626241554</v>
      </c>
      <c r="N105" s="26">
        <f t="shared" ca="1" si="30"/>
        <v>0</v>
      </c>
      <c r="O105" s="106">
        <f t="shared" ca="1" si="31"/>
        <v>0</v>
      </c>
      <c r="P105" s="26">
        <f t="shared" ca="1" si="32"/>
        <v>0</v>
      </c>
      <c r="Q105" s="26">
        <f t="shared" ca="1" si="33"/>
        <v>0</v>
      </c>
      <c r="R105">
        <f t="shared" ca="1" si="34"/>
        <v>0.70184814626241554</v>
      </c>
    </row>
    <row r="106" spans="1:18">
      <c r="A106" s="104"/>
      <c r="B106" s="104"/>
      <c r="C106" s="104"/>
      <c r="D106" s="105">
        <f t="shared" si="20"/>
        <v>0</v>
      </c>
      <c r="E106" s="105">
        <f t="shared" si="21"/>
        <v>0</v>
      </c>
      <c r="F106" s="26">
        <f t="shared" si="22"/>
        <v>0</v>
      </c>
      <c r="G106" s="26">
        <f t="shared" si="23"/>
        <v>0</v>
      </c>
      <c r="H106" s="26">
        <f t="shared" si="24"/>
        <v>0</v>
      </c>
      <c r="I106" s="26">
        <f t="shared" si="25"/>
        <v>0</v>
      </c>
      <c r="J106" s="26">
        <f t="shared" si="26"/>
        <v>0</v>
      </c>
      <c r="K106" s="26">
        <f t="shared" si="27"/>
        <v>0</v>
      </c>
      <c r="L106" s="26">
        <f t="shared" si="28"/>
        <v>0</v>
      </c>
      <c r="M106" s="26">
        <f t="shared" ca="1" si="29"/>
        <v>-0.70184814626241554</v>
      </c>
      <c r="N106" s="26">
        <f t="shared" ca="1" si="30"/>
        <v>0</v>
      </c>
      <c r="O106" s="106">
        <f t="shared" ca="1" si="31"/>
        <v>0</v>
      </c>
      <c r="P106" s="26">
        <f t="shared" ca="1" si="32"/>
        <v>0</v>
      </c>
      <c r="Q106" s="26">
        <f t="shared" ca="1" si="33"/>
        <v>0</v>
      </c>
      <c r="R106">
        <f t="shared" ca="1" si="34"/>
        <v>0.70184814626241554</v>
      </c>
    </row>
    <row r="107" spans="1:18">
      <c r="A107" s="104"/>
      <c r="B107" s="104"/>
      <c r="C107" s="104"/>
      <c r="D107" s="105">
        <f t="shared" si="20"/>
        <v>0</v>
      </c>
      <c r="E107" s="105">
        <f t="shared" si="21"/>
        <v>0</v>
      </c>
      <c r="F107" s="26">
        <f t="shared" si="22"/>
        <v>0</v>
      </c>
      <c r="G107" s="26">
        <f t="shared" si="23"/>
        <v>0</v>
      </c>
      <c r="H107" s="26">
        <f t="shared" si="24"/>
        <v>0</v>
      </c>
      <c r="I107" s="26">
        <f t="shared" si="25"/>
        <v>0</v>
      </c>
      <c r="J107" s="26">
        <f t="shared" si="26"/>
        <v>0</v>
      </c>
      <c r="K107" s="26">
        <f t="shared" si="27"/>
        <v>0</v>
      </c>
      <c r="L107" s="26">
        <f t="shared" si="28"/>
        <v>0</v>
      </c>
      <c r="M107" s="26">
        <f t="shared" ca="1" si="29"/>
        <v>-0.70184814626241554</v>
      </c>
      <c r="N107" s="26">
        <f t="shared" ca="1" si="30"/>
        <v>0</v>
      </c>
      <c r="O107" s="106">
        <f t="shared" ca="1" si="31"/>
        <v>0</v>
      </c>
      <c r="P107" s="26">
        <f t="shared" ca="1" si="32"/>
        <v>0</v>
      </c>
      <c r="Q107" s="26">
        <f t="shared" ca="1" si="33"/>
        <v>0</v>
      </c>
      <c r="R107">
        <f t="shared" ca="1" si="34"/>
        <v>0.70184814626241554</v>
      </c>
    </row>
    <row r="108" spans="1:18">
      <c r="A108" s="104"/>
      <c r="B108" s="104"/>
      <c r="C108" s="104"/>
      <c r="D108" s="105">
        <f t="shared" si="20"/>
        <v>0</v>
      </c>
      <c r="E108" s="105">
        <f t="shared" si="21"/>
        <v>0</v>
      </c>
      <c r="F108" s="26">
        <f t="shared" si="22"/>
        <v>0</v>
      </c>
      <c r="G108" s="26">
        <f t="shared" si="23"/>
        <v>0</v>
      </c>
      <c r="H108" s="26">
        <f t="shared" si="24"/>
        <v>0</v>
      </c>
      <c r="I108" s="26">
        <f t="shared" si="25"/>
        <v>0</v>
      </c>
      <c r="J108" s="26">
        <f t="shared" si="26"/>
        <v>0</v>
      </c>
      <c r="K108" s="26">
        <f t="shared" si="27"/>
        <v>0</v>
      </c>
      <c r="L108" s="26">
        <f t="shared" si="28"/>
        <v>0</v>
      </c>
      <c r="M108" s="26">
        <f t="shared" ca="1" si="29"/>
        <v>-0.70184814626241554</v>
      </c>
      <c r="N108" s="26">
        <f t="shared" ca="1" si="30"/>
        <v>0</v>
      </c>
      <c r="O108" s="106">
        <f t="shared" ca="1" si="31"/>
        <v>0</v>
      </c>
      <c r="P108" s="26">
        <f t="shared" ca="1" si="32"/>
        <v>0</v>
      </c>
      <c r="Q108" s="26">
        <f t="shared" ca="1" si="33"/>
        <v>0</v>
      </c>
      <c r="R108">
        <f t="shared" ca="1" si="34"/>
        <v>0.70184814626241554</v>
      </c>
    </row>
    <row r="109" spans="1:18">
      <c r="A109" s="104"/>
      <c r="B109" s="104"/>
      <c r="C109" s="104"/>
      <c r="D109" s="105">
        <f t="shared" si="20"/>
        <v>0</v>
      </c>
      <c r="E109" s="105">
        <f t="shared" si="21"/>
        <v>0</v>
      </c>
      <c r="F109" s="26">
        <f t="shared" si="22"/>
        <v>0</v>
      </c>
      <c r="G109" s="26">
        <f t="shared" si="23"/>
        <v>0</v>
      </c>
      <c r="H109" s="26">
        <f t="shared" si="24"/>
        <v>0</v>
      </c>
      <c r="I109" s="26">
        <f t="shared" si="25"/>
        <v>0</v>
      </c>
      <c r="J109" s="26">
        <f t="shared" si="26"/>
        <v>0</v>
      </c>
      <c r="K109" s="26">
        <f t="shared" si="27"/>
        <v>0</v>
      </c>
      <c r="L109" s="26">
        <f t="shared" si="28"/>
        <v>0</v>
      </c>
      <c r="M109" s="26">
        <f t="shared" ca="1" si="29"/>
        <v>-0.70184814626241554</v>
      </c>
      <c r="N109" s="26">
        <f t="shared" ca="1" si="30"/>
        <v>0</v>
      </c>
      <c r="O109" s="106">
        <f t="shared" ca="1" si="31"/>
        <v>0</v>
      </c>
      <c r="P109" s="26">
        <f t="shared" ca="1" si="32"/>
        <v>0</v>
      </c>
      <c r="Q109" s="26">
        <f t="shared" ca="1" si="33"/>
        <v>0</v>
      </c>
      <c r="R109">
        <f t="shared" ca="1" si="34"/>
        <v>0.70184814626241554</v>
      </c>
    </row>
    <row r="110" spans="1:18">
      <c r="A110" s="104"/>
      <c r="B110" s="104"/>
      <c r="C110" s="104"/>
      <c r="D110" s="105">
        <f t="shared" si="20"/>
        <v>0</v>
      </c>
      <c r="E110" s="105">
        <f t="shared" si="21"/>
        <v>0</v>
      </c>
      <c r="F110" s="26">
        <f t="shared" si="22"/>
        <v>0</v>
      </c>
      <c r="G110" s="26">
        <f t="shared" si="23"/>
        <v>0</v>
      </c>
      <c r="H110" s="26">
        <f t="shared" si="24"/>
        <v>0</v>
      </c>
      <c r="I110" s="26">
        <f t="shared" si="25"/>
        <v>0</v>
      </c>
      <c r="J110" s="26">
        <f t="shared" si="26"/>
        <v>0</v>
      </c>
      <c r="K110" s="26">
        <f t="shared" si="27"/>
        <v>0</v>
      </c>
      <c r="L110" s="26">
        <f t="shared" si="28"/>
        <v>0</v>
      </c>
      <c r="M110" s="26">
        <f t="shared" ca="1" si="29"/>
        <v>-0.70184814626241554</v>
      </c>
      <c r="N110" s="26">
        <f t="shared" ca="1" si="30"/>
        <v>0</v>
      </c>
      <c r="O110" s="106">
        <f t="shared" ca="1" si="31"/>
        <v>0</v>
      </c>
      <c r="P110" s="26">
        <f t="shared" ca="1" si="32"/>
        <v>0</v>
      </c>
      <c r="Q110" s="26">
        <f t="shared" ca="1" si="33"/>
        <v>0</v>
      </c>
      <c r="R110">
        <f t="shared" ca="1" si="34"/>
        <v>0.70184814626241554</v>
      </c>
    </row>
    <row r="111" spans="1:18">
      <c r="A111" s="104"/>
      <c r="B111" s="104"/>
      <c r="C111" s="104"/>
      <c r="D111" s="105">
        <f t="shared" si="20"/>
        <v>0</v>
      </c>
      <c r="E111" s="105">
        <f t="shared" si="21"/>
        <v>0</v>
      </c>
      <c r="F111" s="26">
        <f t="shared" si="22"/>
        <v>0</v>
      </c>
      <c r="G111" s="26">
        <f t="shared" si="23"/>
        <v>0</v>
      </c>
      <c r="H111" s="26">
        <f t="shared" si="24"/>
        <v>0</v>
      </c>
      <c r="I111" s="26">
        <f t="shared" si="25"/>
        <v>0</v>
      </c>
      <c r="J111" s="26">
        <f t="shared" si="26"/>
        <v>0</v>
      </c>
      <c r="K111" s="26">
        <f t="shared" si="27"/>
        <v>0</v>
      </c>
      <c r="L111" s="26">
        <f t="shared" si="28"/>
        <v>0</v>
      </c>
      <c r="M111" s="26">
        <f t="shared" ca="1" si="29"/>
        <v>-0.70184814626241554</v>
      </c>
      <c r="N111" s="26">
        <f t="shared" ca="1" si="30"/>
        <v>0</v>
      </c>
      <c r="O111" s="106">
        <f t="shared" ca="1" si="31"/>
        <v>0</v>
      </c>
      <c r="P111" s="26">
        <f t="shared" ca="1" si="32"/>
        <v>0</v>
      </c>
      <c r="Q111" s="26">
        <f t="shared" ca="1" si="33"/>
        <v>0</v>
      </c>
      <c r="R111">
        <f t="shared" ca="1" si="34"/>
        <v>0.70184814626241554</v>
      </c>
    </row>
    <row r="112" spans="1:18">
      <c r="A112" s="104"/>
      <c r="B112" s="104"/>
      <c r="C112" s="104"/>
      <c r="D112" s="105">
        <f t="shared" si="20"/>
        <v>0</v>
      </c>
      <c r="E112" s="105">
        <f t="shared" si="21"/>
        <v>0</v>
      </c>
      <c r="F112" s="26">
        <f t="shared" si="22"/>
        <v>0</v>
      </c>
      <c r="G112" s="26">
        <f t="shared" si="23"/>
        <v>0</v>
      </c>
      <c r="H112" s="26">
        <f t="shared" si="24"/>
        <v>0</v>
      </c>
      <c r="I112" s="26">
        <f t="shared" si="25"/>
        <v>0</v>
      </c>
      <c r="J112" s="26">
        <f t="shared" si="26"/>
        <v>0</v>
      </c>
      <c r="K112" s="26">
        <f t="shared" si="27"/>
        <v>0</v>
      </c>
      <c r="L112" s="26">
        <f t="shared" si="28"/>
        <v>0</v>
      </c>
      <c r="M112" s="26">
        <f t="shared" ca="1" si="29"/>
        <v>-0.70184814626241554</v>
      </c>
      <c r="N112" s="26">
        <f t="shared" ca="1" si="30"/>
        <v>0</v>
      </c>
      <c r="O112" s="106">
        <f t="shared" ca="1" si="31"/>
        <v>0</v>
      </c>
      <c r="P112" s="26">
        <f t="shared" ca="1" si="32"/>
        <v>0</v>
      </c>
      <c r="Q112" s="26">
        <f t="shared" ca="1" si="33"/>
        <v>0</v>
      </c>
      <c r="R112">
        <f t="shared" ca="1" si="34"/>
        <v>0.70184814626241554</v>
      </c>
    </row>
    <row r="113" spans="1:18">
      <c r="A113" s="104"/>
      <c r="B113" s="104"/>
      <c r="C113" s="104"/>
      <c r="D113" s="105">
        <f t="shared" si="20"/>
        <v>0</v>
      </c>
      <c r="E113" s="105">
        <f t="shared" si="21"/>
        <v>0</v>
      </c>
      <c r="F113" s="26">
        <f t="shared" si="22"/>
        <v>0</v>
      </c>
      <c r="G113" s="26">
        <f t="shared" si="23"/>
        <v>0</v>
      </c>
      <c r="H113" s="26">
        <f t="shared" si="24"/>
        <v>0</v>
      </c>
      <c r="I113" s="26">
        <f t="shared" si="25"/>
        <v>0</v>
      </c>
      <c r="J113" s="26">
        <f t="shared" si="26"/>
        <v>0</v>
      </c>
      <c r="K113" s="26">
        <f t="shared" si="27"/>
        <v>0</v>
      </c>
      <c r="L113" s="26">
        <f t="shared" si="28"/>
        <v>0</v>
      </c>
      <c r="M113" s="26">
        <f t="shared" ca="1" si="29"/>
        <v>-0.70184814626241554</v>
      </c>
      <c r="N113" s="26">
        <f t="shared" ca="1" si="30"/>
        <v>0</v>
      </c>
      <c r="O113" s="106">
        <f t="shared" ca="1" si="31"/>
        <v>0</v>
      </c>
      <c r="P113" s="26">
        <f t="shared" ca="1" si="32"/>
        <v>0</v>
      </c>
      <c r="Q113" s="26">
        <f t="shared" ca="1" si="33"/>
        <v>0</v>
      </c>
      <c r="R113">
        <f t="shared" ca="1" si="34"/>
        <v>0.70184814626241554</v>
      </c>
    </row>
    <row r="114" spans="1:18">
      <c r="A114" s="104"/>
      <c r="B114" s="104"/>
      <c r="C114" s="104"/>
      <c r="D114" s="105">
        <f t="shared" si="20"/>
        <v>0</v>
      </c>
      <c r="E114" s="105">
        <f t="shared" si="21"/>
        <v>0</v>
      </c>
      <c r="F114" s="26">
        <f t="shared" si="22"/>
        <v>0</v>
      </c>
      <c r="G114" s="26">
        <f t="shared" si="23"/>
        <v>0</v>
      </c>
      <c r="H114" s="26">
        <f t="shared" si="24"/>
        <v>0</v>
      </c>
      <c r="I114" s="26">
        <f t="shared" si="25"/>
        <v>0</v>
      </c>
      <c r="J114" s="26">
        <f t="shared" si="26"/>
        <v>0</v>
      </c>
      <c r="K114" s="26">
        <f t="shared" si="27"/>
        <v>0</v>
      </c>
      <c r="L114" s="26">
        <f t="shared" si="28"/>
        <v>0</v>
      </c>
      <c r="M114" s="26">
        <f t="shared" ca="1" si="29"/>
        <v>-0.70184814626241554</v>
      </c>
      <c r="N114" s="26">
        <f t="shared" ca="1" si="30"/>
        <v>0</v>
      </c>
      <c r="O114" s="106">
        <f t="shared" ca="1" si="31"/>
        <v>0</v>
      </c>
      <c r="P114" s="26">
        <f t="shared" ca="1" si="32"/>
        <v>0</v>
      </c>
      <c r="Q114" s="26">
        <f t="shared" ca="1" si="33"/>
        <v>0</v>
      </c>
      <c r="R114">
        <f t="shared" ca="1" si="34"/>
        <v>0.70184814626241554</v>
      </c>
    </row>
    <row r="115" spans="1:18">
      <c r="A115" s="104"/>
      <c r="B115" s="104"/>
      <c r="C115" s="104"/>
      <c r="D115" s="105">
        <f t="shared" si="20"/>
        <v>0</v>
      </c>
      <c r="E115" s="105">
        <f t="shared" si="21"/>
        <v>0</v>
      </c>
      <c r="F115" s="26">
        <f t="shared" si="22"/>
        <v>0</v>
      </c>
      <c r="G115" s="26">
        <f t="shared" si="23"/>
        <v>0</v>
      </c>
      <c r="H115" s="26">
        <f t="shared" si="24"/>
        <v>0</v>
      </c>
      <c r="I115" s="26">
        <f t="shared" si="25"/>
        <v>0</v>
      </c>
      <c r="J115" s="26">
        <f t="shared" si="26"/>
        <v>0</v>
      </c>
      <c r="K115" s="26">
        <f t="shared" si="27"/>
        <v>0</v>
      </c>
      <c r="L115" s="26">
        <f t="shared" si="28"/>
        <v>0</v>
      </c>
      <c r="M115" s="26">
        <f t="shared" ca="1" si="29"/>
        <v>-0.70184814626241554</v>
      </c>
      <c r="N115" s="26">
        <f t="shared" ca="1" si="30"/>
        <v>0</v>
      </c>
      <c r="O115" s="106">
        <f t="shared" ca="1" si="31"/>
        <v>0</v>
      </c>
      <c r="P115" s="26">
        <f t="shared" ca="1" si="32"/>
        <v>0</v>
      </c>
      <c r="Q115" s="26">
        <f t="shared" ca="1" si="33"/>
        <v>0</v>
      </c>
      <c r="R115">
        <f t="shared" ca="1" si="34"/>
        <v>0.70184814626241554</v>
      </c>
    </row>
    <row r="116" spans="1:18">
      <c r="A116" s="104"/>
      <c r="B116" s="104"/>
      <c r="C116" s="104"/>
      <c r="D116" s="105">
        <f t="shared" si="20"/>
        <v>0</v>
      </c>
      <c r="E116" s="105">
        <f t="shared" si="21"/>
        <v>0</v>
      </c>
      <c r="F116" s="26">
        <f t="shared" si="22"/>
        <v>0</v>
      </c>
      <c r="G116" s="26">
        <f t="shared" si="23"/>
        <v>0</v>
      </c>
      <c r="H116" s="26">
        <f t="shared" si="24"/>
        <v>0</v>
      </c>
      <c r="I116" s="26">
        <f t="shared" si="25"/>
        <v>0</v>
      </c>
      <c r="J116" s="26">
        <f t="shared" si="26"/>
        <v>0</v>
      </c>
      <c r="K116" s="26">
        <f t="shared" si="27"/>
        <v>0</v>
      </c>
      <c r="L116" s="26">
        <f t="shared" si="28"/>
        <v>0</v>
      </c>
      <c r="M116" s="26">
        <f t="shared" ca="1" si="29"/>
        <v>-0.70184814626241554</v>
      </c>
      <c r="N116" s="26">
        <f t="shared" ca="1" si="30"/>
        <v>0</v>
      </c>
      <c r="O116" s="106">
        <f t="shared" ca="1" si="31"/>
        <v>0</v>
      </c>
      <c r="P116" s="26">
        <f t="shared" ca="1" si="32"/>
        <v>0</v>
      </c>
      <c r="Q116" s="26">
        <f t="shared" ca="1" si="33"/>
        <v>0</v>
      </c>
      <c r="R116">
        <f t="shared" ca="1" si="34"/>
        <v>0.70184814626241554</v>
      </c>
    </row>
    <row r="117" spans="1:18">
      <c r="A117" s="104"/>
      <c r="B117" s="104"/>
      <c r="C117" s="104"/>
      <c r="D117" s="105">
        <f t="shared" si="20"/>
        <v>0</v>
      </c>
      <c r="E117" s="105">
        <f t="shared" si="21"/>
        <v>0</v>
      </c>
      <c r="F117" s="26">
        <f t="shared" si="22"/>
        <v>0</v>
      </c>
      <c r="G117" s="26">
        <f t="shared" si="23"/>
        <v>0</v>
      </c>
      <c r="H117" s="26">
        <f t="shared" si="24"/>
        <v>0</v>
      </c>
      <c r="I117" s="26">
        <f t="shared" si="25"/>
        <v>0</v>
      </c>
      <c r="J117" s="26">
        <f t="shared" si="26"/>
        <v>0</v>
      </c>
      <c r="K117" s="26">
        <f t="shared" si="27"/>
        <v>0</v>
      </c>
      <c r="L117" s="26">
        <f t="shared" si="28"/>
        <v>0</v>
      </c>
      <c r="M117" s="26">
        <f t="shared" ca="1" si="29"/>
        <v>-0.70184814626241554</v>
      </c>
      <c r="N117" s="26">
        <f t="shared" ca="1" si="30"/>
        <v>0</v>
      </c>
      <c r="O117" s="106">
        <f t="shared" ca="1" si="31"/>
        <v>0</v>
      </c>
      <c r="P117" s="26">
        <f t="shared" ca="1" si="32"/>
        <v>0</v>
      </c>
      <c r="Q117" s="26">
        <f t="shared" ca="1" si="33"/>
        <v>0</v>
      </c>
      <c r="R117">
        <f t="shared" ca="1" si="34"/>
        <v>0.70184814626241554</v>
      </c>
    </row>
    <row r="118" spans="1:18">
      <c r="A118" s="104"/>
      <c r="B118" s="104"/>
      <c r="C118" s="104"/>
      <c r="D118" s="105">
        <f t="shared" si="20"/>
        <v>0</v>
      </c>
      <c r="E118" s="105">
        <f t="shared" si="21"/>
        <v>0</v>
      </c>
      <c r="F118" s="26">
        <f t="shared" si="22"/>
        <v>0</v>
      </c>
      <c r="G118" s="26">
        <f t="shared" si="23"/>
        <v>0</v>
      </c>
      <c r="H118" s="26">
        <f t="shared" si="24"/>
        <v>0</v>
      </c>
      <c r="I118" s="26">
        <f t="shared" si="25"/>
        <v>0</v>
      </c>
      <c r="J118" s="26">
        <f t="shared" si="26"/>
        <v>0</v>
      </c>
      <c r="K118" s="26">
        <f t="shared" si="27"/>
        <v>0</v>
      </c>
      <c r="L118" s="26">
        <f t="shared" si="28"/>
        <v>0</v>
      </c>
      <c r="M118" s="26">
        <f t="shared" ca="1" si="29"/>
        <v>-0.70184814626241554</v>
      </c>
      <c r="N118" s="26">
        <f t="shared" ca="1" si="30"/>
        <v>0</v>
      </c>
      <c r="O118" s="106">
        <f t="shared" ca="1" si="31"/>
        <v>0</v>
      </c>
      <c r="P118" s="26">
        <f t="shared" ca="1" si="32"/>
        <v>0</v>
      </c>
      <c r="Q118" s="26">
        <f t="shared" ca="1" si="33"/>
        <v>0</v>
      </c>
      <c r="R118">
        <f t="shared" ca="1" si="34"/>
        <v>0.70184814626241554</v>
      </c>
    </row>
    <row r="119" spans="1:18">
      <c r="A119" s="104"/>
      <c r="B119" s="104"/>
      <c r="C119" s="104"/>
      <c r="D119" s="105">
        <f t="shared" si="20"/>
        <v>0</v>
      </c>
      <c r="E119" s="105">
        <f t="shared" si="21"/>
        <v>0</v>
      </c>
      <c r="F119" s="26">
        <f t="shared" si="22"/>
        <v>0</v>
      </c>
      <c r="G119" s="26">
        <f t="shared" si="23"/>
        <v>0</v>
      </c>
      <c r="H119" s="26">
        <f t="shared" si="24"/>
        <v>0</v>
      </c>
      <c r="I119" s="26">
        <f t="shared" si="25"/>
        <v>0</v>
      </c>
      <c r="J119" s="26">
        <f t="shared" si="26"/>
        <v>0</v>
      </c>
      <c r="K119" s="26">
        <f t="shared" si="27"/>
        <v>0</v>
      </c>
      <c r="L119" s="26">
        <f t="shared" si="28"/>
        <v>0</v>
      </c>
      <c r="M119" s="26">
        <f t="shared" ca="1" si="29"/>
        <v>-0.70184814626241554</v>
      </c>
      <c r="N119" s="26">
        <f t="shared" ca="1" si="30"/>
        <v>0</v>
      </c>
      <c r="O119" s="106">
        <f t="shared" ca="1" si="31"/>
        <v>0</v>
      </c>
      <c r="P119" s="26">
        <f t="shared" ca="1" si="32"/>
        <v>0</v>
      </c>
      <c r="Q119" s="26">
        <f t="shared" ca="1" si="33"/>
        <v>0</v>
      </c>
      <c r="R119">
        <f t="shared" ca="1" si="34"/>
        <v>0.70184814626241554</v>
      </c>
    </row>
    <row r="120" spans="1:18">
      <c r="A120" s="104"/>
      <c r="B120" s="104"/>
      <c r="C120" s="104"/>
      <c r="D120" s="105">
        <f t="shared" si="20"/>
        <v>0</v>
      </c>
      <c r="E120" s="105">
        <f t="shared" si="21"/>
        <v>0</v>
      </c>
      <c r="F120" s="26">
        <f t="shared" si="22"/>
        <v>0</v>
      </c>
      <c r="G120" s="26">
        <f t="shared" si="23"/>
        <v>0</v>
      </c>
      <c r="H120" s="26">
        <f t="shared" si="24"/>
        <v>0</v>
      </c>
      <c r="I120" s="26">
        <f t="shared" si="25"/>
        <v>0</v>
      </c>
      <c r="J120" s="26">
        <f t="shared" si="26"/>
        <v>0</v>
      </c>
      <c r="K120" s="26">
        <f t="shared" si="27"/>
        <v>0</v>
      </c>
      <c r="L120" s="26">
        <f t="shared" si="28"/>
        <v>0</v>
      </c>
      <c r="M120" s="26">
        <f t="shared" ca="1" si="29"/>
        <v>-0.70184814626241554</v>
      </c>
      <c r="N120" s="26">
        <f t="shared" ca="1" si="30"/>
        <v>0</v>
      </c>
      <c r="O120" s="106">
        <f t="shared" ca="1" si="31"/>
        <v>0</v>
      </c>
      <c r="P120" s="26">
        <f t="shared" ca="1" si="32"/>
        <v>0</v>
      </c>
      <c r="Q120" s="26">
        <f t="shared" ca="1" si="33"/>
        <v>0</v>
      </c>
      <c r="R120">
        <f t="shared" ca="1" si="34"/>
        <v>0.70184814626241554</v>
      </c>
    </row>
    <row r="121" spans="1:18">
      <c r="A121" s="104"/>
      <c r="B121" s="104"/>
      <c r="C121" s="104"/>
      <c r="D121" s="105">
        <f t="shared" si="20"/>
        <v>0</v>
      </c>
      <c r="E121" s="105">
        <f t="shared" si="21"/>
        <v>0</v>
      </c>
      <c r="F121" s="26">
        <f t="shared" si="22"/>
        <v>0</v>
      </c>
      <c r="G121" s="26">
        <f t="shared" si="23"/>
        <v>0</v>
      </c>
      <c r="H121" s="26">
        <f t="shared" si="24"/>
        <v>0</v>
      </c>
      <c r="I121" s="26">
        <f t="shared" si="25"/>
        <v>0</v>
      </c>
      <c r="J121" s="26">
        <f t="shared" si="26"/>
        <v>0</v>
      </c>
      <c r="K121" s="26">
        <f t="shared" si="27"/>
        <v>0</v>
      </c>
      <c r="L121" s="26">
        <f t="shared" si="28"/>
        <v>0</v>
      </c>
      <c r="M121" s="26">
        <f t="shared" ca="1" si="29"/>
        <v>-0.70184814626241554</v>
      </c>
      <c r="N121" s="26">
        <f t="shared" ca="1" si="30"/>
        <v>0</v>
      </c>
      <c r="O121" s="106">
        <f t="shared" ca="1" si="31"/>
        <v>0</v>
      </c>
      <c r="P121" s="26">
        <f t="shared" ca="1" si="32"/>
        <v>0</v>
      </c>
      <c r="Q121" s="26">
        <f t="shared" ca="1" si="33"/>
        <v>0</v>
      </c>
      <c r="R121">
        <f t="shared" ca="1" si="34"/>
        <v>0.70184814626241554</v>
      </c>
    </row>
    <row r="122" spans="1:18">
      <c r="A122" s="104"/>
      <c r="B122" s="104"/>
      <c r="C122" s="104"/>
      <c r="D122" s="105">
        <f t="shared" si="20"/>
        <v>0</v>
      </c>
      <c r="E122" s="105">
        <f t="shared" si="21"/>
        <v>0</v>
      </c>
      <c r="F122" s="26">
        <f t="shared" si="22"/>
        <v>0</v>
      </c>
      <c r="G122" s="26">
        <f t="shared" si="23"/>
        <v>0</v>
      </c>
      <c r="H122" s="26">
        <f t="shared" si="24"/>
        <v>0</v>
      </c>
      <c r="I122" s="26">
        <f t="shared" si="25"/>
        <v>0</v>
      </c>
      <c r="J122" s="26">
        <f t="shared" si="26"/>
        <v>0</v>
      </c>
      <c r="K122" s="26">
        <f t="shared" si="27"/>
        <v>0</v>
      </c>
      <c r="L122" s="26">
        <f t="shared" si="28"/>
        <v>0</v>
      </c>
      <c r="M122" s="26">
        <f t="shared" ca="1" si="29"/>
        <v>-0.70184814626241554</v>
      </c>
      <c r="N122" s="26">
        <f t="shared" ca="1" si="30"/>
        <v>0</v>
      </c>
      <c r="O122" s="106">
        <f t="shared" ca="1" si="31"/>
        <v>0</v>
      </c>
      <c r="P122" s="26">
        <f t="shared" ca="1" si="32"/>
        <v>0</v>
      </c>
      <c r="Q122" s="26">
        <f t="shared" ca="1" si="33"/>
        <v>0</v>
      </c>
      <c r="R122">
        <f t="shared" ca="1" si="34"/>
        <v>0.70184814626241554</v>
      </c>
    </row>
    <row r="123" spans="1:18">
      <c r="A123" s="104"/>
      <c r="B123" s="104"/>
      <c r="C123" s="104"/>
      <c r="D123" s="105">
        <f t="shared" si="20"/>
        <v>0</v>
      </c>
      <c r="E123" s="105">
        <f t="shared" si="21"/>
        <v>0</v>
      </c>
      <c r="F123" s="26">
        <f t="shared" si="22"/>
        <v>0</v>
      </c>
      <c r="G123" s="26">
        <f t="shared" si="23"/>
        <v>0</v>
      </c>
      <c r="H123" s="26">
        <f t="shared" si="24"/>
        <v>0</v>
      </c>
      <c r="I123" s="26">
        <f t="shared" si="25"/>
        <v>0</v>
      </c>
      <c r="J123" s="26">
        <f t="shared" si="26"/>
        <v>0</v>
      </c>
      <c r="K123" s="26">
        <f t="shared" si="27"/>
        <v>0</v>
      </c>
      <c r="L123" s="26">
        <f t="shared" si="28"/>
        <v>0</v>
      </c>
      <c r="M123" s="26">
        <f t="shared" ca="1" si="29"/>
        <v>-0.70184814626241554</v>
      </c>
      <c r="N123" s="26">
        <f t="shared" ca="1" si="30"/>
        <v>0</v>
      </c>
      <c r="O123" s="106">
        <f t="shared" ca="1" si="31"/>
        <v>0</v>
      </c>
      <c r="P123" s="26">
        <f t="shared" ca="1" si="32"/>
        <v>0</v>
      </c>
      <c r="Q123" s="26">
        <f t="shared" ca="1" si="33"/>
        <v>0</v>
      </c>
      <c r="R123">
        <f t="shared" ca="1" si="34"/>
        <v>0.70184814626241554</v>
      </c>
    </row>
    <row r="124" spans="1:18">
      <c r="A124" s="104"/>
      <c r="B124" s="104"/>
      <c r="C124" s="104"/>
      <c r="D124" s="105">
        <f t="shared" si="20"/>
        <v>0</v>
      </c>
      <c r="E124" s="105">
        <f t="shared" si="21"/>
        <v>0</v>
      </c>
      <c r="F124" s="26">
        <f t="shared" si="22"/>
        <v>0</v>
      </c>
      <c r="G124" s="26">
        <f t="shared" si="23"/>
        <v>0</v>
      </c>
      <c r="H124" s="26">
        <f t="shared" si="24"/>
        <v>0</v>
      </c>
      <c r="I124" s="26">
        <f t="shared" si="25"/>
        <v>0</v>
      </c>
      <c r="J124" s="26">
        <f t="shared" si="26"/>
        <v>0</v>
      </c>
      <c r="K124" s="26">
        <f t="shared" si="27"/>
        <v>0</v>
      </c>
      <c r="L124" s="26">
        <f t="shared" si="28"/>
        <v>0</v>
      </c>
      <c r="M124" s="26">
        <f t="shared" ca="1" si="29"/>
        <v>-0.70184814626241554</v>
      </c>
      <c r="N124" s="26">
        <f t="shared" ca="1" si="30"/>
        <v>0</v>
      </c>
      <c r="O124" s="106">
        <f t="shared" ca="1" si="31"/>
        <v>0</v>
      </c>
      <c r="P124" s="26">
        <f t="shared" ca="1" si="32"/>
        <v>0</v>
      </c>
      <c r="Q124" s="26">
        <f t="shared" ca="1" si="33"/>
        <v>0</v>
      </c>
      <c r="R124">
        <f t="shared" ca="1" si="34"/>
        <v>0.70184814626241554</v>
      </c>
    </row>
    <row r="125" spans="1:18">
      <c r="A125" s="104"/>
      <c r="B125" s="104"/>
      <c r="C125" s="104"/>
      <c r="D125" s="105">
        <f t="shared" si="20"/>
        <v>0</v>
      </c>
      <c r="E125" s="105">
        <f t="shared" si="21"/>
        <v>0</v>
      </c>
      <c r="F125" s="26">
        <f t="shared" si="22"/>
        <v>0</v>
      </c>
      <c r="G125" s="26">
        <f t="shared" si="23"/>
        <v>0</v>
      </c>
      <c r="H125" s="26">
        <f t="shared" si="24"/>
        <v>0</v>
      </c>
      <c r="I125" s="26">
        <f t="shared" si="25"/>
        <v>0</v>
      </c>
      <c r="J125" s="26">
        <f t="shared" si="26"/>
        <v>0</v>
      </c>
      <c r="K125" s="26">
        <f t="shared" si="27"/>
        <v>0</v>
      </c>
      <c r="L125" s="26">
        <f t="shared" si="28"/>
        <v>0</v>
      </c>
      <c r="M125" s="26">
        <f t="shared" ca="1" si="29"/>
        <v>-0.70184814626241554</v>
      </c>
      <c r="N125" s="26">
        <f t="shared" ca="1" si="30"/>
        <v>0</v>
      </c>
      <c r="O125" s="106">
        <f t="shared" ca="1" si="31"/>
        <v>0</v>
      </c>
      <c r="P125" s="26">
        <f t="shared" ca="1" si="32"/>
        <v>0</v>
      </c>
      <c r="Q125" s="26">
        <f t="shared" ca="1" si="33"/>
        <v>0</v>
      </c>
      <c r="R125">
        <f t="shared" ca="1" si="34"/>
        <v>0.70184814626241554</v>
      </c>
    </row>
    <row r="126" spans="1:18">
      <c r="A126" s="104"/>
      <c r="B126" s="104"/>
      <c r="C126" s="104"/>
      <c r="D126" s="105">
        <f t="shared" si="20"/>
        <v>0</v>
      </c>
      <c r="E126" s="105">
        <f t="shared" si="21"/>
        <v>0</v>
      </c>
      <c r="F126" s="26">
        <f t="shared" si="22"/>
        <v>0</v>
      </c>
      <c r="G126" s="26">
        <f t="shared" si="23"/>
        <v>0</v>
      </c>
      <c r="H126" s="26">
        <f t="shared" si="24"/>
        <v>0</v>
      </c>
      <c r="I126" s="26">
        <f t="shared" si="25"/>
        <v>0</v>
      </c>
      <c r="J126" s="26">
        <f t="shared" si="26"/>
        <v>0</v>
      </c>
      <c r="K126" s="26">
        <f t="shared" si="27"/>
        <v>0</v>
      </c>
      <c r="L126" s="26">
        <f t="shared" si="28"/>
        <v>0</v>
      </c>
      <c r="M126" s="26">
        <f t="shared" ca="1" si="29"/>
        <v>-0.70184814626241554</v>
      </c>
      <c r="N126" s="26">
        <f t="shared" ca="1" si="30"/>
        <v>0</v>
      </c>
      <c r="O126" s="106">
        <f t="shared" ca="1" si="31"/>
        <v>0</v>
      </c>
      <c r="P126" s="26">
        <f t="shared" ca="1" si="32"/>
        <v>0</v>
      </c>
      <c r="Q126" s="26">
        <f t="shared" ca="1" si="33"/>
        <v>0</v>
      </c>
      <c r="R126">
        <f t="shared" ca="1" si="34"/>
        <v>0.70184814626241554</v>
      </c>
    </row>
    <row r="127" spans="1:18">
      <c r="A127" s="104"/>
      <c r="B127" s="104"/>
      <c r="C127" s="104"/>
      <c r="D127" s="105">
        <f t="shared" si="20"/>
        <v>0</v>
      </c>
      <c r="E127" s="105">
        <f t="shared" si="21"/>
        <v>0</v>
      </c>
      <c r="F127" s="26">
        <f t="shared" si="22"/>
        <v>0</v>
      </c>
      <c r="G127" s="26">
        <f t="shared" si="23"/>
        <v>0</v>
      </c>
      <c r="H127" s="26">
        <f t="shared" si="24"/>
        <v>0</v>
      </c>
      <c r="I127" s="26">
        <f t="shared" si="25"/>
        <v>0</v>
      </c>
      <c r="J127" s="26">
        <f t="shared" si="26"/>
        <v>0</v>
      </c>
      <c r="K127" s="26">
        <f t="shared" si="27"/>
        <v>0</v>
      </c>
      <c r="L127" s="26">
        <f t="shared" si="28"/>
        <v>0</v>
      </c>
      <c r="M127" s="26">
        <f t="shared" ca="1" si="29"/>
        <v>-0.70184814626241554</v>
      </c>
      <c r="N127" s="26">
        <f t="shared" ca="1" si="30"/>
        <v>0</v>
      </c>
      <c r="O127" s="106">
        <f t="shared" ca="1" si="31"/>
        <v>0</v>
      </c>
      <c r="P127" s="26">
        <f t="shared" ca="1" si="32"/>
        <v>0</v>
      </c>
      <c r="Q127" s="26">
        <f t="shared" ca="1" si="33"/>
        <v>0</v>
      </c>
      <c r="R127">
        <f t="shared" ca="1" si="34"/>
        <v>0.70184814626241554</v>
      </c>
    </row>
    <row r="128" spans="1:18">
      <c r="A128" s="104"/>
      <c r="B128" s="104"/>
      <c r="C128" s="104"/>
      <c r="D128" s="105">
        <f t="shared" si="20"/>
        <v>0</v>
      </c>
      <c r="E128" s="105">
        <f t="shared" si="21"/>
        <v>0</v>
      </c>
      <c r="F128" s="26">
        <f t="shared" si="22"/>
        <v>0</v>
      </c>
      <c r="G128" s="26">
        <f t="shared" si="23"/>
        <v>0</v>
      </c>
      <c r="H128" s="26">
        <f t="shared" si="24"/>
        <v>0</v>
      </c>
      <c r="I128" s="26">
        <f t="shared" si="25"/>
        <v>0</v>
      </c>
      <c r="J128" s="26">
        <f t="shared" si="26"/>
        <v>0</v>
      </c>
      <c r="K128" s="26">
        <f t="shared" si="27"/>
        <v>0</v>
      </c>
      <c r="L128" s="26">
        <f t="shared" si="28"/>
        <v>0</v>
      </c>
      <c r="M128" s="26">
        <f t="shared" ca="1" si="29"/>
        <v>-0.70184814626241554</v>
      </c>
      <c r="N128" s="26">
        <f t="shared" ca="1" si="30"/>
        <v>0</v>
      </c>
      <c r="O128" s="106">
        <f t="shared" ca="1" si="31"/>
        <v>0</v>
      </c>
      <c r="P128" s="26">
        <f t="shared" ca="1" si="32"/>
        <v>0</v>
      </c>
      <c r="Q128" s="26">
        <f t="shared" ca="1" si="33"/>
        <v>0</v>
      </c>
      <c r="R128">
        <f t="shared" ca="1" si="34"/>
        <v>0.70184814626241554</v>
      </c>
    </row>
    <row r="129" spans="1:18">
      <c r="A129" s="104"/>
      <c r="B129" s="104"/>
      <c r="C129" s="104"/>
      <c r="D129" s="105">
        <f t="shared" si="20"/>
        <v>0</v>
      </c>
      <c r="E129" s="105">
        <f t="shared" si="21"/>
        <v>0</v>
      </c>
      <c r="F129" s="26">
        <f t="shared" si="22"/>
        <v>0</v>
      </c>
      <c r="G129" s="26">
        <f t="shared" si="23"/>
        <v>0</v>
      </c>
      <c r="H129" s="26">
        <f t="shared" si="24"/>
        <v>0</v>
      </c>
      <c r="I129" s="26">
        <f t="shared" si="25"/>
        <v>0</v>
      </c>
      <c r="J129" s="26">
        <f t="shared" si="26"/>
        <v>0</v>
      </c>
      <c r="K129" s="26">
        <f t="shared" si="27"/>
        <v>0</v>
      </c>
      <c r="L129" s="26">
        <f t="shared" si="28"/>
        <v>0</v>
      </c>
      <c r="M129" s="26">
        <f t="shared" ca="1" si="29"/>
        <v>-0.70184814626241554</v>
      </c>
      <c r="N129" s="26">
        <f t="shared" ca="1" si="30"/>
        <v>0</v>
      </c>
      <c r="O129" s="106">
        <f t="shared" ca="1" si="31"/>
        <v>0</v>
      </c>
      <c r="P129" s="26">
        <f t="shared" ca="1" si="32"/>
        <v>0</v>
      </c>
      <c r="Q129" s="26">
        <f t="shared" ca="1" si="33"/>
        <v>0</v>
      </c>
      <c r="R129">
        <f t="shared" ca="1" si="34"/>
        <v>0.70184814626241554</v>
      </c>
    </row>
    <row r="130" spans="1:18">
      <c r="A130" s="104"/>
      <c r="B130" s="104"/>
      <c r="C130" s="104"/>
      <c r="D130" s="105">
        <f t="shared" si="20"/>
        <v>0</v>
      </c>
      <c r="E130" s="105">
        <f t="shared" si="21"/>
        <v>0</v>
      </c>
      <c r="F130" s="26">
        <f t="shared" si="22"/>
        <v>0</v>
      </c>
      <c r="G130" s="26">
        <f t="shared" si="23"/>
        <v>0</v>
      </c>
      <c r="H130" s="26">
        <f t="shared" si="24"/>
        <v>0</v>
      </c>
      <c r="I130" s="26">
        <f t="shared" si="25"/>
        <v>0</v>
      </c>
      <c r="J130" s="26">
        <f t="shared" si="26"/>
        <v>0</v>
      </c>
      <c r="K130" s="26">
        <f t="shared" si="27"/>
        <v>0</v>
      </c>
      <c r="L130" s="26">
        <f t="shared" si="28"/>
        <v>0</v>
      </c>
      <c r="M130" s="26">
        <f t="shared" ca="1" si="29"/>
        <v>-0.70184814626241554</v>
      </c>
      <c r="N130" s="26">
        <f t="shared" ca="1" si="30"/>
        <v>0</v>
      </c>
      <c r="O130" s="106">
        <f t="shared" ca="1" si="31"/>
        <v>0</v>
      </c>
      <c r="P130" s="26">
        <f t="shared" ca="1" si="32"/>
        <v>0</v>
      </c>
      <c r="Q130" s="26">
        <f t="shared" ca="1" si="33"/>
        <v>0</v>
      </c>
      <c r="R130">
        <f t="shared" ca="1" si="34"/>
        <v>0.70184814626241554</v>
      </c>
    </row>
    <row r="131" spans="1:18">
      <c r="A131" s="104"/>
      <c r="B131" s="104"/>
      <c r="C131" s="104"/>
      <c r="D131" s="105">
        <f t="shared" si="20"/>
        <v>0</v>
      </c>
      <c r="E131" s="105">
        <f t="shared" si="21"/>
        <v>0</v>
      </c>
      <c r="F131" s="26">
        <f t="shared" si="22"/>
        <v>0</v>
      </c>
      <c r="G131" s="26">
        <f t="shared" si="23"/>
        <v>0</v>
      </c>
      <c r="H131" s="26">
        <f t="shared" si="24"/>
        <v>0</v>
      </c>
      <c r="I131" s="26">
        <f t="shared" si="25"/>
        <v>0</v>
      </c>
      <c r="J131" s="26">
        <f t="shared" si="26"/>
        <v>0</v>
      </c>
      <c r="K131" s="26">
        <f t="shared" si="27"/>
        <v>0</v>
      </c>
      <c r="L131" s="26">
        <f t="shared" si="28"/>
        <v>0</v>
      </c>
      <c r="M131" s="26">
        <f t="shared" ca="1" si="29"/>
        <v>-0.70184814626241554</v>
      </c>
      <c r="N131" s="26">
        <f t="shared" ca="1" si="30"/>
        <v>0</v>
      </c>
      <c r="O131" s="106">
        <f t="shared" ca="1" si="31"/>
        <v>0</v>
      </c>
      <c r="P131" s="26">
        <f t="shared" ca="1" si="32"/>
        <v>0</v>
      </c>
      <c r="Q131" s="26">
        <f t="shared" ca="1" si="33"/>
        <v>0</v>
      </c>
      <c r="R131">
        <f t="shared" ca="1" si="34"/>
        <v>0.70184814626241554</v>
      </c>
    </row>
    <row r="132" spans="1:18">
      <c r="A132" s="104"/>
      <c r="B132" s="104"/>
      <c r="C132" s="104"/>
      <c r="D132" s="105">
        <f t="shared" si="20"/>
        <v>0</v>
      </c>
      <c r="E132" s="105">
        <f t="shared" si="21"/>
        <v>0</v>
      </c>
      <c r="F132" s="26">
        <f t="shared" si="22"/>
        <v>0</v>
      </c>
      <c r="G132" s="26">
        <f t="shared" si="23"/>
        <v>0</v>
      </c>
      <c r="H132" s="26">
        <f t="shared" si="24"/>
        <v>0</v>
      </c>
      <c r="I132" s="26">
        <f t="shared" si="25"/>
        <v>0</v>
      </c>
      <c r="J132" s="26">
        <f t="shared" si="26"/>
        <v>0</v>
      </c>
      <c r="K132" s="26">
        <f t="shared" si="27"/>
        <v>0</v>
      </c>
      <c r="L132" s="26">
        <f t="shared" si="28"/>
        <v>0</v>
      </c>
      <c r="M132" s="26">
        <f t="shared" ca="1" si="29"/>
        <v>-0.70184814626241554</v>
      </c>
      <c r="N132" s="26">
        <f t="shared" ca="1" si="30"/>
        <v>0</v>
      </c>
      <c r="O132" s="106">
        <f t="shared" ca="1" si="31"/>
        <v>0</v>
      </c>
      <c r="P132" s="26">
        <f t="shared" ca="1" si="32"/>
        <v>0</v>
      </c>
      <c r="Q132" s="26">
        <f t="shared" ca="1" si="33"/>
        <v>0</v>
      </c>
      <c r="R132">
        <f t="shared" ca="1" si="34"/>
        <v>0.70184814626241554</v>
      </c>
    </row>
    <row r="133" spans="1:18">
      <c r="A133" s="104"/>
      <c r="B133" s="104"/>
      <c r="C133" s="104"/>
      <c r="D133" s="105">
        <f t="shared" si="20"/>
        <v>0</v>
      </c>
      <c r="E133" s="105">
        <f t="shared" si="21"/>
        <v>0</v>
      </c>
      <c r="F133" s="26">
        <f t="shared" si="22"/>
        <v>0</v>
      </c>
      <c r="G133" s="26">
        <f t="shared" si="23"/>
        <v>0</v>
      </c>
      <c r="H133" s="26">
        <f t="shared" si="24"/>
        <v>0</v>
      </c>
      <c r="I133" s="26">
        <f t="shared" si="25"/>
        <v>0</v>
      </c>
      <c r="J133" s="26">
        <f t="shared" si="26"/>
        <v>0</v>
      </c>
      <c r="K133" s="26">
        <f t="shared" si="27"/>
        <v>0</v>
      </c>
      <c r="L133" s="26">
        <f t="shared" si="28"/>
        <v>0</v>
      </c>
      <c r="M133" s="26">
        <f t="shared" ca="1" si="29"/>
        <v>-0.70184814626241554</v>
      </c>
      <c r="N133" s="26">
        <f t="shared" ca="1" si="30"/>
        <v>0</v>
      </c>
      <c r="O133" s="106">
        <f t="shared" ca="1" si="31"/>
        <v>0</v>
      </c>
      <c r="P133" s="26">
        <f t="shared" ca="1" si="32"/>
        <v>0</v>
      </c>
      <c r="Q133" s="26">
        <f t="shared" ca="1" si="33"/>
        <v>0</v>
      </c>
      <c r="R133">
        <f t="shared" ca="1" si="34"/>
        <v>0.70184814626241554</v>
      </c>
    </row>
    <row r="134" spans="1:18">
      <c r="A134" s="104"/>
      <c r="B134" s="104"/>
      <c r="C134" s="104"/>
      <c r="D134" s="105">
        <f t="shared" si="20"/>
        <v>0</v>
      </c>
      <c r="E134" s="105">
        <f t="shared" si="21"/>
        <v>0</v>
      </c>
      <c r="F134" s="26">
        <f t="shared" si="22"/>
        <v>0</v>
      </c>
      <c r="G134" s="26">
        <f t="shared" si="23"/>
        <v>0</v>
      </c>
      <c r="H134" s="26">
        <f t="shared" si="24"/>
        <v>0</v>
      </c>
      <c r="I134" s="26">
        <f t="shared" si="25"/>
        <v>0</v>
      </c>
      <c r="J134" s="26">
        <f t="shared" si="26"/>
        <v>0</v>
      </c>
      <c r="K134" s="26">
        <f t="shared" si="27"/>
        <v>0</v>
      </c>
      <c r="L134" s="26">
        <f t="shared" si="28"/>
        <v>0</v>
      </c>
      <c r="M134" s="26">
        <f t="shared" ca="1" si="29"/>
        <v>-0.70184814626241554</v>
      </c>
      <c r="N134" s="26">
        <f t="shared" ca="1" si="30"/>
        <v>0</v>
      </c>
      <c r="O134" s="106">
        <f t="shared" ca="1" si="31"/>
        <v>0</v>
      </c>
      <c r="P134" s="26">
        <f t="shared" ca="1" si="32"/>
        <v>0</v>
      </c>
      <c r="Q134" s="26">
        <f t="shared" ca="1" si="33"/>
        <v>0</v>
      </c>
      <c r="R134">
        <f t="shared" ca="1" si="34"/>
        <v>0.70184814626241554</v>
      </c>
    </row>
    <row r="135" spans="1:18">
      <c r="A135" s="104"/>
      <c r="B135" s="104"/>
      <c r="C135" s="104"/>
      <c r="D135" s="105">
        <f t="shared" si="20"/>
        <v>0</v>
      </c>
      <c r="E135" s="105">
        <f t="shared" si="21"/>
        <v>0</v>
      </c>
      <c r="F135" s="26">
        <f t="shared" si="22"/>
        <v>0</v>
      </c>
      <c r="G135" s="26">
        <f t="shared" si="23"/>
        <v>0</v>
      </c>
      <c r="H135" s="26">
        <f t="shared" si="24"/>
        <v>0</v>
      </c>
      <c r="I135" s="26">
        <f t="shared" si="25"/>
        <v>0</v>
      </c>
      <c r="J135" s="26">
        <f t="shared" si="26"/>
        <v>0</v>
      </c>
      <c r="K135" s="26">
        <f t="shared" si="27"/>
        <v>0</v>
      </c>
      <c r="L135" s="26">
        <f t="shared" si="28"/>
        <v>0</v>
      </c>
      <c r="M135" s="26">
        <f t="shared" ca="1" si="29"/>
        <v>-0.70184814626241554</v>
      </c>
      <c r="N135" s="26">
        <f t="shared" ca="1" si="30"/>
        <v>0</v>
      </c>
      <c r="O135" s="106">
        <f t="shared" ca="1" si="31"/>
        <v>0</v>
      </c>
      <c r="P135" s="26">
        <f t="shared" ca="1" si="32"/>
        <v>0</v>
      </c>
      <c r="Q135" s="26">
        <f t="shared" ca="1" si="33"/>
        <v>0</v>
      </c>
      <c r="R135">
        <f t="shared" ca="1" si="34"/>
        <v>0.70184814626241554</v>
      </c>
    </row>
    <row r="136" spans="1:18">
      <c r="A136" s="104"/>
      <c r="B136" s="104"/>
      <c r="C136" s="104"/>
      <c r="D136" s="105">
        <f t="shared" si="20"/>
        <v>0</v>
      </c>
      <c r="E136" s="105">
        <f t="shared" si="21"/>
        <v>0</v>
      </c>
      <c r="F136" s="26">
        <f t="shared" si="22"/>
        <v>0</v>
      </c>
      <c r="G136" s="26">
        <f t="shared" si="23"/>
        <v>0</v>
      </c>
      <c r="H136" s="26">
        <f t="shared" si="24"/>
        <v>0</v>
      </c>
      <c r="I136" s="26">
        <f t="shared" si="25"/>
        <v>0</v>
      </c>
      <c r="J136" s="26">
        <f t="shared" si="26"/>
        <v>0</v>
      </c>
      <c r="K136" s="26">
        <f t="shared" si="27"/>
        <v>0</v>
      </c>
      <c r="L136" s="26">
        <f t="shared" si="28"/>
        <v>0</v>
      </c>
      <c r="M136" s="26">
        <f t="shared" ca="1" si="29"/>
        <v>-0.70184814626241554</v>
      </c>
      <c r="N136" s="26">
        <f t="shared" ca="1" si="30"/>
        <v>0</v>
      </c>
      <c r="O136" s="106">
        <f t="shared" ca="1" si="31"/>
        <v>0</v>
      </c>
      <c r="P136" s="26">
        <f t="shared" ca="1" si="32"/>
        <v>0</v>
      </c>
      <c r="Q136" s="26">
        <f t="shared" ca="1" si="33"/>
        <v>0</v>
      </c>
      <c r="R136">
        <f t="shared" ca="1" si="34"/>
        <v>0.70184814626241554</v>
      </c>
    </row>
    <row r="137" spans="1:18">
      <c r="A137" s="104"/>
      <c r="B137" s="104"/>
      <c r="C137" s="104"/>
      <c r="D137" s="105">
        <f t="shared" si="20"/>
        <v>0</v>
      </c>
      <c r="E137" s="105">
        <f t="shared" si="21"/>
        <v>0</v>
      </c>
      <c r="F137" s="26">
        <f t="shared" si="22"/>
        <v>0</v>
      </c>
      <c r="G137" s="26">
        <f t="shared" si="23"/>
        <v>0</v>
      </c>
      <c r="H137" s="26">
        <f t="shared" si="24"/>
        <v>0</v>
      </c>
      <c r="I137" s="26">
        <f t="shared" si="25"/>
        <v>0</v>
      </c>
      <c r="J137" s="26">
        <f t="shared" si="26"/>
        <v>0</v>
      </c>
      <c r="K137" s="26">
        <f t="shared" si="27"/>
        <v>0</v>
      </c>
      <c r="L137" s="26">
        <f t="shared" si="28"/>
        <v>0</v>
      </c>
      <c r="M137" s="26">
        <f t="shared" ca="1" si="29"/>
        <v>-0.70184814626241554</v>
      </c>
      <c r="N137" s="26">
        <f t="shared" ca="1" si="30"/>
        <v>0</v>
      </c>
      <c r="O137" s="106">
        <f t="shared" ca="1" si="31"/>
        <v>0</v>
      </c>
      <c r="P137" s="26">
        <f t="shared" ca="1" si="32"/>
        <v>0</v>
      </c>
      <c r="Q137" s="26">
        <f t="shared" ca="1" si="33"/>
        <v>0</v>
      </c>
      <c r="R137">
        <f t="shared" ca="1" si="34"/>
        <v>0.70184814626241554</v>
      </c>
    </row>
    <row r="138" spans="1:18">
      <c r="A138" s="104"/>
      <c r="B138" s="104"/>
      <c r="C138" s="104"/>
      <c r="D138" s="105">
        <f t="shared" si="20"/>
        <v>0</v>
      </c>
      <c r="E138" s="105">
        <f t="shared" si="21"/>
        <v>0</v>
      </c>
      <c r="F138" s="26">
        <f t="shared" si="22"/>
        <v>0</v>
      </c>
      <c r="G138" s="26">
        <f t="shared" si="23"/>
        <v>0</v>
      </c>
      <c r="H138" s="26">
        <f t="shared" si="24"/>
        <v>0</v>
      </c>
      <c r="I138" s="26">
        <f t="shared" si="25"/>
        <v>0</v>
      </c>
      <c r="J138" s="26">
        <f t="shared" si="26"/>
        <v>0</v>
      </c>
      <c r="K138" s="26">
        <f t="shared" si="27"/>
        <v>0</v>
      </c>
      <c r="L138" s="26">
        <f t="shared" si="28"/>
        <v>0</v>
      </c>
      <c r="M138" s="26">
        <f t="shared" ca="1" si="29"/>
        <v>-0.70184814626241554</v>
      </c>
      <c r="N138" s="26">
        <f t="shared" ca="1" si="30"/>
        <v>0</v>
      </c>
      <c r="O138" s="106">
        <f t="shared" ca="1" si="31"/>
        <v>0</v>
      </c>
      <c r="P138" s="26">
        <f t="shared" ca="1" si="32"/>
        <v>0</v>
      </c>
      <c r="Q138" s="26">
        <f t="shared" ca="1" si="33"/>
        <v>0</v>
      </c>
      <c r="R138">
        <f t="shared" ca="1" si="34"/>
        <v>0.70184814626241554</v>
      </c>
    </row>
    <row r="139" spans="1:18">
      <c r="A139" s="104"/>
      <c r="B139" s="104"/>
      <c r="C139" s="104"/>
      <c r="D139" s="105">
        <f t="shared" si="20"/>
        <v>0</v>
      </c>
      <c r="E139" s="105">
        <f t="shared" si="21"/>
        <v>0</v>
      </c>
      <c r="F139" s="26">
        <f t="shared" si="22"/>
        <v>0</v>
      </c>
      <c r="G139" s="26">
        <f t="shared" si="23"/>
        <v>0</v>
      </c>
      <c r="H139" s="26">
        <f t="shared" si="24"/>
        <v>0</v>
      </c>
      <c r="I139" s="26">
        <f t="shared" si="25"/>
        <v>0</v>
      </c>
      <c r="J139" s="26">
        <f t="shared" si="26"/>
        <v>0</v>
      </c>
      <c r="K139" s="26">
        <f t="shared" si="27"/>
        <v>0</v>
      </c>
      <c r="L139" s="26">
        <f t="shared" si="28"/>
        <v>0</v>
      </c>
      <c r="M139" s="26">
        <f t="shared" ca="1" si="29"/>
        <v>-0.70184814626241554</v>
      </c>
      <c r="N139" s="26">
        <f t="shared" ca="1" si="30"/>
        <v>0</v>
      </c>
      <c r="O139" s="106">
        <f t="shared" ca="1" si="31"/>
        <v>0</v>
      </c>
      <c r="P139" s="26">
        <f t="shared" ca="1" si="32"/>
        <v>0</v>
      </c>
      <c r="Q139" s="26">
        <f t="shared" ca="1" si="33"/>
        <v>0</v>
      </c>
      <c r="R139">
        <f t="shared" ca="1" si="34"/>
        <v>0.70184814626241554</v>
      </c>
    </row>
    <row r="140" spans="1:18">
      <c r="A140" s="104"/>
      <c r="B140" s="104"/>
      <c r="C140" s="104"/>
      <c r="D140" s="105">
        <f t="shared" si="20"/>
        <v>0</v>
      </c>
      <c r="E140" s="105">
        <f t="shared" si="21"/>
        <v>0</v>
      </c>
      <c r="F140" s="26">
        <f t="shared" si="22"/>
        <v>0</v>
      </c>
      <c r="G140" s="26">
        <f t="shared" si="23"/>
        <v>0</v>
      </c>
      <c r="H140" s="26">
        <f t="shared" si="24"/>
        <v>0</v>
      </c>
      <c r="I140" s="26">
        <f t="shared" si="25"/>
        <v>0</v>
      </c>
      <c r="J140" s="26">
        <f t="shared" si="26"/>
        <v>0</v>
      </c>
      <c r="K140" s="26">
        <f t="shared" si="27"/>
        <v>0</v>
      </c>
      <c r="L140" s="26">
        <f t="shared" si="28"/>
        <v>0</v>
      </c>
      <c r="M140" s="26">
        <f t="shared" ca="1" si="29"/>
        <v>-0.70184814626241554</v>
      </c>
      <c r="N140" s="26">
        <f t="shared" ca="1" si="30"/>
        <v>0</v>
      </c>
      <c r="O140" s="106">
        <f t="shared" ca="1" si="31"/>
        <v>0</v>
      </c>
      <c r="P140" s="26">
        <f t="shared" ca="1" si="32"/>
        <v>0</v>
      </c>
      <c r="Q140" s="26">
        <f t="shared" ca="1" si="33"/>
        <v>0</v>
      </c>
      <c r="R140">
        <f t="shared" ca="1" si="34"/>
        <v>0.70184814626241554</v>
      </c>
    </row>
    <row r="141" spans="1:18">
      <c r="A141" s="104"/>
      <c r="B141" s="104"/>
      <c r="C141" s="104"/>
      <c r="D141" s="105">
        <f t="shared" si="20"/>
        <v>0</v>
      </c>
      <c r="E141" s="105">
        <f t="shared" si="21"/>
        <v>0</v>
      </c>
      <c r="F141" s="26">
        <f t="shared" si="22"/>
        <v>0</v>
      </c>
      <c r="G141" s="26">
        <f t="shared" si="23"/>
        <v>0</v>
      </c>
      <c r="H141" s="26">
        <f t="shared" si="24"/>
        <v>0</v>
      </c>
      <c r="I141" s="26">
        <f t="shared" si="25"/>
        <v>0</v>
      </c>
      <c r="J141" s="26">
        <f t="shared" si="26"/>
        <v>0</v>
      </c>
      <c r="K141" s="26">
        <f t="shared" si="27"/>
        <v>0</v>
      </c>
      <c r="L141" s="26">
        <f t="shared" si="28"/>
        <v>0</v>
      </c>
      <c r="M141" s="26">
        <f t="shared" ca="1" si="29"/>
        <v>-0.70184814626241554</v>
      </c>
      <c r="N141" s="26">
        <f t="shared" ca="1" si="30"/>
        <v>0</v>
      </c>
      <c r="O141" s="106">
        <f t="shared" ca="1" si="31"/>
        <v>0</v>
      </c>
      <c r="P141" s="26">
        <f t="shared" ca="1" si="32"/>
        <v>0</v>
      </c>
      <c r="Q141" s="26">
        <f t="shared" ca="1" si="33"/>
        <v>0</v>
      </c>
      <c r="R141">
        <f t="shared" ca="1" si="34"/>
        <v>0.70184814626241554</v>
      </c>
    </row>
    <row r="142" spans="1:18">
      <c r="A142" s="104"/>
      <c r="B142" s="104"/>
      <c r="C142" s="104"/>
      <c r="D142" s="105">
        <f t="shared" si="20"/>
        <v>0</v>
      </c>
      <c r="E142" s="105">
        <f t="shared" si="21"/>
        <v>0</v>
      </c>
      <c r="F142" s="26">
        <f t="shared" si="22"/>
        <v>0</v>
      </c>
      <c r="G142" s="26">
        <f t="shared" si="23"/>
        <v>0</v>
      </c>
      <c r="H142" s="26">
        <f t="shared" si="24"/>
        <v>0</v>
      </c>
      <c r="I142" s="26">
        <f t="shared" si="25"/>
        <v>0</v>
      </c>
      <c r="J142" s="26">
        <f t="shared" si="26"/>
        <v>0</v>
      </c>
      <c r="K142" s="26">
        <f t="shared" si="27"/>
        <v>0</v>
      </c>
      <c r="L142" s="26">
        <f t="shared" si="28"/>
        <v>0</v>
      </c>
      <c r="M142" s="26">
        <f t="shared" ca="1" si="29"/>
        <v>-0.70184814626241554</v>
      </c>
      <c r="N142" s="26">
        <f t="shared" ca="1" si="30"/>
        <v>0</v>
      </c>
      <c r="O142" s="106">
        <f t="shared" ca="1" si="31"/>
        <v>0</v>
      </c>
      <c r="P142" s="26">
        <f t="shared" ca="1" si="32"/>
        <v>0</v>
      </c>
      <c r="Q142" s="26">
        <f t="shared" ca="1" si="33"/>
        <v>0</v>
      </c>
      <c r="R142">
        <f t="shared" ca="1" si="34"/>
        <v>0.70184814626241554</v>
      </c>
    </row>
    <row r="143" spans="1:18">
      <c r="A143" s="104"/>
      <c r="B143" s="104"/>
      <c r="C143" s="104"/>
      <c r="D143" s="105">
        <f t="shared" si="20"/>
        <v>0</v>
      </c>
      <c r="E143" s="105">
        <f t="shared" si="21"/>
        <v>0</v>
      </c>
      <c r="F143" s="26">
        <f t="shared" si="22"/>
        <v>0</v>
      </c>
      <c r="G143" s="26">
        <f t="shared" si="23"/>
        <v>0</v>
      </c>
      <c r="H143" s="26">
        <f t="shared" si="24"/>
        <v>0</v>
      </c>
      <c r="I143" s="26">
        <f t="shared" si="25"/>
        <v>0</v>
      </c>
      <c r="J143" s="26">
        <f t="shared" si="26"/>
        <v>0</v>
      </c>
      <c r="K143" s="26">
        <f t="shared" si="27"/>
        <v>0</v>
      </c>
      <c r="L143" s="26">
        <f t="shared" si="28"/>
        <v>0</v>
      </c>
      <c r="M143" s="26">
        <f t="shared" ca="1" si="29"/>
        <v>-0.70184814626241554</v>
      </c>
      <c r="N143" s="26">
        <f t="shared" ca="1" si="30"/>
        <v>0</v>
      </c>
      <c r="O143" s="106">
        <f t="shared" ca="1" si="31"/>
        <v>0</v>
      </c>
      <c r="P143" s="26">
        <f t="shared" ca="1" si="32"/>
        <v>0</v>
      </c>
      <c r="Q143" s="26">
        <f t="shared" ca="1" si="33"/>
        <v>0</v>
      </c>
      <c r="R143">
        <f t="shared" ca="1" si="34"/>
        <v>0.70184814626241554</v>
      </c>
    </row>
    <row r="144" spans="1:18">
      <c r="A144" s="104"/>
      <c r="B144" s="104"/>
      <c r="C144" s="104"/>
      <c r="D144" s="105">
        <f t="shared" si="20"/>
        <v>0</v>
      </c>
      <c r="E144" s="105">
        <f t="shared" si="21"/>
        <v>0</v>
      </c>
      <c r="F144" s="26">
        <f t="shared" si="22"/>
        <v>0</v>
      </c>
      <c r="G144" s="26">
        <f t="shared" si="23"/>
        <v>0</v>
      </c>
      <c r="H144" s="26">
        <f t="shared" si="24"/>
        <v>0</v>
      </c>
      <c r="I144" s="26">
        <f t="shared" si="25"/>
        <v>0</v>
      </c>
      <c r="J144" s="26">
        <f t="shared" si="26"/>
        <v>0</v>
      </c>
      <c r="K144" s="26">
        <f t="shared" si="27"/>
        <v>0</v>
      </c>
      <c r="L144" s="26">
        <f t="shared" si="28"/>
        <v>0</v>
      </c>
      <c r="M144" s="26">
        <f t="shared" ca="1" si="29"/>
        <v>-0.70184814626241554</v>
      </c>
      <c r="N144" s="26">
        <f t="shared" ca="1" si="30"/>
        <v>0</v>
      </c>
      <c r="O144" s="106">
        <f t="shared" ca="1" si="31"/>
        <v>0</v>
      </c>
      <c r="P144" s="26">
        <f t="shared" ca="1" si="32"/>
        <v>0</v>
      </c>
      <c r="Q144" s="26">
        <f t="shared" ca="1" si="33"/>
        <v>0</v>
      </c>
      <c r="R144">
        <f t="shared" ca="1" si="34"/>
        <v>0.70184814626241554</v>
      </c>
    </row>
    <row r="145" spans="1:18">
      <c r="A145" s="104"/>
      <c r="B145" s="104"/>
      <c r="C145" s="104"/>
      <c r="D145" s="105">
        <f t="shared" si="20"/>
        <v>0</v>
      </c>
      <c r="E145" s="105">
        <f t="shared" si="21"/>
        <v>0</v>
      </c>
      <c r="F145" s="26">
        <f t="shared" si="22"/>
        <v>0</v>
      </c>
      <c r="G145" s="26">
        <f t="shared" si="23"/>
        <v>0</v>
      </c>
      <c r="H145" s="26">
        <f t="shared" si="24"/>
        <v>0</v>
      </c>
      <c r="I145" s="26">
        <f t="shared" si="25"/>
        <v>0</v>
      </c>
      <c r="J145" s="26">
        <f t="shared" si="26"/>
        <v>0</v>
      </c>
      <c r="K145" s="26">
        <f t="shared" si="27"/>
        <v>0</v>
      </c>
      <c r="L145" s="26">
        <f t="shared" si="28"/>
        <v>0</v>
      </c>
      <c r="M145" s="26">
        <f t="shared" ca="1" si="29"/>
        <v>-0.70184814626241554</v>
      </c>
      <c r="N145" s="26">
        <f t="shared" ca="1" si="30"/>
        <v>0</v>
      </c>
      <c r="O145" s="106">
        <f t="shared" ca="1" si="31"/>
        <v>0</v>
      </c>
      <c r="P145" s="26">
        <f t="shared" ca="1" si="32"/>
        <v>0</v>
      </c>
      <c r="Q145" s="26">
        <f t="shared" ca="1" si="33"/>
        <v>0</v>
      </c>
      <c r="R145">
        <f t="shared" ca="1" si="34"/>
        <v>0.70184814626241554</v>
      </c>
    </row>
    <row r="146" spans="1:18">
      <c r="A146" s="104"/>
      <c r="B146" s="104"/>
      <c r="C146" s="104"/>
      <c r="D146" s="105">
        <f t="shared" si="20"/>
        <v>0</v>
      </c>
      <c r="E146" s="105">
        <f t="shared" si="21"/>
        <v>0</v>
      </c>
      <c r="F146" s="26">
        <f t="shared" si="22"/>
        <v>0</v>
      </c>
      <c r="G146" s="26">
        <f t="shared" si="23"/>
        <v>0</v>
      </c>
      <c r="H146" s="26">
        <f t="shared" si="24"/>
        <v>0</v>
      </c>
      <c r="I146" s="26">
        <f t="shared" si="25"/>
        <v>0</v>
      </c>
      <c r="J146" s="26">
        <f t="shared" si="26"/>
        <v>0</v>
      </c>
      <c r="K146" s="26">
        <f t="shared" si="27"/>
        <v>0</v>
      </c>
      <c r="L146" s="26">
        <f t="shared" si="28"/>
        <v>0</v>
      </c>
      <c r="M146" s="26">
        <f t="shared" ca="1" si="29"/>
        <v>-0.70184814626241554</v>
      </c>
      <c r="N146" s="26">
        <f t="shared" ca="1" si="30"/>
        <v>0</v>
      </c>
      <c r="O146" s="106">
        <f t="shared" ca="1" si="31"/>
        <v>0</v>
      </c>
      <c r="P146" s="26">
        <f t="shared" ca="1" si="32"/>
        <v>0</v>
      </c>
      <c r="Q146" s="26">
        <f t="shared" ca="1" si="33"/>
        <v>0</v>
      </c>
      <c r="R146">
        <f t="shared" ca="1" si="34"/>
        <v>0.70184814626241554</v>
      </c>
    </row>
    <row r="147" spans="1:18">
      <c r="A147" s="104"/>
      <c r="B147" s="104"/>
      <c r="C147" s="104"/>
      <c r="D147" s="105">
        <f t="shared" si="20"/>
        <v>0</v>
      </c>
      <c r="E147" s="105">
        <f t="shared" si="21"/>
        <v>0</v>
      </c>
      <c r="F147" s="26">
        <f t="shared" si="22"/>
        <v>0</v>
      </c>
      <c r="G147" s="26">
        <f t="shared" si="23"/>
        <v>0</v>
      </c>
      <c r="H147" s="26">
        <f t="shared" si="24"/>
        <v>0</v>
      </c>
      <c r="I147" s="26">
        <f t="shared" si="25"/>
        <v>0</v>
      </c>
      <c r="J147" s="26">
        <f t="shared" si="26"/>
        <v>0</v>
      </c>
      <c r="K147" s="26">
        <f t="shared" si="27"/>
        <v>0</v>
      </c>
      <c r="L147" s="26">
        <f t="shared" si="28"/>
        <v>0</v>
      </c>
      <c r="M147" s="26">
        <f t="shared" ca="1" si="29"/>
        <v>-0.70184814626241554</v>
      </c>
      <c r="N147" s="26">
        <f t="shared" ca="1" si="30"/>
        <v>0</v>
      </c>
      <c r="O147" s="106">
        <f t="shared" ca="1" si="31"/>
        <v>0</v>
      </c>
      <c r="P147" s="26">
        <f t="shared" ca="1" si="32"/>
        <v>0</v>
      </c>
      <c r="Q147" s="26">
        <f t="shared" ca="1" si="33"/>
        <v>0</v>
      </c>
      <c r="R147">
        <f t="shared" ca="1" si="34"/>
        <v>0.70184814626241554</v>
      </c>
    </row>
    <row r="148" spans="1:18">
      <c r="A148" s="104"/>
      <c r="B148" s="104"/>
      <c r="C148" s="104"/>
      <c r="D148" s="105">
        <f t="shared" si="20"/>
        <v>0</v>
      </c>
      <c r="E148" s="105">
        <f t="shared" si="21"/>
        <v>0</v>
      </c>
      <c r="F148" s="26">
        <f t="shared" si="22"/>
        <v>0</v>
      </c>
      <c r="G148" s="26">
        <f t="shared" si="23"/>
        <v>0</v>
      </c>
      <c r="H148" s="26">
        <f t="shared" si="24"/>
        <v>0</v>
      </c>
      <c r="I148" s="26">
        <f t="shared" si="25"/>
        <v>0</v>
      </c>
      <c r="J148" s="26">
        <f t="shared" si="26"/>
        <v>0</v>
      </c>
      <c r="K148" s="26">
        <f t="shared" si="27"/>
        <v>0</v>
      </c>
      <c r="L148" s="26">
        <f t="shared" si="28"/>
        <v>0</v>
      </c>
      <c r="M148" s="26">
        <f t="shared" ca="1" si="29"/>
        <v>-0.70184814626241554</v>
      </c>
      <c r="N148" s="26">
        <f t="shared" ca="1" si="30"/>
        <v>0</v>
      </c>
      <c r="O148" s="106">
        <f t="shared" ca="1" si="31"/>
        <v>0</v>
      </c>
      <c r="P148" s="26">
        <f t="shared" ca="1" si="32"/>
        <v>0</v>
      </c>
      <c r="Q148" s="26">
        <f t="shared" ca="1" si="33"/>
        <v>0</v>
      </c>
      <c r="R148">
        <f t="shared" ca="1" si="34"/>
        <v>0.70184814626241554</v>
      </c>
    </row>
    <row r="149" spans="1:18">
      <c r="A149" s="104"/>
      <c r="B149" s="104"/>
      <c r="C149" s="104"/>
      <c r="D149" s="105">
        <f t="shared" ref="D149:D212" si="35">A149/A$18</f>
        <v>0</v>
      </c>
      <c r="E149" s="105">
        <f t="shared" ref="E149:E212" si="36">B149/B$18</f>
        <v>0</v>
      </c>
      <c r="F149" s="26">
        <f t="shared" ref="F149:F212" si="37">$C149*D149</f>
        <v>0</v>
      </c>
      <c r="G149" s="26">
        <f t="shared" ref="G149:G212" si="38">$C149*E149</f>
        <v>0</v>
      </c>
      <c r="H149" s="26">
        <f t="shared" ref="H149:H212" si="39">C149*D149*D149</f>
        <v>0</v>
      </c>
      <c r="I149" s="26">
        <f t="shared" ref="I149:I212" si="40">C149*D149*D149*D149</f>
        <v>0</v>
      </c>
      <c r="J149" s="26">
        <f t="shared" ref="J149:J212" si="41">C149*D149*D149*D149*D149</f>
        <v>0</v>
      </c>
      <c r="K149" s="26">
        <f t="shared" ref="K149:K212" si="42">C149*E149*D149</f>
        <v>0</v>
      </c>
      <c r="L149" s="26">
        <f t="shared" ref="L149:L212" si="43">C149*E149*D149*D149</f>
        <v>0</v>
      </c>
      <c r="M149" s="26">
        <f t="shared" ref="M149:M212" ca="1" si="44">+E$4+E$5*D149+E$6*D149^2</f>
        <v>-0.70184814626241554</v>
      </c>
      <c r="N149" s="26">
        <f t="shared" ref="N149:N212" ca="1" si="45">C149*(M149-E149)^2</f>
        <v>0</v>
      </c>
      <c r="O149" s="106">
        <f t="shared" ref="O149:O212" ca="1" si="46">(C149*O$1-O$2*F149+O$3*H149)^2</f>
        <v>0</v>
      </c>
      <c r="P149" s="26">
        <f t="shared" ref="P149:P212" ca="1" si="47">(-C149*O$2+O$4*F149-O$5*H149)^2</f>
        <v>0</v>
      </c>
      <c r="Q149" s="26">
        <f t="shared" ref="Q149:Q212" ca="1" si="48">+(C149*O$3-F149*O$5+H149*O$6)^2</f>
        <v>0</v>
      </c>
      <c r="R149">
        <f t="shared" ref="R149:R212" ca="1" si="49">+E149-M149</f>
        <v>0.70184814626241554</v>
      </c>
    </row>
    <row r="150" spans="1:18">
      <c r="A150" s="104"/>
      <c r="B150" s="104"/>
      <c r="C150" s="104"/>
      <c r="D150" s="105">
        <f t="shared" si="35"/>
        <v>0</v>
      </c>
      <c r="E150" s="105">
        <f t="shared" si="36"/>
        <v>0</v>
      </c>
      <c r="F150" s="26">
        <f t="shared" si="37"/>
        <v>0</v>
      </c>
      <c r="G150" s="26">
        <f t="shared" si="38"/>
        <v>0</v>
      </c>
      <c r="H150" s="26">
        <f t="shared" si="39"/>
        <v>0</v>
      </c>
      <c r="I150" s="26">
        <f t="shared" si="40"/>
        <v>0</v>
      </c>
      <c r="J150" s="26">
        <f t="shared" si="41"/>
        <v>0</v>
      </c>
      <c r="K150" s="26">
        <f t="shared" si="42"/>
        <v>0</v>
      </c>
      <c r="L150" s="26">
        <f t="shared" si="43"/>
        <v>0</v>
      </c>
      <c r="M150" s="26">
        <f t="shared" ca="1" si="44"/>
        <v>-0.70184814626241554</v>
      </c>
      <c r="N150" s="26">
        <f t="shared" ca="1" si="45"/>
        <v>0</v>
      </c>
      <c r="O150" s="106">
        <f t="shared" ca="1" si="46"/>
        <v>0</v>
      </c>
      <c r="P150" s="26">
        <f t="shared" ca="1" si="47"/>
        <v>0</v>
      </c>
      <c r="Q150" s="26">
        <f t="shared" ca="1" si="48"/>
        <v>0</v>
      </c>
      <c r="R150">
        <f t="shared" ca="1" si="49"/>
        <v>0.70184814626241554</v>
      </c>
    </row>
    <row r="151" spans="1:18">
      <c r="A151" s="104"/>
      <c r="B151" s="104"/>
      <c r="C151" s="104"/>
      <c r="D151" s="105">
        <f t="shared" si="35"/>
        <v>0</v>
      </c>
      <c r="E151" s="105">
        <f t="shared" si="36"/>
        <v>0</v>
      </c>
      <c r="F151" s="26">
        <f t="shared" si="37"/>
        <v>0</v>
      </c>
      <c r="G151" s="26">
        <f t="shared" si="38"/>
        <v>0</v>
      </c>
      <c r="H151" s="26">
        <f t="shared" si="39"/>
        <v>0</v>
      </c>
      <c r="I151" s="26">
        <f t="shared" si="40"/>
        <v>0</v>
      </c>
      <c r="J151" s="26">
        <f t="shared" si="41"/>
        <v>0</v>
      </c>
      <c r="K151" s="26">
        <f t="shared" si="42"/>
        <v>0</v>
      </c>
      <c r="L151" s="26">
        <f t="shared" si="43"/>
        <v>0</v>
      </c>
      <c r="M151" s="26">
        <f t="shared" ca="1" si="44"/>
        <v>-0.70184814626241554</v>
      </c>
      <c r="N151" s="26">
        <f t="shared" ca="1" si="45"/>
        <v>0</v>
      </c>
      <c r="O151" s="106">
        <f t="shared" ca="1" si="46"/>
        <v>0</v>
      </c>
      <c r="P151" s="26">
        <f t="shared" ca="1" si="47"/>
        <v>0</v>
      </c>
      <c r="Q151" s="26">
        <f t="shared" ca="1" si="48"/>
        <v>0</v>
      </c>
      <c r="R151">
        <f t="shared" ca="1" si="49"/>
        <v>0.70184814626241554</v>
      </c>
    </row>
    <row r="152" spans="1:18">
      <c r="A152" s="104"/>
      <c r="B152" s="104"/>
      <c r="C152" s="104"/>
      <c r="D152" s="105">
        <f t="shared" si="35"/>
        <v>0</v>
      </c>
      <c r="E152" s="105">
        <f t="shared" si="36"/>
        <v>0</v>
      </c>
      <c r="F152" s="26">
        <f t="shared" si="37"/>
        <v>0</v>
      </c>
      <c r="G152" s="26">
        <f t="shared" si="38"/>
        <v>0</v>
      </c>
      <c r="H152" s="26">
        <f t="shared" si="39"/>
        <v>0</v>
      </c>
      <c r="I152" s="26">
        <f t="shared" si="40"/>
        <v>0</v>
      </c>
      <c r="J152" s="26">
        <f t="shared" si="41"/>
        <v>0</v>
      </c>
      <c r="K152" s="26">
        <f t="shared" si="42"/>
        <v>0</v>
      </c>
      <c r="L152" s="26">
        <f t="shared" si="43"/>
        <v>0</v>
      </c>
      <c r="M152" s="26">
        <f t="shared" ca="1" si="44"/>
        <v>-0.70184814626241554</v>
      </c>
      <c r="N152" s="26">
        <f t="shared" ca="1" si="45"/>
        <v>0</v>
      </c>
      <c r="O152" s="106">
        <f t="shared" ca="1" si="46"/>
        <v>0</v>
      </c>
      <c r="P152" s="26">
        <f t="shared" ca="1" si="47"/>
        <v>0</v>
      </c>
      <c r="Q152" s="26">
        <f t="shared" ca="1" si="48"/>
        <v>0</v>
      </c>
      <c r="R152">
        <f t="shared" ca="1" si="49"/>
        <v>0.70184814626241554</v>
      </c>
    </row>
    <row r="153" spans="1:18">
      <c r="A153" s="104"/>
      <c r="B153" s="104"/>
      <c r="C153" s="104"/>
      <c r="D153" s="105">
        <f t="shared" si="35"/>
        <v>0</v>
      </c>
      <c r="E153" s="105">
        <f t="shared" si="36"/>
        <v>0</v>
      </c>
      <c r="F153" s="26">
        <f t="shared" si="37"/>
        <v>0</v>
      </c>
      <c r="G153" s="26">
        <f t="shared" si="38"/>
        <v>0</v>
      </c>
      <c r="H153" s="26">
        <f t="shared" si="39"/>
        <v>0</v>
      </c>
      <c r="I153" s="26">
        <f t="shared" si="40"/>
        <v>0</v>
      </c>
      <c r="J153" s="26">
        <f t="shared" si="41"/>
        <v>0</v>
      </c>
      <c r="K153" s="26">
        <f t="shared" si="42"/>
        <v>0</v>
      </c>
      <c r="L153" s="26">
        <f t="shared" si="43"/>
        <v>0</v>
      </c>
      <c r="M153" s="26">
        <f t="shared" ca="1" si="44"/>
        <v>-0.70184814626241554</v>
      </c>
      <c r="N153" s="26">
        <f t="shared" ca="1" si="45"/>
        <v>0</v>
      </c>
      <c r="O153" s="106">
        <f t="shared" ca="1" si="46"/>
        <v>0</v>
      </c>
      <c r="P153" s="26">
        <f t="shared" ca="1" si="47"/>
        <v>0</v>
      </c>
      <c r="Q153" s="26">
        <f t="shared" ca="1" si="48"/>
        <v>0</v>
      </c>
      <c r="R153">
        <f t="shared" ca="1" si="49"/>
        <v>0.70184814626241554</v>
      </c>
    </row>
    <row r="154" spans="1:18">
      <c r="A154" s="104"/>
      <c r="B154" s="104"/>
      <c r="C154" s="104"/>
      <c r="D154" s="105">
        <f t="shared" si="35"/>
        <v>0</v>
      </c>
      <c r="E154" s="105">
        <f t="shared" si="36"/>
        <v>0</v>
      </c>
      <c r="F154" s="26">
        <f t="shared" si="37"/>
        <v>0</v>
      </c>
      <c r="G154" s="26">
        <f t="shared" si="38"/>
        <v>0</v>
      </c>
      <c r="H154" s="26">
        <f t="shared" si="39"/>
        <v>0</v>
      </c>
      <c r="I154" s="26">
        <f t="shared" si="40"/>
        <v>0</v>
      </c>
      <c r="J154" s="26">
        <f t="shared" si="41"/>
        <v>0</v>
      </c>
      <c r="K154" s="26">
        <f t="shared" si="42"/>
        <v>0</v>
      </c>
      <c r="L154" s="26">
        <f t="shared" si="43"/>
        <v>0</v>
      </c>
      <c r="M154" s="26">
        <f t="shared" ca="1" si="44"/>
        <v>-0.70184814626241554</v>
      </c>
      <c r="N154" s="26">
        <f t="shared" ca="1" si="45"/>
        <v>0</v>
      </c>
      <c r="O154" s="106">
        <f t="shared" ca="1" si="46"/>
        <v>0</v>
      </c>
      <c r="P154" s="26">
        <f t="shared" ca="1" si="47"/>
        <v>0</v>
      </c>
      <c r="Q154" s="26">
        <f t="shared" ca="1" si="48"/>
        <v>0</v>
      </c>
      <c r="R154">
        <f t="shared" ca="1" si="49"/>
        <v>0.70184814626241554</v>
      </c>
    </row>
    <row r="155" spans="1:18">
      <c r="A155" s="104"/>
      <c r="B155" s="104"/>
      <c r="C155" s="104"/>
      <c r="D155" s="105">
        <f t="shared" si="35"/>
        <v>0</v>
      </c>
      <c r="E155" s="105">
        <f t="shared" si="36"/>
        <v>0</v>
      </c>
      <c r="F155" s="26">
        <f t="shared" si="37"/>
        <v>0</v>
      </c>
      <c r="G155" s="26">
        <f t="shared" si="38"/>
        <v>0</v>
      </c>
      <c r="H155" s="26">
        <f t="shared" si="39"/>
        <v>0</v>
      </c>
      <c r="I155" s="26">
        <f t="shared" si="40"/>
        <v>0</v>
      </c>
      <c r="J155" s="26">
        <f t="shared" si="41"/>
        <v>0</v>
      </c>
      <c r="K155" s="26">
        <f t="shared" si="42"/>
        <v>0</v>
      </c>
      <c r="L155" s="26">
        <f t="shared" si="43"/>
        <v>0</v>
      </c>
      <c r="M155" s="26">
        <f t="shared" ca="1" si="44"/>
        <v>-0.70184814626241554</v>
      </c>
      <c r="N155" s="26">
        <f t="shared" ca="1" si="45"/>
        <v>0</v>
      </c>
      <c r="O155" s="106">
        <f t="shared" ca="1" si="46"/>
        <v>0</v>
      </c>
      <c r="P155" s="26">
        <f t="shared" ca="1" si="47"/>
        <v>0</v>
      </c>
      <c r="Q155" s="26">
        <f t="shared" ca="1" si="48"/>
        <v>0</v>
      </c>
      <c r="R155">
        <f t="shared" ca="1" si="49"/>
        <v>0.70184814626241554</v>
      </c>
    </row>
    <row r="156" spans="1:18">
      <c r="A156" s="104"/>
      <c r="B156" s="104"/>
      <c r="C156" s="104"/>
      <c r="D156" s="105">
        <f t="shared" si="35"/>
        <v>0</v>
      </c>
      <c r="E156" s="105">
        <f t="shared" si="36"/>
        <v>0</v>
      </c>
      <c r="F156" s="26">
        <f t="shared" si="37"/>
        <v>0</v>
      </c>
      <c r="G156" s="26">
        <f t="shared" si="38"/>
        <v>0</v>
      </c>
      <c r="H156" s="26">
        <f t="shared" si="39"/>
        <v>0</v>
      </c>
      <c r="I156" s="26">
        <f t="shared" si="40"/>
        <v>0</v>
      </c>
      <c r="J156" s="26">
        <f t="shared" si="41"/>
        <v>0</v>
      </c>
      <c r="K156" s="26">
        <f t="shared" si="42"/>
        <v>0</v>
      </c>
      <c r="L156" s="26">
        <f t="shared" si="43"/>
        <v>0</v>
      </c>
      <c r="M156" s="26">
        <f t="shared" ca="1" si="44"/>
        <v>-0.70184814626241554</v>
      </c>
      <c r="N156" s="26">
        <f t="shared" ca="1" si="45"/>
        <v>0</v>
      </c>
      <c r="O156" s="106">
        <f t="shared" ca="1" si="46"/>
        <v>0</v>
      </c>
      <c r="P156" s="26">
        <f t="shared" ca="1" si="47"/>
        <v>0</v>
      </c>
      <c r="Q156" s="26">
        <f t="shared" ca="1" si="48"/>
        <v>0</v>
      </c>
      <c r="R156">
        <f t="shared" ca="1" si="49"/>
        <v>0.70184814626241554</v>
      </c>
    </row>
    <row r="157" spans="1:18">
      <c r="A157" s="104"/>
      <c r="B157" s="104"/>
      <c r="C157" s="104"/>
      <c r="D157" s="105">
        <f t="shared" si="35"/>
        <v>0</v>
      </c>
      <c r="E157" s="105">
        <f t="shared" si="36"/>
        <v>0</v>
      </c>
      <c r="F157" s="26">
        <f t="shared" si="37"/>
        <v>0</v>
      </c>
      <c r="G157" s="26">
        <f t="shared" si="38"/>
        <v>0</v>
      </c>
      <c r="H157" s="26">
        <f t="shared" si="39"/>
        <v>0</v>
      </c>
      <c r="I157" s="26">
        <f t="shared" si="40"/>
        <v>0</v>
      </c>
      <c r="J157" s="26">
        <f t="shared" si="41"/>
        <v>0</v>
      </c>
      <c r="K157" s="26">
        <f t="shared" si="42"/>
        <v>0</v>
      </c>
      <c r="L157" s="26">
        <f t="shared" si="43"/>
        <v>0</v>
      </c>
      <c r="M157" s="26">
        <f t="shared" ca="1" si="44"/>
        <v>-0.70184814626241554</v>
      </c>
      <c r="N157" s="26">
        <f t="shared" ca="1" si="45"/>
        <v>0</v>
      </c>
      <c r="O157" s="106">
        <f t="shared" ca="1" si="46"/>
        <v>0</v>
      </c>
      <c r="P157" s="26">
        <f t="shared" ca="1" si="47"/>
        <v>0</v>
      </c>
      <c r="Q157" s="26">
        <f t="shared" ca="1" si="48"/>
        <v>0</v>
      </c>
      <c r="R157">
        <f t="shared" ca="1" si="49"/>
        <v>0.70184814626241554</v>
      </c>
    </row>
    <row r="158" spans="1:18">
      <c r="A158" s="104"/>
      <c r="B158" s="104"/>
      <c r="C158" s="104"/>
      <c r="D158" s="105">
        <f t="shared" si="35"/>
        <v>0</v>
      </c>
      <c r="E158" s="105">
        <f t="shared" si="36"/>
        <v>0</v>
      </c>
      <c r="F158" s="26">
        <f t="shared" si="37"/>
        <v>0</v>
      </c>
      <c r="G158" s="26">
        <f t="shared" si="38"/>
        <v>0</v>
      </c>
      <c r="H158" s="26">
        <f t="shared" si="39"/>
        <v>0</v>
      </c>
      <c r="I158" s="26">
        <f t="shared" si="40"/>
        <v>0</v>
      </c>
      <c r="J158" s="26">
        <f t="shared" si="41"/>
        <v>0</v>
      </c>
      <c r="K158" s="26">
        <f t="shared" si="42"/>
        <v>0</v>
      </c>
      <c r="L158" s="26">
        <f t="shared" si="43"/>
        <v>0</v>
      </c>
      <c r="M158" s="26">
        <f t="shared" ca="1" si="44"/>
        <v>-0.70184814626241554</v>
      </c>
      <c r="N158" s="26">
        <f t="shared" ca="1" si="45"/>
        <v>0</v>
      </c>
      <c r="O158" s="106">
        <f t="shared" ca="1" si="46"/>
        <v>0</v>
      </c>
      <c r="P158" s="26">
        <f t="shared" ca="1" si="47"/>
        <v>0</v>
      </c>
      <c r="Q158" s="26">
        <f t="shared" ca="1" si="48"/>
        <v>0</v>
      </c>
      <c r="R158">
        <f t="shared" ca="1" si="49"/>
        <v>0.70184814626241554</v>
      </c>
    </row>
    <row r="159" spans="1:18">
      <c r="A159" s="104"/>
      <c r="B159" s="104"/>
      <c r="C159" s="104"/>
      <c r="D159" s="105">
        <f t="shared" si="35"/>
        <v>0</v>
      </c>
      <c r="E159" s="105">
        <f t="shared" si="36"/>
        <v>0</v>
      </c>
      <c r="F159" s="26">
        <f t="shared" si="37"/>
        <v>0</v>
      </c>
      <c r="G159" s="26">
        <f t="shared" si="38"/>
        <v>0</v>
      </c>
      <c r="H159" s="26">
        <f t="shared" si="39"/>
        <v>0</v>
      </c>
      <c r="I159" s="26">
        <f t="shared" si="40"/>
        <v>0</v>
      </c>
      <c r="J159" s="26">
        <f t="shared" si="41"/>
        <v>0</v>
      </c>
      <c r="K159" s="26">
        <f t="shared" si="42"/>
        <v>0</v>
      </c>
      <c r="L159" s="26">
        <f t="shared" si="43"/>
        <v>0</v>
      </c>
      <c r="M159" s="26">
        <f t="shared" ca="1" si="44"/>
        <v>-0.70184814626241554</v>
      </c>
      <c r="N159" s="26">
        <f t="shared" ca="1" si="45"/>
        <v>0</v>
      </c>
      <c r="O159" s="106">
        <f t="shared" ca="1" si="46"/>
        <v>0</v>
      </c>
      <c r="P159" s="26">
        <f t="shared" ca="1" si="47"/>
        <v>0</v>
      </c>
      <c r="Q159" s="26">
        <f t="shared" ca="1" si="48"/>
        <v>0</v>
      </c>
      <c r="R159">
        <f t="shared" ca="1" si="49"/>
        <v>0.70184814626241554</v>
      </c>
    </row>
    <row r="160" spans="1:18">
      <c r="A160" s="104"/>
      <c r="B160" s="104"/>
      <c r="C160" s="104"/>
      <c r="D160" s="105">
        <f t="shared" si="35"/>
        <v>0</v>
      </c>
      <c r="E160" s="105">
        <f t="shared" si="36"/>
        <v>0</v>
      </c>
      <c r="F160" s="26">
        <f t="shared" si="37"/>
        <v>0</v>
      </c>
      <c r="G160" s="26">
        <f t="shared" si="38"/>
        <v>0</v>
      </c>
      <c r="H160" s="26">
        <f t="shared" si="39"/>
        <v>0</v>
      </c>
      <c r="I160" s="26">
        <f t="shared" si="40"/>
        <v>0</v>
      </c>
      <c r="J160" s="26">
        <f t="shared" si="41"/>
        <v>0</v>
      </c>
      <c r="K160" s="26">
        <f t="shared" si="42"/>
        <v>0</v>
      </c>
      <c r="L160" s="26">
        <f t="shared" si="43"/>
        <v>0</v>
      </c>
      <c r="M160" s="26">
        <f t="shared" ca="1" si="44"/>
        <v>-0.70184814626241554</v>
      </c>
      <c r="N160" s="26">
        <f t="shared" ca="1" si="45"/>
        <v>0</v>
      </c>
      <c r="O160" s="106">
        <f t="shared" ca="1" si="46"/>
        <v>0</v>
      </c>
      <c r="P160" s="26">
        <f t="shared" ca="1" si="47"/>
        <v>0</v>
      </c>
      <c r="Q160" s="26">
        <f t="shared" ca="1" si="48"/>
        <v>0</v>
      </c>
      <c r="R160">
        <f t="shared" ca="1" si="49"/>
        <v>0.70184814626241554</v>
      </c>
    </row>
    <row r="161" spans="1:18">
      <c r="A161" s="104"/>
      <c r="B161" s="104"/>
      <c r="C161" s="104"/>
      <c r="D161" s="105">
        <f t="shared" si="35"/>
        <v>0</v>
      </c>
      <c r="E161" s="105">
        <f t="shared" si="36"/>
        <v>0</v>
      </c>
      <c r="F161" s="26">
        <f t="shared" si="37"/>
        <v>0</v>
      </c>
      <c r="G161" s="26">
        <f t="shared" si="38"/>
        <v>0</v>
      </c>
      <c r="H161" s="26">
        <f t="shared" si="39"/>
        <v>0</v>
      </c>
      <c r="I161" s="26">
        <f t="shared" si="40"/>
        <v>0</v>
      </c>
      <c r="J161" s="26">
        <f t="shared" si="41"/>
        <v>0</v>
      </c>
      <c r="K161" s="26">
        <f t="shared" si="42"/>
        <v>0</v>
      </c>
      <c r="L161" s="26">
        <f t="shared" si="43"/>
        <v>0</v>
      </c>
      <c r="M161" s="26">
        <f t="shared" ca="1" si="44"/>
        <v>-0.70184814626241554</v>
      </c>
      <c r="N161" s="26">
        <f t="shared" ca="1" si="45"/>
        <v>0</v>
      </c>
      <c r="O161" s="106">
        <f t="shared" ca="1" si="46"/>
        <v>0</v>
      </c>
      <c r="P161" s="26">
        <f t="shared" ca="1" si="47"/>
        <v>0</v>
      </c>
      <c r="Q161" s="26">
        <f t="shared" ca="1" si="48"/>
        <v>0</v>
      </c>
      <c r="R161">
        <f t="shared" ca="1" si="49"/>
        <v>0.70184814626241554</v>
      </c>
    </row>
    <row r="162" spans="1:18">
      <c r="A162" s="104"/>
      <c r="B162" s="104"/>
      <c r="C162" s="104"/>
      <c r="D162" s="105">
        <f t="shared" si="35"/>
        <v>0</v>
      </c>
      <c r="E162" s="105">
        <f t="shared" si="36"/>
        <v>0</v>
      </c>
      <c r="F162" s="26">
        <f t="shared" si="37"/>
        <v>0</v>
      </c>
      <c r="G162" s="26">
        <f t="shared" si="38"/>
        <v>0</v>
      </c>
      <c r="H162" s="26">
        <f t="shared" si="39"/>
        <v>0</v>
      </c>
      <c r="I162" s="26">
        <f t="shared" si="40"/>
        <v>0</v>
      </c>
      <c r="J162" s="26">
        <f t="shared" si="41"/>
        <v>0</v>
      </c>
      <c r="K162" s="26">
        <f t="shared" si="42"/>
        <v>0</v>
      </c>
      <c r="L162" s="26">
        <f t="shared" si="43"/>
        <v>0</v>
      </c>
      <c r="M162" s="26">
        <f t="shared" ca="1" si="44"/>
        <v>-0.70184814626241554</v>
      </c>
      <c r="N162" s="26">
        <f t="shared" ca="1" si="45"/>
        <v>0</v>
      </c>
      <c r="O162" s="106">
        <f t="shared" ca="1" si="46"/>
        <v>0</v>
      </c>
      <c r="P162" s="26">
        <f t="shared" ca="1" si="47"/>
        <v>0</v>
      </c>
      <c r="Q162" s="26">
        <f t="shared" ca="1" si="48"/>
        <v>0</v>
      </c>
      <c r="R162">
        <f t="shared" ca="1" si="49"/>
        <v>0.70184814626241554</v>
      </c>
    </row>
    <row r="163" spans="1:18">
      <c r="A163" s="104"/>
      <c r="B163" s="104"/>
      <c r="C163" s="104"/>
      <c r="D163" s="105">
        <f t="shared" si="35"/>
        <v>0</v>
      </c>
      <c r="E163" s="105">
        <f t="shared" si="36"/>
        <v>0</v>
      </c>
      <c r="F163" s="26">
        <f t="shared" si="37"/>
        <v>0</v>
      </c>
      <c r="G163" s="26">
        <f t="shared" si="38"/>
        <v>0</v>
      </c>
      <c r="H163" s="26">
        <f t="shared" si="39"/>
        <v>0</v>
      </c>
      <c r="I163" s="26">
        <f t="shared" si="40"/>
        <v>0</v>
      </c>
      <c r="J163" s="26">
        <f t="shared" si="41"/>
        <v>0</v>
      </c>
      <c r="K163" s="26">
        <f t="shared" si="42"/>
        <v>0</v>
      </c>
      <c r="L163" s="26">
        <f t="shared" si="43"/>
        <v>0</v>
      </c>
      <c r="M163" s="26">
        <f t="shared" ca="1" si="44"/>
        <v>-0.70184814626241554</v>
      </c>
      <c r="N163" s="26">
        <f t="shared" ca="1" si="45"/>
        <v>0</v>
      </c>
      <c r="O163" s="106">
        <f t="shared" ca="1" si="46"/>
        <v>0</v>
      </c>
      <c r="P163" s="26">
        <f t="shared" ca="1" si="47"/>
        <v>0</v>
      </c>
      <c r="Q163" s="26">
        <f t="shared" ca="1" si="48"/>
        <v>0</v>
      </c>
      <c r="R163">
        <f t="shared" ca="1" si="49"/>
        <v>0.70184814626241554</v>
      </c>
    </row>
    <row r="164" spans="1:18">
      <c r="A164" s="104"/>
      <c r="B164" s="104"/>
      <c r="C164" s="104"/>
      <c r="D164" s="105">
        <f t="shared" si="35"/>
        <v>0</v>
      </c>
      <c r="E164" s="105">
        <f t="shared" si="36"/>
        <v>0</v>
      </c>
      <c r="F164" s="26">
        <f t="shared" si="37"/>
        <v>0</v>
      </c>
      <c r="G164" s="26">
        <f t="shared" si="38"/>
        <v>0</v>
      </c>
      <c r="H164" s="26">
        <f t="shared" si="39"/>
        <v>0</v>
      </c>
      <c r="I164" s="26">
        <f t="shared" si="40"/>
        <v>0</v>
      </c>
      <c r="J164" s="26">
        <f t="shared" si="41"/>
        <v>0</v>
      </c>
      <c r="K164" s="26">
        <f t="shared" si="42"/>
        <v>0</v>
      </c>
      <c r="L164" s="26">
        <f t="shared" si="43"/>
        <v>0</v>
      </c>
      <c r="M164" s="26">
        <f t="shared" ca="1" si="44"/>
        <v>-0.70184814626241554</v>
      </c>
      <c r="N164" s="26">
        <f t="shared" ca="1" si="45"/>
        <v>0</v>
      </c>
      <c r="O164" s="106">
        <f t="shared" ca="1" si="46"/>
        <v>0</v>
      </c>
      <c r="P164" s="26">
        <f t="shared" ca="1" si="47"/>
        <v>0</v>
      </c>
      <c r="Q164" s="26">
        <f t="shared" ca="1" si="48"/>
        <v>0</v>
      </c>
      <c r="R164">
        <f t="shared" ca="1" si="49"/>
        <v>0.70184814626241554</v>
      </c>
    </row>
    <row r="165" spans="1:18">
      <c r="A165" s="104"/>
      <c r="B165" s="104"/>
      <c r="C165" s="104"/>
      <c r="D165" s="105">
        <f t="shared" si="35"/>
        <v>0</v>
      </c>
      <c r="E165" s="105">
        <f t="shared" si="36"/>
        <v>0</v>
      </c>
      <c r="F165" s="26">
        <f t="shared" si="37"/>
        <v>0</v>
      </c>
      <c r="G165" s="26">
        <f t="shared" si="38"/>
        <v>0</v>
      </c>
      <c r="H165" s="26">
        <f t="shared" si="39"/>
        <v>0</v>
      </c>
      <c r="I165" s="26">
        <f t="shared" si="40"/>
        <v>0</v>
      </c>
      <c r="J165" s="26">
        <f t="shared" si="41"/>
        <v>0</v>
      </c>
      <c r="K165" s="26">
        <f t="shared" si="42"/>
        <v>0</v>
      </c>
      <c r="L165" s="26">
        <f t="shared" si="43"/>
        <v>0</v>
      </c>
      <c r="M165" s="26">
        <f t="shared" ca="1" si="44"/>
        <v>-0.70184814626241554</v>
      </c>
      <c r="N165" s="26">
        <f t="shared" ca="1" si="45"/>
        <v>0</v>
      </c>
      <c r="O165" s="106">
        <f t="shared" ca="1" si="46"/>
        <v>0</v>
      </c>
      <c r="P165" s="26">
        <f t="shared" ca="1" si="47"/>
        <v>0</v>
      </c>
      <c r="Q165" s="26">
        <f t="shared" ca="1" si="48"/>
        <v>0</v>
      </c>
      <c r="R165">
        <f t="shared" ca="1" si="49"/>
        <v>0.70184814626241554</v>
      </c>
    </row>
    <row r="166" spans="1:18">
      <c r="A166" s="104"/>
      <c r="B166" s="104"/>
      <c r="C166" s="104"/>
      <c r="D166" s="105">
        <f t="shared" si="35"/>
        <v>0</v>
      </c>
      <c r="E166" s="105">
        <f t="shared" si="36"/>
        <v>0</v>
      </c>
      <c r="F166" s="26">
        <f t="shared" si="37"/>
        <v>0</v>
      </c>
      <c r="G166" s="26">
        <f t="shared" si="38"/>
        <v>0</v>
      </c>
      <c r="H166" s="26">
        <f t="shared" si="39"/>
        <v>0</v>
      </c>
      <c r="I166" s="26">
        <f t="shared" si="40"/>
        <v>0</v>
      </c>
      <c r="J166" s="26">
        <f t="shared" si="41"/>
        <v>0</v>
      </c>
      <c r="K166" s="26">
        <f t="shared" si="42"/>
        <v>0</v>
      </c>
      <c r="L166" s="26">
        <f t="shared" si="43"/>
        <v>0</v>
      </c>
      <c r="M166" s="26">
        <f t="shared" ca="1" si="44"/>
        <v>-0.70184814626241554</v>
      </c>
      <c r="N166" s="26">
        <f t="shared" ca="1" si="45"/>
        <v>0</v>
      </c>
      <c r="O166" s="106">
        <f t="shared" ca="1" si="46"/>
        <v>0</v>
      </c>
      <c r="P166" s="26">
        <f t="shared" ca="1" si="47"/>
        <v>0</v>
      </c>
      <c r="Q166" s="26">
        <f t="shared" ca="1" si="48"/>
        <v>0</v>
      </c>
      <c r="R166">
        <f t="shared" ca="1" si="49"/>
        <v>0.70184814626241554</v>
      </c>
    </row>
    <row r="167" spans="1:18">
      <c r="A167" s="104"/>
      <c r="B167" s="104"/>
      <c r="C167" s="104"/>
      <c r="D167" s="105">
        <f t="shared" si="35"/>
        <v>0</v>
      </c>
      <c r="E167" s="105">
        <f t="shared" si="36"/>
        <v>0</v>
      </c>
      <c r="F167" s="26">
        <f t="shared" si="37"/>
        <v>0</v>
      </c>
      <c r="G167" s="26">
        <f t="shared" si="38"/>
        <v>0</v>
      </c>
      <c r="H167" s="26">
        <f t="shared" si="39"/>
        <v>0</v>
      </c>
      <c r="I167" s="26">
        <f t="shared" si="40"/>
        <v>0</v>
      </c>
      <c r="J167" s="26">
        <f t="shared" si="41"/>
        <v>0</v>
      </c>
      <c r="K167" s="26">
        <f t="shared" si="42"/>
        <v>0</v>
      </c>
      <c r="L167" s="26">
        <f t="shared" si="43"/>
        <v>0</v>
      </c>
      <c r="M167" s="26">
        <f t="shared" ca="1" si="44"/>
        <v>-0.70184814626241554</v>
      </c>
      <c r="N167" s="26">
        <f t="shared" ca="1" si="45"/>
        <v>0</v>
      </c>
      <c r="O167" s="106">
        <f t="shared" ca="1" si="46"/>
        <v>0</v>
      </c>
      <c r="P167" s="26">
        <f t="shared" ca="1" si="47"/>
        <v>0</v>
      </c>
      <c r="Q167" s="26">
        <f t="shared" ca="1" si="48"/>
        <v>0</v>
      </c>
      <c r="R167">
        <f t="shared" ca="1" si="49"/>
        <v>0.70184814626241554</v>
      </c>
    </row>
    <row r="168" spans="1:18">
      <c r="A168" s="104"/>
      <c r="B168" s="104"/>
      <c r="C168" s="104"/>
      <c r="D168" s="105">
        <f t="shared" si="35"/>
        <v>0</v>
      </c>
      <c r="E168" s="105">
        <f t="shared" si="36"/>
        <v>0</v>
      </c>
      <c r="F168" s="26">
        <f t="shared" si="37"/>
        <v>0</v>
      </c>
      <c r="G168" s="26">
        <f t="shared" si="38"/>
        <v>0</v>
      </c>
      <c r="H168" s="26">
        <f t="shared" si="39"/>
        <v>0</v>
      </c>
      <c r="I168" s="26">
        <f t="shared" si="40"/>
        <v>0</v>
      </c>
      <c r="J168" s="26">
        <f t="shared" si="41"/>
        <v>0</v>
      </c>
      <c r="K168" s="26">
        <f t="shared" si="42"/>
        <v>0</v>
      </c>
      <c r="L168" s="26">
        <f t="shared" si="43"/>
        <v>0</v>
      </c>
      <c r="M168" s="26">
        <f t="shared" ca="1" si="44"/>
        <v>-0.70184814626241554</v>
      </c>
      <c r="N168" s="26">
        <f t="shared" ca="1" si="45"/>
        <v>0</v>
      </c>
      <c r="O168" s="106">
        <f t="shared" ca="1" si="46"/>
        <v>0</v>
      </c>
      <c r="P168" s="26">
        <f t="shared" ca="1" si="47"/>
        <v>0</v>
      </c>
      <c r="Q168" s="26">
        <f t="shared" ca="1" si="48"/>
        <v>0</v>
      </c>
      <c r="R168">
        <f t="shared" ca="1" si="49"/>
        <v>0.70184814626241554</v>
      </c>
    </row>
    <row r="169" spans="1:18">
      <c r="A169" s="104"/>
      <c r="B169" s="104"/>
      <c r="C169" s="104"/>
      <c r="D169" s="105">
        <f t="shared" si="35"/>
        <v>0</v>
      </c>
      <c r="E169" s="105">
        <f t="shared" si="36"/>
        <v>0</v>
      </c>
      <c r="F169" s="26">
        <f t="shared" si="37"/>
        <v>0</v>
      </c>
      <c r="G169" s="26">
        <f t="shared" si="38"/>
        <v>0</v>
      </c>
      <c r="H169" s="26">
        <f t="shared" si="39"/>
        <v>0</v>
      </c>
      <c r="I169" s="26">
        <f t="shared" si="40"/>
        <v>0</v>
      </c>
      <c r="J169" s="26">
        <f t="shared" si="41"/>
        <v>0</v>
      </c>
      <c r="K169" s="26">
        <f t="shared" si="42"/>
        <v>0</v>
      </c>
      <c r="L169" s="26">
        <f t="shared" si="43"/>
        <v>0</v>
      </c>
      <c r="M169" s="26">
        <f t="shared" ca="1" si="44"/>
        <v>-0.70184814626241554</v>
      </c>
      <c r="N169" s="26">
        <f t="shared" ca="1" si="45"/>
        <v>0</v>
      </c>
      <c r="O169" s="106">
        <f t="shared" ca="1" si="46"/>
        <v>0</v>
      </c>
      <c r="P169" s="26">
        <f t="shared" ca="1" si="47"/>
        <v>0</v>
      </c>
      <c r="Q169" s="26">
        <f t="shared" ca="1" si="48"/>
        <v>0</v>
      </c>
      <c r="R169">
        <f t="shared" ca="1" si="49"/>
        <v>0.70184814626241554</v>
      </c>
    </row>
    <row r="170" spans="1:18">
      <c r="A170" s="104"/>
      <c r="B170" s="104"/>
      <c r="C170" s="104"/>
      <c r="D170" s="105">
        <f t="shared" si="35"/>
        <v>0</v>
      </c>
      <c r="E170" s="105">
        <f t="shared" si="36"/>
        <v>0</v>
      </c>
      <c r="F170" s="26">
        <f t="shared" si="37"/>
        <v>0</v>
      </c>
      <c r="G170" s="26">
        <f t="shared" si="38"/>
        <v>0</v>
      </c>
      <c r="H170" s="26">
        <f t="shared" si="39"/>
        <v>0</v>
      </c>
      <c r="I170" s="26">
        <f t="shared" si="40"/>
        <v>0</v>
      </c>
      <c r="J170" s="26">
        <f t="shared" si="41"/>
        <v>0</v>
      </c>
      <c r="K170" s="26">
        <f t="shared" si="42"/>
        <v>0</v>
      </c>
      <c r="L170" s="26">
        <f t="shared" si="43"/>
        <v>0</v>
      </c>
      <c r="M170" s="26">
        <f t="shared" ca="1" si="44"/>
        <v>-0.70184814626241554</v>
      </c>
      <c r="N170" s="26">
        <f t="shared" ca="1" si="45"/>
        <v>0</v>
      </c>
      <c r="O170" s="106">
        <f t="shared" ca="1" si="46"/>
        <v>0</v>
      </c>
      <c r="P170" s="26">
        <f t="shared" ca="1" si="47"/>
        <v>0</v>
      </c>
      <c r="Q170" s="26">
        <f t="shared" ca="1" si="48"/>
        <v>0</v>
      </c>
      <c r="R170">
        <f t="shared" ca="1" si="49"/>
        <v>0.70184814626241554</v>
      </c>
    </row>
    <row r="171" spans="1:18">
      <c r="A171" s="104"/>
      <c r="B171" s="104"/>
      <c r="C171" s="104"/>
      <c r="D171" s="105">
        <f t="shared" si="35"/>
        <v>0</v>
      </c>
      <c r="E171" s="105">
        <f t="shared" si="36"/>
        <v>0</v>
      </c>
      <c r="F171" s="26">
        <f t="shared" si="37"/>
        <v>0</v>
      </c>
      <c r="G171" s="26">
        <f t="shared" si="38"/>
        <v>0</v>
      </c>
      <c r="H171" s="26">
        <f t="shared" si="39"/>
        <v>0</v>
      </c>
      <c r="I171" s="26">
        <f t="shared" si="40"/>
        <v>0</v>
      </c>
      <c r="J171" s="26">
        <f t="shared" si="41"/>
        <v>0</v>
      </c>
      <c r="K171" s="26">
        <f t="shared" si="42"/>
        <v>0</v>
      </c>
      <c r="L171" s="26">
        <f t="shared" si="43"/>
        <v>0</v>
      </c>
      <c r="M171" s="26">
        <f t="shared" ca="1" si="44"/>
        <v>-0.70184814626241554</v>
      </c>
      <c r="N171" s="26">
        <f t="shared" ca="1" si="45"/>
        <v>0</v>
      </c>
      <c r="O171" s="106">
        <f t="shared" ca="1" si="46"/>
        <v>0</v>
      </c>
      <c r="P171" s="26">
        <f t="shared" ca="1" si="47"/>
        <v>0</v>
      </c>
      <c r="Q171" s="26">
        <f t="shared" ca="1" si="48"/>
        <v>0</v>
      </c>
      <c r="R171">
        <f t="shared" ca="1" si="49"/>
        <v>0.70184814626241554</v>
      </c>
    </row>
    <row r="172" spans="1:18">
      <c r="A172" s="104"/>
      <c r="B172" s="104"/>
      <c r="C172" s="104"/>
      <c r="D172" s="105">
        <f t="shared" si="35"/>
        <v>0</v>
      </c>
      <c r="E172" s="105">
        <f t="shared" si="36"/>
        <v>0</v>
      </c>
      <c r="F172" s="26">
        <f t="shared" si="37"/>
        <v>0</v>
      </c>
      <c r="G172" s="26">
        <f t="shared" si="38"/>
        <v>0</v>
      </c>
      <c r="H172" s="26">
        <f t="shared" si="39"/>
        <v>0</v>
      </c>
      <c r="I172" s="26">
        <f t="shared" si="40"/>
        <v>0</v>
      </c>
      <c r="J172" s="26">
        <f t="shared" si="41"/>
        <v>0</v>
      </c>
      <c r="K172" s="26">
        <f t="shared" si="42"/>
        <v>0</v>
      </c>
      <c r="L172" s="26">
        <f t="shared" si="43"/>
        <v>0</v>
      </c>
      <c r="M172" s="26">
        <f t="shared" ca="1" si="44"/>
        <v>-0.70184814626241554</v>
      </c>
      <c r="N172" s="26">
        <f t="shared" ca="1" si="45"/>
        <v>0</v>
      </c>
      <c r="O172" s="106">
        <f t="shared" ca="1" si="46"/>
        <v>0</v>
      </c>
      <c r="P172" s="26">
        <f t="shared" ca="1" si="47"/>
        <v>0</v>
      </c>
      <c r="Q172" s="26">
        <f t="shared" ca="1" si="48"/>
        <v>0</v>
      </c>
      <c r="R172">
        <f t="shared" ca="1" si="49"/>
        <v>0.70184814626241554</v>
      </c>
    </row>
    <row r="173" spans="1:18">
      <c r="A173" s="104"/>
      <c r="B173" s="104"/>
      <c r="C173" s="104"/>
      <c r="D173" s="105">
        <f t="shared" si="35"/>
        <v>0</v>
      </c>
      <c r="E173" s="105">
        <f t="shared" si="36"/>
        <v>0</v>
      </c>
      <c r="F173" s="26">
        <f t="shared" si="37"/>
        <v>0</v>
      </c>
      <c r="G173" s="26">
        <f t="shared" si="38"/>
        <v>0</v>
      </c>
      <c r="H173" s="26">
        <f t="shared" si="39"/>
        <v>0</v>
      </c>
      <c r="I173" s="26">
        <f t="shared" si="40"/>
        <v>0</v>
      </c>
      <c r="J173" s="26">
        <f t="shared" si="41"/>
        <v>0</v>
      </c>
      <c r="K173" s="26">
        <f t="shared" si="42"/>
        <v>0</v>
      </c>
      <c r="L173" s="26">
        <f t="shared" si="43"/>
        <v>0</v>
      </c>
      <c r="M173" s="26">
        <f t="shared" ca="1" si="44"/>
        <v>-0.70184814626241554</v>
      </c>
      <c r="N173" s="26">
        <f t="shared" ca="1" si="45"/>
        <v>0</v>
      </c>
      <c r="O173" s="106">
        <f t="shared" ca="1" si="46"/>
        <v>0</v>
      </c>
      <c r="P173" s="26">
        <f t="shared" ca="1" si="47"/>
        <v>0</v>
      </c>
      <c r="Q173" s="26">
        <f t="shared" ca="1" si="48"/>
        <v>0</v>
      </c>
      <c r="R173">
        <f t="shared" ca="1" si="49"/>
        <v>0.70184814626241554</v>
      </c>
    </row>
    <row r="174" spans="1:18">
      <c r="A174" s="104"/>
      <c r="B174" s="104"/>
      <c r="C174" s="104"/>
      <c r="D174" s="105">
        <f t="shared" si="35"/>
        <v>0</v>
      </c>
      <c r="E174" s="105">
        <f t="shared" si="36"/>
        <v>0</v>
      </c>
      <c r="F174" s="26">
        <f t="shared" si="37"/>
        <v>0</v>
      </c>
      <c r="G174" s="26">
        <f t="shared" si="38"/>
        <v>0</v>
      </c>
      <c r="H174" s="26">
        <f t="shared" si="39"/>
        <v>0</v>
      </c>
      <c r="I174" s="26">
        <f t="shared" si="40"/>
        <v>0</v>
      </c>
      <c r="J174" s="26">
        <f t="shared" si="41"/>
        <v>0</v>
      </c>
      <c r="K174" s="26">
        <f t="shared" si="42"/>
        <v>0</v>
      </c>
      <c r="L174" s="26">
        <f t="shared" si="43"/>
        <v>0</v>
      </c>
      <c r="M174" s="26">
        <f t="shared" ca="1" si="44"/>
        <v>-0.70184814626241554</v>
      </c>
      <c r="N174" s="26">
        <f t="shared" ca="1" si="45"/>
        <v>0</v>
      </c>
      <c r="O174" s="106">
        <f t="shared" ca="1" si="46"/>
        <v>0</v>
      </c>
      <c r="P174" s="26">
        <f t="shared" ca="1" si="47"/>
        <v>0</v>
      </c>
      <c r="Q174" s="26">
        <f t="shared" ca="1" si="48"/>
        <v>0</v>
      </c>
      <c r="R174">
        <f t="shared" ca="1" si="49"/>
        <v>0.70184814626241554</v>
      </c>
    </row>
    <row r="175" spans="1:18">
      <c r="A175" s="104"/>
      <c r="B175" s="104"/>
      <c r="C175" s="104"/>
      <c r="D175" s="105">
        <f t="shared" si="35"/>
        <v>0</v>
      </c>
      <c r="E175" s="105">
        <f t="shared" si="36"/>
        <v>0</v>
      </c>
      <c r="F175" s="26">
        <f t="shared" si="37"/>
        <v>0</v>
      </c>
      <c r="G175" s="26">
        <f t="shared" si="38"/>
        <v>0</v>
      </c>
      <c r="H175" s="26">
        <f t="shared" si="39"/>
        <v>0</v>
      </c>
      <c r="I175" s="26">
        <f t="shared" si="40"/>
        <v>0</v>
      </c>
      <c r="J175" s="26">
        <f t="shared" si="41"/>
        <v>0</v>
      </c>
      <c r="K175" s="26">
        <f t="shared" si="42"/>
        <v>0</v>
      </c>
      <c r="L175" s="26">
        <f t="shared" si="43"/>
        <v>0</v>
      </c>
      <c r="M175" s="26">
        <f t="shared" ca="1" si="44"/>
        <v>-0.70184814626241554</v>
      </c>
      <c r="N175" s="26">
        <f t="shared" ca="1" si="45"/>
        <v>0</v>
      </c>
      <c r="O175" s="106">
        <f t="shared" ca="1" si="46"/>
        <v>0</v>
      </c>
      <c r="P175" s="26">
        <f t="shared" ca="1" si="47"/>
        <v>0</v>
      </c>
      <c r="Q175" s="26">
        <f t="shared" ca="1" si="48"/>
        <v>0</v>
      </c>
      <c r="R175">
        <f t="shared" ca="1" si="49"/>
        <v>0.70184814626241554</v>
      </c>
    </row>
    <row r="176" spans="1:18">
      <c r="A176" s="104"/>
      <c r="B176" s="104"/>
      <c r="C176" s="104"/>
      <c r="D176" s="105">
        <f t="shared" si="35"/>
        <v>0</v>
      </c>
      <c r="E176" s="105">
        <f t="shared" si="36"/>
        <v>0</v>
      </c>
      <c r="F176" s="26">
        <f t="shared" si="37"/>
        <v>0</v>
      </c>
      <c r="G176" s="26">
        <f t="shared" si="38"/>
        <v>0</v>
      </c>
      <c r="H176" s="26">
        <f t="shared" si="39"/>
        <v>0</v>
      </c>
      <c r="I176" s="26">
        <f t="shared" si="40"/>
        <v>0</v>
      </c>
      <c r="J176" s="26">
        <f t="shared" si="41"/>
        <v>0</v>
      </c>
      <c r="K176" s="26">
        <f t="shared" si="42"/>
        <v>0</v>
      </c>
      <c r="L176" s="26">
        <f t="shared" si="43"/>
        <v>0</v>
      </c>
      <c r="M176" s="26">
        <f t="shared" ca="1" si="44"/>
        <v>-0.70184814626241554</v>
      </c>
      <c r="N176" s="26">
        <f t="shared" ca="1" si="45"/>
        <v>0</v>
      </c>
      <c r="O176" s="106">
        <f t="shared" ca="1" si="46"/>
        <v>0</v>
      </c>
      <c r="P176" s="26">
        <f t="shared" ca="1" si="47"/>
        <v>0</v>
      </c>
      <c r="Q176" s="26">
        <f t="shared" ca="1" si="48"/>
        <v>0</v>
      </c>
      <c r="R176">
        <f t="shared" ca="1" si="49"/>
        <v>0.70184814626241554</v>
      </c>
    </row>
    <row r="177" spans="1:18">
      <c r="A177" s="104"/>
      <c r="B177" s="104"/>
      <c r="C177" s="104"/>
      <c r="D177" s="105">
        <f t="shared" si="35"/>
        <v>0</v>
      </c>
      <c r="E177" s="105">
        <f t="shared" si="36"/>
        <v>0</v>
      </c>
      <c r="F177" s="26">
        <f t="shared" si="37"/>
        <v>0</v>
      </c>
      <c r="G177" s="26">
        <f t="shared" si="38"/>
        <v>0</v>
      </c>
      <c r="H177" s="26">
        <f t="shared" si="39"/>
        <v>0</v>
      </c>
      <c r="I177" s="26">
        <f t="shared" si="40"/>
        <v>0</v>
      </c>
      <c r="J177" s="26">
        <f t="shared" si="41"/>
        <v>0</v>
      </c>
      <c r="K177" s="26">
        <f t="shared" si="42"/>
        <v>0</v>
      </c>
      <c r="L177" s="26">
        <f t="shared" si="43"/>
        <v>0</v>
      </c>
      <c r="M177" s="26">
        <f t="shared" ca="1" si="44"/>
        <v>-0.70184814626241554</v>
      </c>
      <c r="N177" s="26">
        <f t="shared" ca="1" si="45"/>
        <v>0</v>
      </c>
      <c r="O177" s="106">
        <f t="shared" ca="1" si="46"/>
        <v>0</v>
      </c>
      <c r="P177" s="26">
        <f t="shared" ca="1" si="47"/>
        <v>0</v>
      </c>
      <c r="Q177" s="26">
        <f t="shared" ca="1" si="48"/>
        <v>0</v>
      </c>
      <c r="R177">
        <f t="shared" ca="1" si="49"/>
        <v>0.70184814626241554</v>
      </c>
    </row>
    <row r="178" spans="1:18">
      <c r="A178" s="104"/>
      <c r="B178" s="104"/>
      <c r="C178" s="104"/>
      <c r="D178" s="105">
        <f t="shared" si="35"/>
        <v>0</v>
      </c>
      <c r="E178" s="105">
        <f t="shared" si="36"/>
        <v>0</v>
      </c>
      <c r="F178" s="26">
        <f t="shared" si="37"/>
        <v>0</v>
      </c>
      <c r="G178" s="26">
        <f t="shared" si="38"/>
        <v>0</v>
      </c>
      <c r="H178" s="26">
        <f t="shared" si="39"/>
        <v>0</v>
      </c>
      <c r="I178" s="26">
        <f t="shared" si="40"/>
        <v>0</v>
      </c>
      <c r="J178" s="26">
        <f t="shared" si="41"/>
        <v>0</v>
      </c>
      <c r="K178" s="26">
        <f t="shared" si="42"/>
        <v>0</v>
      </c>
      <c r="L178" s="26">
        <f t="shared" si="43"/>
        <v>0</v>
      </c>
      <c r="M178" s="26">
        <f t="shared" ca="1" si="44"/>
        <v>-0.70184814626241554</v>
      </c>
      <c r="N178" s="26">
        <f t="shared" ca="1" si="45"/>
        <v>0</v>
      </c>
      <c r="O178" s="106">
        <f t="shared" ca="1" si="46"/>
        <v>0</v>
      </c>
      <c r="P178" s="26">
        <f t="shared" ca="1" si="47"/>
        <v>0</v>
      </c>
      <c r="Q178" s="26">
        <f t="shared" ca="1" si="48"/>
        <v>0</v>
      </c>
      <c r="R178">
        <f t="shared" ca="1" si="49"/>
        <v>0.70184814626241554</v>
      </c>
    </row>
    <row r="179" spans="1:18">
      <c r="A179" s="104"/>
      <c r="B179" s="104"/>
      <c r="C179" s="104"/>
      <c r="D179" s="105">
        <f t="shared" si="35"/>
        <v>0</v>
      </c>
      <c r="E179" s="105">
        <f t="shared" si="36"/>
        <v>0</v>
      </c>
      <c r="F179" s="26">
        <f t="shared" si="37"/>
        <v>0</v>
      </c>
      <c r="G179" s="26">
        <f t="shared" si="38"/>
        <v>0</v>
      </c>
      <c r="H179" s="26">
        <f t="shared" si="39"/>
        <v>0</v>
      </c>
      <c r="I179" s="26">
        <f t="shared" si="40"/>
        <v>0</v>
      </c>
      <c r="J179" s="26">
        <f t="shared" si="41"/>
        <v>0</v>
      </c>
      <c r="K179" s="26">
        <f t="shared" si="42"/>
        <v>0</v>
      </c>
      <c r="L179" s="26">
        <f t="shared" si="43"/>
        <v>0</v>
      </c>
      <c r="M179" s="26">
        <f t="shared" ca="1" si="44"/>
        <v>-0.70184814626241554</v>
      </c>
      <c r="N179" s="26">
        <f t="shared" ca="1" si="45"/>
        <v>0</v>
      </c>
      <c r="O179" s="106">
        <f t="shared" ca="1" si="46"/>
        <v>0</v>
      </c>
      <c r="P179" s="26">
        <f t="shared" ca="1" si="47"/>
        <v>0</v>
      </c>
      <c r="Q179" s="26">
        <f t="shared" ca="1" si="48"/>
        <v>0</v>
      </c>
      <c r="R179">
        <f t="shared" ca="1" si="49"/>
        <v>0.70184814626241554</v>
      </c>
    </row>
    <row r="180" spans="1:18">
      <c r="A180" s="104"/>
      <c r="B180" s="104"/>
      <c r="C180" s="104"/>
      <c r="D180" s="105">
        <f t="shared" si="35"/>
        <v>0</v>
      </c>
      <c r="E180" s="105">
        <f t="shared" si="36"/>
        <v>0</v>
      </c>
      <c r="F180" s="26">
        <f t="shared" si="37"/>
        <v>0</v>
      </c>
      <c r="G180" s="26">
        <f t="shared" si="38"/>
        <v>0</v>
      </c>
      <c r="H180" s="26">
        <f t="shared" si="39"/>
        <v>0</v>
      </c>
      <c r="I180" s="26">
        <f t="shared" si="40"/>
        <v>0</v>
      </c>
      <c r="J180" s="26">
        <f t="shared" si="41"/>
        <v>0</v>
      </c>
      <c r="K180" s="26">
        <f t="shared" si="42"/>
        <v>0</v>
      </c>
      <c r="L180" s="26">
        <f t="shared" si="43"/>
        <v>0</v>
      </c>
      <c r="M180" s="26">
        <f t="shared" ca="1" si="44"/>
        <v>-0.70184814626241554</v>
      </c>
      <c r="N180" s="26">
        <f t="shared" ca="1" si="45"/>
        <v>0</v>
      </c>
      <c r="O180" s="106">
        <f t="shared" ca="1" si="46"/>
        <v>0</v>
      </c>
      <c r="P180" s="26">
        <f t="shared" ca="1" si="47"/>
        <v>0</v>
      </c>
      <c r="Q180" s="26">
        <f t="shared" ca="1" si="48"/>
        <v>0</v>
      </c>
      <c r="R180">
        <f t="shared" ca="1" si="49"/>
        <v>0.70184814626241554</v>
      </c>
    </row>
    <row r="181" spans="1:18">
      <c r="A181" s="104"/>
      <c r="B181" s="104"/>
      <c r="C181" s="104"/>
      <c r="D181" s="105">
        <f t="shared" si="35"/>
        <v>0</v>
      </c>
      <c r="E181" s="105">
        <f t="shared" si="36"/>
        <v>0</v>
      </c>
      <c r="F181" s="26">
        <f t="shared" si="37"/>
        <v>0</v>
      </c>
      <c r="G181" s="26">
        <f t="shared" si="38"/>
        <v>0</v>
      </c>
      <c r="H181" s="26">
        <f t="shared" si="39"/>
        <v>0</v>
      </c>
      <c r="I181" s="26">
        <f t="shared" si="40"/>
        <v>0</v>
      </c>
      <c r="J181" s="26">
        <f t="shared" si="41"/>
        <v>0</v>
      </c>
      <c r="K181" s="26">
        <f t="shared" si="42"/>
        <v>0</v>
      </c>
      <c r="L181" s="26">
        <f t="shared" si="43"/>
        <v>0</v>
      </c>
      <c r="M181" s="26">
        <f t="shared" ca="1" si="44"/>
        <v>-0.70184814626241554</v>
      </c>
      <c r="N181" s="26">
        <f t="shared" ca="1" si="45"/>
        <v>0</v>
      </c>
      <c r="O181" s="106">
        <f t="shared" ca="1" si="46"/>
        <v>0</v>
      </c>
      <c r="P181" s="26">
        <f t="shared" ca="1" si="47"/>
        <v>0</v>
      </c>
      <c r="Q181" s="26">
        <f t="shared" ca="1" si="48"/>
        <v>0</v>
      </c>
      <c r="R181">
        <f t="shared" ca="1" si="49"/>
        <v>0.70184814626241554</v>
      </c>
    </row>
    <row r="182" spans="1:18">
      <c r="A182" s="104"/>
      <c r="B182" s="104"/>
      <c r="C182" s="104"/>
      <c r="D182" s="105">
        <f t="shared" si="35"/>
        <v>0</v>
      </c>
      <c r="E182" s="105">
        <f t="shared" si="36"/>
        <v>0</v>
      </c>
      <c r="F182" s="26">
        <f t="shared" si="37"/>
        <v>0</v>
      </c>
      <c r="G182" s="26">
        <f t="shared" si="38"/>
        <v>0</v>
      </c>
      <c r="H182" s="26">
        <f t="shared" si="39"/>
        <v>0</v>
      </c>
      <c r="I182" s="26">
        <f t="shared" si="40"/>
        <v>0</v>
      </c>
      <c r="J182" s="26">
        <f t="shared" si="41"/>
        <v>0</v>
      </c>
      <c r="K182" s="26">
        <f t="shared" si="42"/>
        <v>0</v>
      </c>
      <c r="L182" s="26">
        <f t="shared" si="43"/>
        <v>0</v>
      </c>
      <c r="M182" s="26">
        <f t="shared" ca="1" si="44"/>
        <v>-0.70184814626241554</v>
      </c>
      <c r="N182" s="26">
        <f t="shared" ca="1" si="45"/>
        <v>0</v>
      </c>
      <c r="O182" s="106">
        <f t="shared" ca="1" si="46"/>
        <v>0</v>
      </c>
      <c r="P182" s="26">
        <f t="shared" ca="1" si="47"/>
        <v>0</v>
      </c>
      <c r="Q182" s="26">
        <f t="shared" ca="1" si="48"/>
        <v>0</v>
      </c>
      <c r="R182">
        <f t="shared" ca="1" si="49"/>
        <v>0.70184814626241554</v>
      </c>
    </row>
    <row r="183" spans="1:18">
      <c r="A183" s="104"/>
      <c r="B183" s="104"/>
      <c r="C183" s="104"/>
      <c r="D183" s="105">
        <f t="shared" si="35"/>
        <v>0</v>
      </c>
      <c r="E183" s="105">
        <f t="shared" si="36"/>
        <v>0</v>
      </c>
      <c r="F183" s="26">
        <f t="shared" si="37"/>
        <v>0</v>
      </c>
      <c r="G183" s="26">
        <f t="shared" si="38"/>
        <v>0</v>
      </c>
      <c r="H183" s="26">
        <f t="shared" si="39"/>
        <v>0</v>
      </c>
      <c r="I183" s="26">
        <f t="shared" si="40"/>
        <v>0</v>
      </c>
      <c r="J183" s="26">
        <f t="shared" si="41"/>
        <v>0</v>
      </c>
      <c r="K183" s="26">
        <f t="shared" si="42"/>
        <v>0</v>
      </c>
      <c r="L183" s="26">
        <f t="shared" si="43"/>
        <v>0</v>
      </c>
      <c r="M183" s="26">
        <f t="shared" ca="1" si="44"/>
        <v>-0.70184814626241554</v>
      </c>
      <c r="N183" s="26">
        <f t="shared" ca="1" si="45"/>
        <v>0</v>
      </c>
      <c r="O183" s="106">
        <f t="shared" ca="1" si="46"/>
        <v>0</v>
      </c>
      <c r="P183" s="26">
        <f t="shared" ca="1" si="47"/>
        <v>0</v>
      </c>
      <c r="Q183" s="26">
        <f t="shared" ca="1" si="48"/>
        <v>0</v>
      </c>
      <c r="R183">
        <f t="shared" ca="1" si="49"/>
        <v>0.70184814626241554</v>
      </c>
    </row>
    <row r="184" spans="1:18">
      <c r="A184" s="104"/>
      <c r="B184" s="104"/>
      <c r="C184" s="104"/>
      <c r="D184" s="105">
        <f t="shared" si="35"/>
        <v>0</v>
      </c>
      <c r="E184" s="105">
        <f t="shared" si="36"/>
        <v>0</v>
      </c>
      <c r="F184" s="26">
        <f t="shared" si="37"/>
        <v>0</v>
      </c>
      <c r="G184" s="26">
        <f t="shared" si="38"/>
        <v>0</v>
      </c>
      <c r="H184" s="26">
        <f t="shared" si="39"/>
        <v>0</v>
      </c>
      <c r="I184" s="26">
        <f t="shared" si="40"/>
        <v>0</v>
      </c>
      <c r="J184" s="26">
        <f t="shared" si="41"/>
        <v>0</v>
      </c>
      <c r="K184" s="26">
        <f t="shared" si="42"/>
        <v>0</v>
      </c>
      <c r="L184" s="26">
        <f t="shared" si="43"/>
        <v>0</v>
      </c>
      <c r="M184" s="26">
        <f t="shared" ca="1" si="44"/>
        <v>-0.70184814626241554</v>
      </c>
      <c r="N184" s="26">
        <f t="shared" ca="1" si="45"/>
        <v>0</v>
      </c>
      <c r="O184" s="106">
        <f t="shared" ca="1" si="46"/>
        <v>0</v>
      </c>
      <c r="P184" s="26">
        <f t="shared" ca="1" si="47"/>
        <v>0</v>
      </c>
      <c r="Q184" s="26">
        <f t="shared" ca="1" si="48"/>
        <v>0</v>
      </c>
      <c r="R184">
        <f t="shared" ca="1" si="49"/>
        <v>0.70184814626241554</v>
      </c>
    </row>
    <row r="185" spans="1:18">
      <c r="A185" s="104"/>
      <c r="B185" s="104"/>
      <c r="C185" s="104"/>
      <c r="D185" s="105">
        <f t="shared" si="35"/>
        <v>0</v>
      </c>
      <c r="E185" s="105">
        <f t="shared" si="36"/>
        <v>0</v>
      </c>
      <c r="F185" s="26">
        <f t="shared" si="37"/>
        <v>0</v>
      </c>
      <c r="G185" s="26">
        <f t="shared" si="38"/>
        <v>0</v>
      </c>
      <c r="H185" s="26">
        <f t="shared" si="39"/>
        <v>0</v>
      </c>
      <c r="I185" s="26">
        <f t="shared" si="40"/>
        <v>0</v>
      </c>
      <c r="J185" s="26">
        <f t="shared" si="41"/>
        <v>0</v>
      </c>
      <c r="K185" s="26">
        <f t="shared" si="42"/>
        <v>0</v>
      </c>
      <c r="L185" s="26">
        <f t="shared" si="43"/>
        <v>0</v>
      </c>
      <c r="M185" s="26">
        <f t="shared" ca="1" si="44"/>
        <v>-0.70184814626241554</v>
      </c>
      <c r="N185" s="26">
        <f t="shared" ca="1" si="45"/>
        <v>0</v>
      </c>
      <c r="O185" s="106">
        <f t="shared" ca="1" si="46"/>
        <v>0</v>
      </c>
      <c r="P185" s="26">
        <f t="shared" ca="1" si="47"/>
        <v>0</v>
      </c>
      <c r="Q185" s="26">
        <f t="shared" ca="1" si="48"/>
        <v>0</v>
      </c>
      <c r="R185">
        <f t="shared" ca="1" si="49"/>
        <v>0.70184814626241554</v>
      </c>
    </row>
    <row r="186" spans="1:18">
      <c r="A186" s="104"/>
      <c r="B186" s="104"/>
      <c r="C186" s="104"/>
      <c r="D186" s="105">
        <f t="shared" si="35"/>
        <v>0</v>
      </c>
      <c r="E186" s="105">
        <f t="shared" si="36"/>
        <v>0</v>
      </c>
      <c r="F186" s="26">
        <f t="shared" si="37"/>
        <v>0</v>
      </c>
      <c r="G186" s="26">
        <f t="shared" si="38"/>
        <v>0</v>
      </c>
      <c r="H186" s="26">
        <f t="shared" si="39"/>
        <v>0</v>
      </c>
      <c r="I186" s="26">
        <f t="shared" si="40"/>
        <v>0</v>
      </c>
      <c r="J186" s="26">
        <f t="shared" si="41"/>
        <v>0</v>
      </c>
      <c r="K186" s="26">
        <f t="shared" si="42"/>
        <v>0</v>
      </c>
      <c r="L186" s="26">
        <f t="shared" si="43"/>
        <v>0</v>
      </c>
      <c r="M186" s="26">
        <f t="shared" ca="1" si="44"/>
        <v>-0.70184814626241554</v>
      </c>
      <c r="N186" s="26">
        <f t="shared" ca="1" si="45"/>
        <v>0</v>
      </c>
      <c r="O186" s="106">
        <f t="shared" ca="1" si="46"/>
        <v>0</v>
      </c>
      <c r="P186" s="26">
        <f t="shared" ca="1" si="47"/>
        <v>0</v>
      </c>
      <c r="Q186" s="26">
        <f t="shared" ca="1" si="48"/>
        <v>0</v>
      </c>
      <c r="R186">
        <f t="shared" ca="1" si="49"/>
        <v>0.70184814626241554</v>
      </c>
    </row>
    <row r="187" spans="1:18">
      <c r="A187" s="104"/>
      <c r="B187" s="104"/>
      <c r="C187" s="104"/>
      <c r="D187" s="105">
        <f t="shared" si="35"/>
        <v>0</v>
      </c>
      <c r="E187" s="105">
        <f t="shared" si="36"/>
        <v>0</v>
      </c>
      <c r="F187" s="26">
        <f t="shared" si="37"/>
        <v>0</v>
      </c>
      <c r="G187" s="26">
        <f t="shared" si="38"/>
        <v>0</v>
      </c>
      <c r="H187" s="26">
        <f t="shared" si="39"/>
        <v>0</v>
      </c>
      <c r="I187" s="26">
        <f t="shared" si="40"/>
        <v>0</v>
      </c>
      <c r="J187" s="26">
        <f t="shared" si="41"/>
        <v>0</v>
      </c>
      <c r="K187" s="26">
        <f t="shared" si="42"/>
        <v>0</v>
      </c>
      <c r="L187" s="26">
        <f t="shared" si="43"/>
        <v>0</v>
      </c>
      <c r="M187" s="26">
        <f t="shared" ca="1" si="44"/>
        <v>-0.70184814626241554</v>
      </c>
      <c r="N187" s="26">
        <f t="shared" ca="1" si="45"/>
        <v>0</v>
      </c>
      <c r="O187" s="106">
        <f t="shared" ca="1" si="46"/>
        <v>0</v>
      </c>
      <c r="P187" s="26">
        <f t="shared" ca="1" si="47"/>
        <v>0</v>
      </c>
      <c r="Q187" s="26">
        <f t="shared" ca="1" si="48"/>
        <v>0</v>
      </c>
      <c r="R187">
        <f t="shared" ca="1" si="49"/>
        <v>0.70184814626241554</v>
      </c>
    </row>
    <row r="188" spans="1:18">
      <c r="A188" s="104"/>
      <c r="B188" s="104"/>
      <c r="C188" s="104"/>
      <c r="D188" s="105">
        <f t="shared" si="35"/>
        <v>0</v>
      </c>
      <c r="E188" s="105">
        <f t="shared" si="36"/>
        <v>0</v>
      </c>
      <c r="F188" s="26">
        <f t="shared" si="37"/>
        <v>0</v>
      </c>
      <c r="G188" s="26">
        <f t="shared" si="38"/>
        <v>0</v>
      </c>
      <c r="H188" s="26">
        <f t="shared" si="39"/>
        <v>0</v>
      </c>
      <c r="I188" s="26">
        <f t="shared" si="40"/>
        <v>0</v>
      </c>
      <c r="J188" s="26">
        <f t="shared" si="41"/>
        <v>0</v>
      </c>
      <c r="K188" s="26">
        <f t="shared" si="42"/>
        <v>0</v>
      </c>
      <c r="L188" s="26">
        <f t="shared" si="43"/>
        <v>0</v>
      </c>
      <c r="M188" s="26">
        <f t="shared" ca="1" si="44"/>
        <v>-0.70184814626241554</v>
      </c>
      <c r="N188" s="26">
        <f t="shared" ca="1" si="45"/>
        <v>0</v>
      </c>
      <c r="O188" s="106">
        <f t="shared" ca="1" si="46"/>
        <v>0</v>
      </c>
      <c r="P188" s="26">
        <f t="shared" ca="1" si="47"/>
        <v>0</v>
      </c>
      <c r="Q188" s="26">
        <f t="shared" ca="1" si="48"/>
        <v>0</v>
      </c>
      <c r="R188">
        <f t="shared" ca="1" si="49"/>
        <v>0.70184814626241554</v>
      </c>
    </row>
    <row r="189" spans="1:18">
      <c r="A189" s="104"/>
      <c r="B189" s="104"/>
      <c r="C189" s="104"/>
      <c r="D189" s="105">
        <f t="shared" si="35"/>
        <v>0</v>
      </c>
      <c r="E189" s="105">
        <f t="shared" si="36"/>
        <v>0</v>
      </c>
      <c r="F189" s="26">
        <f t="shared" si="37"/>
        <v>0</v>
      </c>
      <c r="G189" s="26">
        <f t="shared" si="38"/>
        <v>0</v>
      </c>
      <c r="H189" s="26">
        <f t="shared" si="39"/>
        <v>0</v>
      </c>
      <c r="I189" s="26">
        <f t="shared" si="40"/>
        <v>0</v>
      </c>
      <c r="J189" s="26">
        <f t="shared" si="41"/>
        <v>0</v>
      </c>
      <c r="K189" s="26">
        <f t="shared" si="42"/>
        <v>0</v>
      </c>
      <c r="L189" s="26">
        <f t="shared" si="43"/>
        <v>0</v>
      </c>
      <c r="M189" s="26">
        <f t="shared" ca="1" si="44"/>
        <v>-0.70184814626241554</v>
      </c>
      <c r="N189" s="26">
        <f t="shared" ca="1" si="45"/>
        <v>0</v>
      </c>
      <c r="O189" s="106">
        <f t="shared" ca="1" si="46"/>
        <v>0</v>
      </c>
      <c r="P189" s="26">
        <f t="shared" ca="1" si="47"/>
        <v>0</v>
      </c>
      <c r="Q189" s="26">
        <f t="shared" ca="1" si="48"/>
        <v>0</v>
      </c>
      <c r="R189">
        <f t="shared" ca="1" si="49"/>
        <v>0.70184814626241554</v>
      </c>
    </row>
    <row r="190" spans="1:18">
      <c r="A190" s="104"/>
      <c r="B190" s="104"/>
      <c r="C190" s="104"/>
      <c r="D190" s="105">
        <f t="shared" si="35"/>
        <v>0</v>
      </c>
      <c r="E190" s="105">
        <f t="shared" si="36"/>
        <v>0</v>
      </c>
      <c r="F190" s="26">
        <f t="shared" si="37"/>
        <v>0</v>
      </c>
      <c r="G190" s="26">
        <f t="shared" si="38"/>
        <v>0</v>
      </c>
      <c r="H190" s="26">
        <f t="shared" si="39"/>
        <v>0</v>
      </c>
      <c r="I190" s="26">
        <f t="shared" si="40"/>
        <v>0</v>
      </c>
      <c r="J190" s="26">
        <f t="shared" si="41"/>
        <v>0</v>
      </c>
      <c r="K190" s="26">
        <f t="shared" si="42"/>
        <v>0</v>
      </c>
      <c r="L190" s="26">
        <f t="shared" si="43"/>
        <v>0</v>
      </c>
      <c r="M190" s="26">
        <f t="shared" ca="1" si="44"/>
        <v>-0.70184814626241554</v>
      </c>
      <c r="N190" s="26">
        <f t="shared" ca="1" si="45"/>
        <v>0</v>
      </c>
      <c r="O190" s="106">
        <f t="shared" ca="1" si="46"/>
        <v>0</v>
      </c>
      <c r="P190" s="26">
        <f t="shared" ca="1" si="47"/>
        <v>0</v>
      </c>
      <c r="Q190" s="26">
        <f t="shared" ca="1" si="48"/>
        <v>0</v>
      </c>
      <c r="R190">
        <f t="shared" ca="1" si="49"/>
        <v>0.70184814626241554</v>
      </c>
    </row>
    <row r="191" spans="1:18">
      <c r="A191" s="104"/>
      <c r="B191" s="104"/>
      <c r="C191" s="104"/>
      <c r="D191" s="105">
        <f t="shared" si="35"/>
        <v>0</v>
      </c>
      <c r="E191" s="105">
        <f t="shared" si="36"/>
        <v>0</v>
      </c>
      <c r="F191" s="26">
        <f t="shared" si="37"/>
        <v>0</v>
      </c>
      <c r="G191" s="26">
        <f t="shared" si="38"/>
        <v>0</v>
      </c>
      <c r="H191" s="26">
        <f t="shared" si="39"/>
        <v>0</v>
      </c>
      <c r="I191" s="26">
        <f t="shared" si="40"/>
        <v>0</v>
      </c>
      <c r="J191" s="26">
        <f t="shared" si="41"/>
        <v>0</v>
      </c>
      <c r="K191" s="26">
        <f t="shared" si="42"/>
        <v>0</v>
      </c>
      <c r="L191" s="26">
        <f t="shared" si="43"/>
        <v>0</v>
      </c>
      <c r="M191" s="26">
        <f t="shared" ca="1" si="44"/>
        <v>-0.70184814626241554</v>
      </c>
      <c r="N191" s="26">
        <f t="shared" ca="1" si="45"/>
        <v>0</v>
      </c>
      <c r="O191" s="106">
        <f t="shared" ca="1" si="46"/>
        <v>0</v>
      </c>
      <c r="P191" s="26">
        <f t="shared" ca="1" si="47"/>
        <v>0</v>
      </c>
      <c r="Q191" s="26">
        <f t="shared" ca="1" si="48"/>
        <v>0</v>
      </c>
      <c r="R191">
        <f t="shared" ca="1" si="49"/>
        <v>0.70184814626241554</v>
      </c>
    </row>
    <row r="192" spans="1:18">
      <c r="A192" s="104"/>
      <c r="B192" s="104"/>
      <c r="C192" s="104"/>
      <c r="D192" s="105">
        <f t="shared" si="35"/>
        <v>0</v>
      </c>
      <c r="E192" s="105">
        <f t="shared" si="36"/>
        <v>0</v>
      </c>
      <c r="F192" s="26">
        <f t="shared" si="37"/>
        <v>0</v>
      </c>
      <c r="G192" s="26">
        <f t="shared" si="38"/>
        <v>0</v>
      </c>
      <c r="H192" s="26">
        <f t="shared" si="39"/>
        <v>0</v>
      </c>
      <c r="I192" s="26">
        <f t="shared" si="40"/>
        <v>0</v>
      </c>
      <c r="J192" s="26">
        <f t="shared" si="41"/>
        <v>0</v>
      </c>
      <c r="K192" s="26">
        <f t="shared" si="42"/>
        <v>0</v>
      </c>
      <c r="L192" s="26">
        <f t="shared" si="43"/>
        <v>0</v>
      </c>
      <c r="M192" s="26">
        <f t="shared" ca="1" si="44"/>
        <v>-0.70184814626241554</v>
      </c>
      <c r="N192" s="26">
        <f t="shared" ca="1" si="45"/>
        <v>0</v>
      </c>
      <c r="O192" s="106">
        <f t="shared" ca="1" si="46"/>
        <v>0</v>
      </c>
      <c r="P192" s="26">
        <f t="shared" ca="1" si="47"/>
        <v>0</v>
      </c>
      <c r="Q192" s="26">
        <f t="shared" ca="1" si="48"/>
        <v>0</v>
      </c>
      <c r="R192">
        <f t="shared" ca="1" si="49"/>
        <v>0.70184814626241554</v>
      </c>
    </row>
    <row r="193" spans="1:18">
      <c r="A193" s="104"/>
      <c r="B193" s="104"/>
      <c r="C193" s="104"/>
      <c r="D193" s="105">
        <f t="shared" si="35"/>
        <v>0</v>
      </c>
      <c r="E193" s="105">
        <f t="shared" si="36"/>
        <v>0</v>
      </c>
      <c r="F193" s="26">
        <f t="shared" si="37"/>
        <v>0</v>
      </c>
      <c r="G193" s="26">
        <f t="shared" si="38"/>
        <v>0</v>
      </c>
      <c r="H193" s="26">
        <f t="shared" si="39"/>
        <v>0</v>
      </c>
      <c r="I193" s="26">
        <f t="shared" si="40"/>
        <v>0</v>
      </c>
      <c r="J193" s="26">
        <f t="shared" si="41"/>
        <v>0</v>
      </c>
      <c r="K193" s="26">
        <f t="shared" si="42"/>
        <v>0</v>
      </c>
      <c r="L193" s="26">
        <f t="shared" si="43"/>
        <v>0</v>
      </c>
      <c r="M193" s="26">
        <f t="shared" ca="1" si="44"/>
        <v>-0.70184814626241554</v>
      </c>
      <c r="N193" s="26">
        <f t="shared" ca="1" si="45"/>
        <v>0</v>
      </c>
      <c r="O193" s="106">
        <f t="shared" ca="1" si="46"/>
        <v>0</v>
      </c>
      <c r="P193" s="26">
        <f t="shared" ca="1" si="47"/>
        <v>0</v>
      </c>
      <c r="Q193" s="26">
        <f t="shared" ca="1" si="48"/>
        <v>0</v>
      </c>
      <c r="R193">
        <f t="shared" ca="1" si="49"/>
        <v>0.70184814626241554</v>
      </c>
    </row>
    <row r="194" spans="1:18">
      <c r="A194" s="104"/>
      <c r="B194" s="104"/>
      <c r="C194" s="104"/>
      <c r="D194" s="105">
        <f t="shared" si="35"/>
        <v>0</v>
      </c>
      <c r="E194" s="105">
        <f t="shared" si="36"/>
        <v>0</v>
      </c>
      <c r="F194" s="26">
        <f t="shared" si="37"/>
        <v>0</v>
      </c>
      <c r="G194" s="26">
        <f t="shared" si="38"/>
        <v>0</v>
      </c>
      <c r="H194" s="26">
        <f t="shared" si="39"/>
        <v>0</v>
      </c>
      <c r="I194" s="26">
        <f t="shared" si="40"/>
        <v>0</v>
      </c>
      <c r="J194" s="26">
        <f t="shared" si="41"/>
        <v>0</v>
      </c>
      <c r="K194" s="26">
        <f t="shared" si="42"/>
        <v>0</v>
      </c>
      <c r="L194" s="26">
        <f t="shared" si="43"/>
        <v>0</v>
      </c>
      <c r="M194" s="26">
        <f t="shared" ca="1" si="44"/>
        <v>-0.70184814626241554</v>
      </c>
      <c r="N194" s="26">
        <f t="shared" ca="1" si="45"/>
        <v>0</v>
      </c>
      <c r="O194" s="106">
        <f t="shared" ca="1" si="46"/>
        <v>0</v>
      </c>
      <c r="P194" s="26">
        <f t="shared" ca="1" si="47"/>
        <v>0</v>
      </c>
      <c r="Q194" s="26">
        <f t="shared" ca="1" si="48"/>
        <v>0</v>
      </c>
      <c r="R194">
        <f t="shared" ca="1" si="49"/>
        <v>0.70184814626241554</v>
      </c>
    </row>
    <row r="195" spans="1:18">
      <c r="A195" s="104"/>
      <c r="B195" s="104"/>
      <c r="C195" s="104"/>
      <c r="D195" s="105">
        <f t="shared" si="35"/>
        <v>0</v>
      </c>
      <c r="E195" s="105">
        <f t="shared" si="36"/>
        <v>0</v>
      </c>
      <c r="F195" s="26">
        <f t="shared" si="37"/>
        <v>0</v>
      </c>
      <c r="G195" s="26">
        <f t="shared" si="38"/>
        <v>0</v>
      </c>
      <c r="H195" s="26">
        <f t="shared" si="39"/>
        <v>0</v>
      </c>
      <c r="I195" s="26">
        <f t="shared" si="40"/>
        <v>0</v>
      </c>
      <c r="J195" s="26">
        <f t="shared" si="41"/>
        <v>0</v>
      </c>
      <c r="K195" s="26">
        <f t="shared" si="42"/>
        <v>0</v>
      </c>
      <c r="L195" s="26">
        <f t="shared" si="43"/>
        <v>0</v>
      </c>
      <c r="M195" s="26">
        <f t="shared" ca="1" si="44"/>
        <v>-0.70184814626241554</v>
      </c>
      <c r="N195" s="26">
        <f t="shared" ca="1" si="45"/>
        <v>0</v>
      </c>
      <c r="O195" s="106">
        <f t="shared" ca="1" si="46"/>
        <v>0</v>
      </c>
      <c r="P195" s="26">
        <f t="shared" ca="1" si="47"/>
        <v>0</v>
      </c>
      <c r="Q195" s="26">
        <f t="shared" ca="1" si="48"/>
        <v>0</v>
      </c>
      <c r="R195">
        <f t="shared" ca="1" si="49"/>
        <v>0.70184814626241554</v>
      </c>
    </row>
    <row r="196" spans="1:18">
      <c r="A196" s="104"/>
      <c r="B196" s="104"/>
      <c r="C196" s="104"/>
      <c r="D196" s="105">
        <f t="shared" si="35"/>
        <v>0</v>
      </c>
      <c r="E196" s="105">
        <f t="shared" si="36"/>
        <v>0</v>
      </c>
      <c r="F196" s="26">
        <f t="shared" si="37"/>
        <v>0</v>
      </c>
      <c r="G196" s="26">
        <f t="shared" si="38"/>
        <v>0</v>
      </c>
      <c r="H196" s="26">
        <f t="shared" si="39"/>
        <v>0</v>
      </c>
      <c r="I196" s="26">
        <f t="shared" si="40"/>
        <v>0</v>
      </c>
      <c r="J196" s="26">
        <f t="shared" si="41"/>
        <v>0</v>
      </c>
      <c r="K196" s="26">
        <f t="shared" si="42"/>
        <v>0</v>
      </c>
      <c r="L196" s="26">
        <f t="shared" si="43"/>
        <v>0</v>
      </c>
      <c r="M196" s="26">
        <f t="shared" ca="1" si="44"/>
        <v>-0.70184814626241554</v>
      </c>
      <c r="N196" s="26">
        <f t="shared" ca="1" si="45"/>
        <v>0</v>
      </c>
      <c r="O196" s="106">
        <f t="shared" ca="1" si="46"/>
        <v>0</v>
      </c>
      <c r="P196" s="26">
        <f t="shared" ca="1" si="47"/>
        <v>0</v>
      </c>
      <c r="Q196" s="26">
        <f t="shared" ca="1" si="48"/>
        <v>0</v>
      </c>
      <c r="R196">
        <f t="shared" ca="1" si="49"/>
        <v>0.70184814626241554</v>
      </c>
    </row>
    <row r="197" spans="1:18">
      <c r="A197" s="104"/>
      <c r="B197" s="104"/>
      <c r="C197" s="104"/>
      <c r="D197" s="105">
        <f t="shared" si="35"/>
        <v>0</v>
      </c>
      <c r="E197" s="105">
        <f t="shared" si="36"/>
        <v>0</v>
      </c>
      <c r="F197" s="26">
        <f t="shared" si="37"/>
        <v>0</v>
      </c>
      <c r="G197" s="26">
        <f t="shared" si="38"/>
        <v>0</v>
      </c>
      <c r="H197" s="26">
        <f t="shared" si="39"/>
        <v>0</v>
      </c>
      <c r="I197" s="26">
        <f t="shared" si="40"/>
        <v>0</v>
      </c>
      <c r="J197" s="26">
        <f t="shared" si="41"/>
        <v>0</v>
      </c>
      <c r="K197" s="26">
        <f t="shared" si="42"/>
        <v>0</v>
      </c>
      <c r="L197" s="26">
        <f t="shared" si="43"/>
        <v>0</v>
      </c>
      <c r="M197" s="26">
        <f t="shared" ca="1" si="44"/>
        <v>-0.70184814626241554</v>
      </c>
      <c r="N197" s="26">
        <f t="shared" ca="1" si="45"/>
        <v>0</v>
      </c>
      <c r="O197" s="106">
        <f t="shared" ca="1" si="46"/>
        <v>0</v>
      </c>
      <c r="P197" s="26">
        <f t="shared" ca="1" si="47"/>
        <v>0</v>
      </c>
      <c r="Q197" s="26">
        <f t="shared" ca="1" si="48"/>
        <v>0</v>
      </c>
      <c r="R197">
        <f t="shared" ca="1" si="49"/>
        <v>0.70184814626241554</v>
      </c>
    </row>
    <row r="198" spans="1:18">
      <c r="A198" s="104"/>
      <c r="B198" s="104"/>
      <c r="C198" s="104"/>
      <c r="D198" s="105">
        <f t="shared" si="35"/>
        <v>0</v>
      </c>
      <c r="E198" s="105">
        <f t="shared" si="36"/>
        <v>0</v>
      </c>
      <c r="F198" s="26">
        <f t="shared" si="37"/>
        <v>0</v>
      </c>
      <c r="G198" s="26">
        <f t="shared" si="38"/>
        <v>0</v>
      </c>
      <c r="H198" s="26">
        <f t="shared" si="39"/>
        <v>0</v>
      </c>
      <c r="I198" s="26">
        <f t="shared" si="40"/>
        <v>0</v>
      </c>
      <c r="J198" s="26">
        <f t="shared" si="41"/>
        <v>0</v>
      </c>
      <c r="K198" s="26">
        <f t="shared" si="42"/>
        <v>0</v>
      </c>
      <c r="L198" s="26">
        <f t="shared" si="43"/>
        <v>0</v>
      </c>
      <c r="M198" s="26">
        <f t="shared" ca="1" si="44"/>
        <v>-0.70184814626241554</v>
      </c>
      <c r="N198" s="26">
        <f t="shared" ca="1" si="45"/>
        <v>0</v>
      </c>
      <c r="O198" s="106">
        <f t="shared" ca="1" si="46"/>
        <v>0</v>
      </c>
      <c r="P198" s="26">
        <f t="shared" ca="1" si="47"/>
        <v>0</v>
      </c>
      <c r="Q198" s="26">
        <f t="shared" ca="1" si="48"/>
        <v>0</v>
      </c>
      <c r="R198">
        <f t="shared" ca="1" si="49"/>
        <v>0.70184814626241554</v>
      </c>
    </row>
    <row r="199" spans="1:18">
      <c r="A199" s="104"/>
      <c r="B199" s="104"/>
      <c r="C199" s="104"/>
      <c r="D199" s="105">
        <f t="shared" si="35"/>
        <v>0</v>
      </c>
      <c r="E199" s="105">
        <f t="shared" si="36"/>
        <v>0</v>
      </c>
      <c r="F199" s="26">
        <f t="shared" si="37"/>
        <v>0</v>
      </c>
      <c r="G199" s="26">
        <f t="shared" si="38"/>
        <v>0</v>
      </c>
      <c r="H199" s="26">
        <f t="shared" si="39"/>
        <v>0</v>
      </c>
      <c r="I199" s="26">
        <f t="shared" si="40"/>
        <v>0</v>
      </c>
      <c r="J199" s="26">
        <f t="shared" si="41"/>
        <v>0</v>
      </c>
      <c r="K199" s="26">
        <f t="shared" si="42"/>
        <v>0</v>
      </c>
      <c r="L199" s="26">
        <f t="shared" si="43"/>
        <v>0</v>
      </c>
      <c r="M199" s="26">
        <f t="shared" ca="1" si="44"/>
        <v>-0.70184814626241554</v>
      </c>
      <c r="N199" s="26">
        <f t="shared" ca="1" si="45"/>
        <v>0</v>
      </c>
      <c r="O199" s="106">
        <f t="shared" ca="1" si="46"/>
        <v>0</v>
      </c>
      <c r="P199" s="26">
        <f t="shared" ca="1" si="47"/>
        <v>0</v>
      </c>
      <c r="Q199" s="26">
        <f t="shared" ca="1" si="48"/>
        <v>0</v>
      </c>
      <c r="R199">
        <f t="shared" ca="1" si="49"/>
        <v>0.70184814626241554</v>
      </c>
    </row>
    <row r="200" spans="1:18">
      <c r="A200" s="104"/>
      <c r="B200" s="104"/>
      <c r="C200" s="104"/>
      <c r="D200" s="105">
        <f t="shared" si="35"/>
        <v>0</v>
      </c>
      <c r="E200" s="105">
        <f t="shared" si="36"/>
        <v>0</v>
      </c>
      <c r="F200" s="26">
        <f t="shared" si="37"/>
        <v>0</v>
      </c>
      <c r="G200" s="26">
        <f t="shared" si="38"/>
        <v>0</v>
      </c>
      <c r="H200" s="26">
        <f t="shared" si="39"/>
        <v>0</v>
      </c>
      <c r="I200" s="26">
        <f t="shared" si="40"/>
        <v>0</v>
      </c>
      <c r="J200" s="26">
        <f t="shared" si="41"/>
        <v>0</v>
      </c>
      <c r="K200" s="26">
        <f t="shared" si="42"/>
        <v>0</v>
      </c>
      <c r="L200" s="26">
        <f t="shared" si="43"/>
        <v>0</v>
      </c>
      <c r="M200" s="26">
        <f t="shared" ca="1" si="44"/>
        <v>-0.70184814626241554</v>
      </c>
      <c r="N200" s="26">
        <f t="shared" ca="1" si="45"/>
        <v>0</v>
      </c>
      <c r="O200" s="106">
        <f t="shared" ca="1" si="46"/>
        <v>0</v>
      </c>
      <c r="P200" s="26">
        <f t="shared" ca="1" si="47"/>
        <v>0</v>
      </c>
      <c r="Q200" s="26">
        <f t="shared" ca="1" si="48"/>
        <v>0</v>
      </c>
      <c r="R200">
        <f t="shared" ca="1" si="49"/>
        <v>0.70184814626241554</v>
      </c>
    </row>
    <row r="201" spans="1:18">
      <c r="A201" s="104"/>
      <c r="B201" s="104"/>
      <c r="C201" s="104"/>
      <c r="D201" s="105">
        <f t="shared" si="35"/>
        <v>0</v>
      </c>
      <c r="E201" s="105">
        <f t="shared" si="36"/>
        <v>0</v>
      </c>
      <c r="F201" s="26">
        <f t="shared" si="37"/>
        <v>0</v>
      </c>
      <c r="G201" s="26">
        <f t="shared" si="38"/>
        <v>0</v>
      </c>
      <c r="H201" s="26">
        <f t="shared" si="39"/>
        <v>0</v>
      </c>
      <c r="I201" s="26">
        <f t="shared" si="40"/>
        <v>0</v>
      </c>
      <c r="J201" s="26">
        <f t="shared" si="41"/>
        <v>0</v>
      </c>
      <c r="K201" s="26">
        <f t="shared" si="42"/>
        <v>0</v>
      </c>
      <c r="L201" s="26">
        <f t="shared" si="43"/>
        <v>0</v>
      </c>
      <c r="M201" s="26">
        <f t="shared" ca="1" si="44"/>
        <v>-0.70184814626241554</v>
      </c>
      <c r="N201" s="26">
        <f t="shared" ca="1" si="45"/>
        <v>0</v>
      </c>
      <c r="O201" s="106">
        <f t="shared" ca="1" si="46"/>
        <v>0</v>
      </c>
      <c r="P201" s="26">
        <f t="shared" ca="1" si="47"/>
        <v>0</v>
      </c>
      <c r="Q201" s="26">
        <f t="shared" ca="1" si="48"/>
        <v>0</v>
      </c>
      <c r="R201">
        <f t="shared" ca="1" si="49"/>
        <v>0.70184814626241554</v>
      </c>
    </row>
    <row r="202" spans="1:18">
      <c r="A202" s="104"/>
      <c r="B202" s="104"/>
      <c r="C202" s="104"/>
      <c r="D202" s="105">
        <f t="shared" si="35"/>
        <v>0</v>
      </c>
      <c r="E202" s="105">
        <f t="shared" si="36"/>
        <v>0</v>
      </c>
      <c r="F202" s="26">
        <f t="shared" si="37"/>
        <v>0</v>
      </c>
      <c r="G202" s="26">
        <f t="shared" si="38"/>
        <v>0</v>
      </c>
      <c r="H202" s="26">
        <f t="shared" si="39"/>
        <v>0</v>
      </c>
      <c r="I202" s="26">
        <f t="shared" si="40"/>
        <v>0</v>
      </c>
      <c r="J202" s="26">
        <f t="shared" si="41"/>
        <v>0</v>
      </c>
      <c r="K202" s="26">
        <f t="shared" si="42"/>
        <v>0</v>
      </c>
      <c r="L202" s="26">
        <f t="shared" si="43"/>
        <v>0</v>
      </c>
      <c r="M202" s="26">
        <f t="shared" ca="1" si="44"/>
        <v>-0.70184814626241554</v>
      </c>
      <c r="N202" s="26">
        <f t="shared" ca="1" si="45"/>
        <v>0</v>
      </c>
      <c r="O202" s="106">
        <f t="shared" ca="1" si="46"/>
        <v>0</v>
      </c>
      <c r="P202" s="26">
        <f t="shared" ca="1" si="47"/>
        <v>0</v>
      </c>
      <c r="Q202" s="26">
        <f t="shared" ca="1" si="48"/>
        <v>0</v>
      </c>
      <c r="R202">
        <f t="shared" ca="1" si="49"/>
        <v>0.70184814626241554</v>
      </c>
    </row>
    <row r="203" spans="1:18">
      <c r="A203" s="104"/>
      <c r="B203" s="104"/>
      <c r="C203" s="104"/>
      <c r="D203" s="105">
        <f t="shared" si="35"/>
        <v>0</v>
      </c>
      <c r="E203" s="105">
        <f t="shared" si="36"/>
        <v>0</v>
      </c>
      <c r="F203" s="26">
        <f t="shared" si="37"/>
        <v>0</v>
      </c>
      <c r="G203" s="26">
        <f t="shared" si="38"/>
        <v>0</v>
      </c>
      <c r="H203" s="26">
        <f t="shared" si="39"/>
        <v>0</v>
      </c>
      <c r="I203" s="26">
        <f t="shared" si="40"/>
        <v>0</v>
      </c>
      <c r="J203" s="26">
        <f t="shared" si="41"/>
        <v>0</v>
      </c>
      <c r="K203" s="26">
        <f t="shared" si="42"/>
        <v>0</v>
      </c>
      <c r="L203" s="26">
        <f t="shared" si="43"/>
        <v>0</v>
      </c>
      <c r="M203" s="26">
        <f t="shared" ca="1" si="44"/>
        <v>-0.70184814626241554</v>
      </c>
      <c r="N203" s="26">
        <f t="shared" ca="1" si="45"/>
        <v>0</v>
      </c>
      <c r="O203" s="106">
        <f t="shared" ca="1" si="46"/>
        <v>0</v>
      </c>
      <c r="P203" s="26">
        <f t="shared" ca="1" si="47"/>
        <v>0</v>
      </c>
      <c r="Q203" s="26">
        <f t="shared" ca="1" si="48"/>
        <v>0</v>
      </c>
      <c r="R203">
        <f t="shared" ca="1" si="49"/>
        <v>0.70184814626241554</v>
      </c>
    </row>
    <row r="204" spans="1:18">
      <c r="A204" s="104"/>
      <c r="B204" s="104"/>
      <c r="C204" s="104"/>
      <c r="D204" s="105">
        <f t="shared" si="35"/>
        <v>0</v>
      </c>
      <c r="E204" s="105">
        <f t="shared" si="36"/>
        <v>0</v>
      </c>
      <c r="F204" s="26">
        <f t="shared" si="37"/>
        <v>0</v>
      </c>
      <c r="G204" s="26">
        <f t="shared" si="38"/>
        <v>0</v>
      </c>
      <c r="H204" s="26">
        <f t="shared" si="39"/>
        <v>0</v>
      </c>
      <c r="I204" s="26">
        <f t="shared" si="40"/>
        <v>0</v>
      </c>
      <c r="J204" s="26">
        <f t="shared" si="41"/>
        <v>0</v>
      </c>
      <c r="K204" s="26">
        <f t="shared" si="42"/>
        <v>0</v>
      </c>
      <c r="L204" s="26">
        <f t="shared" si="43"/>
        <v>0</v>
      </c>
      <c r="M204" s="26">
        <f t="shared" ca="1" si="44"/>
        <v>-0.70184814626241554</v>
      </c>
      <c r="N204" s="26">
        <f t="shared" ca="1" si="45"/>
        <v>0</v>
      </c>
      <c r="O204" s="106">
        <f t="shared" ca="1" si="46"/>
        <v>0</v>
      </c>
      <c r="P204" s="26">
        <f t="shared" ca="1" si="47"/>
        <v>0</v>
      </c>
      <c r="Q204" s="26">
        <f t="shared" ca="1" si="48"/>
        <v>0</v>
      </c>
      <c r="R204">
        <f t="shared" ca="1" si="49"/>
        <v>0.70184814626241554</v>
      </c>
    </row>
    <row r="205" spans="1:18">
      <c r="A205" s="104"/>
      <c r="B205" s="104"/>
      <c r="C205" s="104"/>
      <c r="D205" s="105">
        <f t="shared" si="35"/>
        <v>0</v>
      </c>
      <c r="E205" s="105">
        <f t="shared" si="36"/>
        <v>0</v>
      </c>
      <c r="F205" s="26">
        <f t="shared" si="37"/>
        <v>0</v>
      </c>
      <c r="G205" s="26">
        <f t="shared" si="38"/>
        <v>0</v>
      </c>
      <c r="H205" s="26">
        <f t="shared" si="39"/>
        <v>0</v>
      </c>
      <c r="I205" s="26">
        <f t="shared" si="40"/>
        <v>0</v>
      </c>
      <c r="J205" s="26">
        <f t="shared" si="41"/>
        <v>0</v>
      </c>
      <c r="K205" s="26">
        <f t="shared" si="42"/>
        <v>0</v>
      </c>
      <c r="L205" s="26">
        <f t="shared" si="43"/>
        <v>0</v>
      </c>
      <c r="M205" s="26">
        <f t="shared" ca="1" si="44"/>
        <v>-0.70184814626241554</v>
      </c>
      <c r="N205" s="26">
        <f t="shared" ca="1" si="45"/>
        <v>0</v>
      </c>
      <c r="O205" s="106">
        <f t="shared" ca="1" si="46"/>
        <v>0</v>
      </c>
      <c r="P205" s="26">
        <f t="shared" ca="1" si="47"/>
        <v>0</v>
      </c>
      <c r="Q205" s="26">
        <f t="shared" ca="1" si="48"/>
        <v>0</v>
      </c>
      <c r="R205">
        <f t="shared" ca="1" si="49"/>
        <v>0.70184814626241554</v>
      </c>
    </row>
    <row r="206" spans="1:18">
      <c r="A206" s="104"/>
      <c r="B206" s="104"/>
      <c r="C206" s="104"/>
      <c r="D206" s="105">
        <f t="shared" si="35"/>
        <v>0</v>
      </c>
      <c r="E206" s="105">
        <f t="shared" si="36"/>
        <v>0</v>
      </c>
      <c r="F206" s="26">
        <f t="shared" si="37"/>
        <v>0</v>
      </c>
      <c r="G206" s="26">
        <f t="shared" si="38"/>
        <v>0</v>
      </c>
      <c r="H206" s="26">
        <f t="shared" si="39"/>
        <v>0</v>
      </c>
      <c r="I206" s="26">
        <f t="shared" si="40"/>
        <v>0</v>
      </c>
      <c r="J206" s="26">
        <f t="shared" si="41"/>
        <v>0</v>
      </c>
      <c r="K206" s="26">
        <f t="shared" si="42"/>
        <v>0</v>
      </c>
      <c r="L206" s="26">
        <f t="shared" si="43"/>
        <v>0</v>
      </c>
      <c r="M206" s="26">
        <f t="shared" ca="1" si="44"/>
        <v>-0.70184814626241554</v>
      </c>
      <c r="N206" s="26">
        <f t="shared" ca="1" si="45"/>
        <v>0</v>
      </c>
      <c r="O206" s="106">
        <f t="shared" ca="1" si="46"/>
        <v>0</v>
      </c>
      <c r="P206" s="26">
        <f t="shared" ca="1" si="47"/>
        <v>0</v>
      </c>
      <c r="Q206" s="26">
        <f t="shared" ca="1" si="48"/>
        <v>0</v>
      </c>
      <c r="R206">
        <f t="shared" ca="1" si="49"/>
        <v>0.70184814626241554</v>
      </c>
    </row>
    <row r="207" spans="1:18">
      <c r="A207" s="104"/>
      <c r="B207" s="104"/>
      <c r="C207" s="104"/>
      <c r="D207" s="105">
        <f t="shared" si="35"/>
        <v>0</v>
      </c>
      <c r="E207" s="105">
        <f t="shared" si="36"/>
        <v>0</v>
      </c>
      <c r="F207" s="26">
        <f t="shared" si="37"/>
        <v>0</v>
      </c>
      <c r="G207" s="26">
        <f t="shared" si="38"/>
        <v>0</v>
      </c>
      <c r="H207" s="26">
        <f t="shared" si="39"/>
        <v>0</v>
      </c>
      <c r="I207" s="26">
        <f t="shared" si="40"/>
        <v>0</v>
      </c>
      <c r="J207" s="26">
        <f t="shared" si="41"/>
        <v>0</v>
      </c>
      <c r="K207" s="26">
        <f t="shared" si="42"/>
        <v>0</v>
      </c>
      <c r="L207" s="26">
        <f t="shared" si="43"/>
        <v>0</v>
      </c>
      <c r="M207" s="26">
        <f t="shared" ca="1" si="44"/>
        <v>-0.70184814626241554</v>
      </c>
      <c r="N207" s="26">
        <f t="shared" ca="1" si="45"/>
        <v>0</v>
      </c>
      <c r="O207" s="106">
        <f t="shared" ca="1" si="46"/>
        <v>0</v>
      </c>
      <c r="P207" s="26">
        <f t="shared" ca="1" si="47"/>
        <v>0</v>
      </c>
      <c r="Q207" s="26">
        <f t="shared" ca="1" si="48"/>
        <v>0</v>
      </c>
      <c r="R207">
        <f t="shared" ca="1" si="49"/>
        <v>0.70184814626241554</v>
      </c>
    </row>
    <row r="208" spans="1:18">
      <c r="A208" s="104"/>
      <c r="B208" s="104"/>
      <c r="C208" s="104"/>
      <c r="D208" s="105">
        <f t="shared" si="35"/>
        <v>0</v>
      </c>
      <c r="E208" s="105">
        <f t="shared" si="36"/>
        <v>0</v>
      </c>
      <c r="F208" s="26">
        <f t="shared" si="37"/>
        <v>0</v>
      </c>
      <c r="G208" s="26">
        <f t="shared" si="38"/>
        <v>0</v>
      </c>
      <c r="H208" s="26">
        <f t="shared" si="39"/>
        <v>0</v>
      </c>
      <c r="I208" s="26">
        <f t="shared" si="40"/>
        <v>0</v>
      </c>
      <c r="J208" s="26">
        <f t="shared" si="41"/>
        <v>0</v>
      </c>
      <c r="K208" s="26">
        <f t="shared" si="42"/>
        <v>0</v>
      </c>
      <c r="L208" s="26">
        <f t="shared" si="43"/>
        <v>0</v>
      </c>
      <c r="M208" s="26">
        <f t="shared" ca="1" si="44"/>
        <v>-0.70184814626241554</v>
      </c>
      <c r="N208" s="26">
        <f t="shared" ca="1" si="45"/>
        <v>0</v>
      </c>
      <c r="O208" s="106">
        <f t="shared" ca="1" si="46"/>
        <v>0</v>
      </c>
      <c r="P208" s="26">
        <f t="shared" ca="1" si="47"/>
        <v>0</v>
      </c>
      <c r="Q208" s="26">
        <f t="shared" ca="1" si="48"/>
        <v>0</v>
      </c>
      <c r="R208">
        <f t="shared" ca="1" si="49"/>
        <v>0.70184814626241554</v>
      </c>
    </row>
    <row r="209" spans="1:18">
      <c r="A209" s="104"/>
      <c r="B209" s="104"/>
      <c r="C209" s="104"/>
      <c r="D209" s="105">
        <f t="shared" si="35"/>
        <v>0</v>
      </c>
      <c r="E209" s="105">
        <f t="shared" si="36"/>
        <v>0</v>
      </c>
      <c r="F209" s="26">
        <f t="shared" si="37"/>
        <v>0</v>
      </c>
      <c r="G209" s="26">
        <f t="shared" si="38"/>
        <v>0</v>
      </c>
      <c r="H209" s="26">
        <f t="shared" si="39"/>
        <v>0</v>
      </c>
      <c r="I209" s="26">
        <f t="shared" si="40"/>
        <v>0</v>
      </c>
      <c r="J209" s="26">
        <f t="shared" si="41"/>
        <v>0</v>
      </c>
      <c r="K209" s="26">
        <f t="shared" si="42"/>
        <v>0</v>
      </c>
      <c r="L209" s="26">
        <f t="shared" si="43"/>
        <v>0</v>
      </c>
      <c r="M209" s="26">
        <f t="shared" ca="1" si="44"/>
        <v>-0.70184814626241554</v>
      </c>
      <c r="N209" s="26">
        <f t="shared" ca="1" si="45"/>
        <v>0</v>
      </c>
      <c r="O209" s="106">
        <f t="shared" ca="1" si="46"/>
        <v>0</v>
      </c>
      <c r="P209" s="26">
        <f t="shared" ca="1" si="47"/>
        <v>0</v>
      </c>
      <c r="Q209" s="26">
        <f t="shared" ca="1" si="48"/>
        <v>0</v>
      </c>
      <c r="R209">
        <f t="shared" ca="1" si="49"/>
        <v>0.70184814626241554</v>
      </c>
    </row>
    <row r="210" spans="1:18">
      <c r="A210" s="104"/>
      <c r="B210" s="104"/>
      <c r="C210" s="104"/>
      <c r="D210" s="105">
        <f t="shared" si="35"/>
        <v>0</v>
      </c>
      <c r="E210" s="105">
        <f t="shared" si="36"/>
        <v>0</v>
      </c>
      <c r="F210" s="26">
        <f t="shared" si="37"/>
        <v>0</v>
      </c>
      <c r="G210" s="26">
        <f t="shared" si="38"/>
        <v>0</v>
      </c>
      <c r="H210" s="26">
        <f t="shared" si="39"/>
        <v>0</v>
      </c>
      <c r="I210" s="26">
        <f t="shared" si="40"/>
        <v>0</v>
      </c>
      <c r="J210" s="26">
        <f t="shared" si="41"/>
        <v>0</v>
      </c>
      <c r="K210" s="26">
        <f t="shared" si="42"/>
        <v>0</v>
      </c>
      <c r="L210" s="26">
        <f t="shared" si="43"/>
        <v>0</v>
      </c>
      <c r="M210" s="26">
        <f t="shared" ca="1" si="44"/>
        <v>-0.70184814626241554</v>
      </c>
      <c r="N210" s="26">
        <f t="shared" ca="1" si="45"/>
        <v>0</v>
      </c>
      <c r="O210" s="106">
        <f t="shared" ca="1" si="46"/>
        <v>0</v>
      </c>
      <c r="P210" s="26">
        <f t="shared" ca="1" si="47"/>
        <v>0</v>
      </c>
      <c r="Q210" s="26">
        <f t="shared" ca="1" si="48"/>
        <v>0</v>
      </c>
      <c r="R210">
        <f t="shared" ca="1" si="49"/>
        <v>0.70184814626241554</v>
      </c>
    </row>
    <row r="211" spans="1:18">
      <c r="A211" s="104"/>
      <c r="B211" s="104"/>
      <c r="C211" s="104"/>
      <c r="D211" s="105">
        <f t="shared" si="35"/>
        <v>0</v>
      </c>
      <c r="E211" s="105">
        <f t="shared" si="36"/>
        <v>0</v>
      </c>
      <c r="F211" s="26">
        <f t="shared" si="37"/>
        <v>0</v>
      </c>
      <c r="G211" s="26">
        <f t="shared" si="38"/>
        <v>0</v>
      </c>
      <c r="H211" s="26">
        <f t="shared" si="39"/>
        <v>0</v>
      </c>
      <c r="I211" s="26">
        <f t="shared" si="40"/>
        <v>0</v>
      </c>
      <c r="J211" s="26">
        <f t="shared" si="41"/>
        <v>0</v>
      </c>
      <c r="K211" s="26">
        <f t="shared" si="42"/>
        <v>0</v>
      </c>
      <c r="L211" s="26">
        <f t="shared" si="43"/>
        <v>0</v>
      </c>
      <c r="M211" s="26">
        <f t="shared" ca="1" si="44"/>
        <v>-0.70184814626241554</v>
      </c>
      <c r="N211" s="26">
        <f t="shared" ca="1" si="45"/>
        <v>0</v>
      </c>
      <c r="O211" s="106">
        <f t="shared" ca="1" si="46"/>
        <v>0</v>
      </c>
      <c r="P211" s="26">
        <f t="shared" ca="1" si="47"/>
        <v>0</v>
      </c>
      <c r="Q211" s="26">
        <f t="shared" ca="1" si="48"/>
        <v>0</v>
      </c>
      <c r="R211">
        <f t="shared" ca="1" si="49"/>
        <v>0.70184814626241554</v>
      </c>
    </row>
    <row r="212" spans="1:18">
      <c r="A212" s="104"/>
      <c r="B212" s="104"/>
      <c r="C212" s="104"/>
      <c r="D212" s="105">
        <f t="shared" si="35"/>
        <v>0</v>
      </c>
      <c r="E212" s="105">
        <f t="shared" si="36"/>
        <v>0</v>
      </c>
      <c r="F212" s="26">
        <f t="shared" si="37"/>
        <v>0</v>
      </c>
      <c r="G212" s="26">
        <f t="shared" si="38"/>
        <v>0</v>
      </c>
      <c r="H212" s="26">
        <f t="shared" si="39"/>
        <v>0</v>
      </c>
      <c r="I212" s="26">
        <f t="shared" si="40"/>
        <v>0</v>
      </c>
      <c r="J212" s="26">
        <f t="shared" si="41"/>
        <v>0</v>
      </c>
      <c r="K212" s="26">
        <f t="shared" si="42"/>
        <v>0</v>
      </c>
      <c r="L212" s="26">
        <f t="shared" si="43"/>
        <v>0</v>
      </c>
      <c r="M212" s="26">
        <f t="shared" ca="1" si="44"/>
        <v>-0.70184814626241554</v>
      </c>
      <c r="N212" s="26">
        <f t="shared" ca="1" si="45"/>
        <v>0</v>
      </c>
      <c r="O212" s="106">
        <f t="shared" ca="1" si="46"/>
        <v>0</v>
      </c>
      <c r="P212" s="26">
        <f t="shared" ca="1" si="47"/>
        <v>0</v>
      </c>
      <c r="Q212" s="26">
        <f t="shared" ca="1" si="48"/>
        <v>0</v>
      </c>
      <c r="R212">
        <f t="shared" ca="1" si="49"/>
        <v>0.70184814626241554</v>
      </c>
    </row>
    <row r="213" spans="1:18">
      <c r="A213" s="104"/>
      <c r="B213" s="104"/>
      <c r="C213" s="104"/>
      <c r="D213" s="105">
        <f t="shared" ref="D213:D276" si="50">A213/A$18</f>
        <v>0</v>
      </c>
      <c r="E213" s="105">
        <f t="shared" ref="E213:E276" si="51">B213/B$18</f>
        <v>0</v>
      </c>
      <c r="F213" s="26">
        <f t="shared" ref="F213:F276" si="52">$C213*D213</f>
        <v>0</v>
      </c>
      <c r="G213" s="26">
        <f t="shared" ref="G213:G276" si="53">$C213*E213</f>
        <v>0</v>
      </c>
      <c r="H213" s="26">
        <f t="shared" ref="H213:H276" si="54">C213*D213*D213</f>
        <v>0</v>
      </c>
      <c r="I213" s="26">
        <f t="shared" ref="I213:I276" si="55">C213*D213*D213*D213</f>
        <v>0</v>
      </c>
      <c r="J213" s="26">
        <f t="shared" ref="J213:J276" si="56">C213*D213*D213*D213*D213</f>
        <v>0</v>
      </c>
      <c r="K213" s="26">
        <f t="shared" ref="K213:K276" si="57">C213*E213*D213</f>
        <v>0</v>
      </c>
      <c r="L213" s="26">
        <f t="shared" ref="L213:L276" si="58">C213*E213*D213*D213</f>
        <v>0</v>
      </c>
      <c r="M213" s="26">
        <f t="shared" ref="M213:M276" ca="1" si="59">+E$4+E$5*D213+E$6*D213^2</f>
        <v>-0.70184814626241554</v>
      </c>
      <c r="N213" s="26">
        <f t="shared" ref="N213:N276" ca="1" si="60">C213*(M213-E213)^2</f>
        <v>0</v>
      </c>
      <c r="O213" s="106">
        <f t="shared" ref="O213:O276" ca="1" si="61">(C213*O$1-O$2*F213+O$3*H213)^2</f>
        <v>0</v>
      </c>
      <c r="P213" s="26">
        <f t="shared" ref="P213:P276" ca="1" si="62">(-C213*O$2+O$4*F213-O$5*H213)^2</f>
        <v>0</v>
      </c>
      <c r="Q213" s="26">
        <f t="shared" ref="Q213:Q276" ca="1" si="63">+(C213*O$3-F213*O$5+H213*O$6)^2</f>
        <v>0</v>
      </c>
      <c r="R213">
        <f t="shared" ref="R213:R276" ca="1" si="64">+E213-M213</f>
        <v>0.70184814626241554</v>
      </c>
    </row>
    <row r="214" spans="1:18">
      <c r="A214" s="104"/>
      <c r="B214" s="104"/>
      <c r="C214" s="104"/>
      <c r="D214" s="105">
        <f t="shared" si="50"/>
        <v>0</v>
      </c>
      <c r="E214" s="105">
        <f t="shared" si="51"/>
        <v>0</v>
      </c>
      <c r="F214" s="26">
        <f t="shared" si="52"/>
        <v>0</v>
      </c>
      <c r="G214" s="26">
        <f t="shared" si="53"/>
        <v>0</v>
      </c>
      <c r="H214" s="26">
        <f t="shared" si="54"/>
        <v>0</v>
      </c>
      <c r="I214" s="26">
        <f t="shared" si="55"/>
        <v>0</v>
      </c>
      <c r="J214" s="26">
        <f t="shared" si="56"/>
        <v>0</v>
      </c>
      <c r="K214" s="26">
        <f t="shared" si="57"/>
        <v>0</v>
      </c>
      <c r="L214" s="26">
        <f t="shared" si="58"/>
        <v>0</v>
      </c>
      <c r="M214" s="26">
        <f t="shared" ca="1" si="59"/>
        <v>-0.70184814626241554</v>
      </c>
      <c r="N214" s="26">
        <f t="shared" ca="1" si="60"/>
        <v>0</v>
      </c>
      <c r="O214" s="106">
        <f t="shared" ca="1" si="61"/>
        <v>0</v>
      </c>
      <c r="P214" s="26">
        <f t="shared" ca="1" si="62"/>
        <v>0</v>
      </c>
      <c r="Q214" s="26">
        <f t="shared" ca="1" si="63"/>
        <v>0</v>
      </c>
      <c r="R214">
        <f t="shared" ca="1" si="64"/>
        <v>0.70184814626241554</v>
      </c>
    </row>
    <row r="215" spans="1:18">
      <c r="A215" s="104"/>
      <c r="B215" s="104"/>
      <c r="C215" s="104"/>
      <c r="D215" s="105">
        <f t="shared" si="50"/>
        <v>0</v>
      </c>
      <c r="E215" s="105">
        <f t="shared" si="51"/>
        <v>0</v>
      </c>
      <c r="F215" s="26">
        <f t="shared" si="52"/>
        <v>0</v>
      </c>
      <c r="G215" s="26">
        <f t="shared" si="53"/>
        <v>0</v>
      </c>
      <c r="H215" s="26">
        <f t="shared" si="54"/>
        <v>0</v>
      </c>
      <c r="I215" s="26">
        <f t="shared" si="55"/>
        <v>0</v>
      </c>
      <c r="J215" s="26">
        <f t="shared" si="56"/>
        <v>0</v>
      </c>
      <c r="K215" s="26">
        <f t="shared" si="57"/>
        <v>0</v>
      </c>
      <c r="L215" s="26">
        <f t="shared" si="58"/>
        <v>0</v>
      </c>
      <c r="M215" s="26">
        <f t="shared" ca="1" si="59"/>
        <v>-0.70184814626241554</v>
      </c>
      <c r="N215" s="26">
        <f t="shared" ca="1" si="60"/>
        <v>0</v>
      </c>
      <c r="O215" s="106">
        <f t="shared" ca="1" si="61"/>
        <v>0</v>
      </c>
      <c r="P215" s="26">
        <f t="shared" ca="1" si="62"/>
        <v>0</v>
      </c>
      <c r="Q215" s="26">
        <f t="shared" ca="1" si="63"/>
        <v>0</v>
      </c>
      <c r="R215">
        <f t="shared" ca="1" si="64"/>
        <v>0.70184814626241554</v>
      </c>
    </row>
    <row r="216" spans="1:18">
      <c r="A216" s="104"/>
      <c r="B216" s="104"/>
      <c r="C216" s="104"/>
      <c r="D216" s="105">
        <f t="shared" si="50"/>
        <v>0</v>
      </c>
      <c r="E216" s="105">
        <f t="shared" si="51"/>
        <v>0</v>
      </c>
      <c r="F216" s="26">
        <f t="shared" si="52"/>
        <v>0</v>
      </c>
      <c r="G216" s="26">
        <f t="shared" si="53"/>
        <v>0</v>
      </c>
      <c r="H216" s="26">
        <f t="shared" si="54"/>
        <v>0</v>
      </c>
      <c r="I216" s="26">
        <f t="shared" si="55"/>
        <v>0</v>
      </c>
      <c r="J216" s="26">
        <f t="shared" si="56"/>
        <v>0</v>
      </c>
      <c r="K216" s="26">
        <f t="shared" si="57"/>
        <v>0</v>
      </c>
      <c r="L216" s="26">
        <f t="shared" si="58"/>
        <v>0</v>
      </c>
      <c r="M216" s="26">
        <f t="shared" ca="1" si="59"/>
        <v>-0.70184814626241554</v>
      </c>
      <c r="N216" s="26">
        <f t="shared" ca="1" si="60"/>
        <v>0</v>
      </c>
      <c r="O216" s="106">
        <f t="shared" ca="1" si="61"/>
        <v>0</v>
      </c>
      <c r="P216" s="26">
        <f t="shared" ca="1" si="62"/>
        <v>0</v>
      </c>
      <c r="Q216" s="26">
        <f t="shared" ca="1" si="63"/>
        <v>0</v>
      </c>
      <c r="R216">
        <f t="shared" ca="1" si="64"/>
        <v>0.70184814626241554</v>
      </c>
    </row>
    <row r="217" spans="1:18">
      <c r="A217" s="104"/>
      <c r="B217" s="104"/>
      <c r="C217" s="104"/>
      <c r="D217" s="105">
        <f t="shared" si="50"/>
        <v>0</v>
      </c>
      <c r="E217" s="105">
        <f t="shared" si="51"/>
        <v>0</v>
      </c>
      <c r="F217" s="26">
        <f t="shared" si="52"/>
        <v>0</v>
      </c>
      <c r="G217" s="26">
        <f t="shared" si="53"/>
        <v>0</v>
      </c>
      <c r="H217" s="26">
        <f t="shared" si="54"/>
        <v>0</v>
      </c>
      <c r="I217" s="26">
        <f t="shared" si="55"/>
        <v>0</v>
      </c>
      <c r="J217" s="26">
        <f t="shared" si="56"/>
        <v>0</v>
      </c>
      <c r="K217" s="26">
        <f t="shared" si="57"/>
        <v>0</v>
      </c>
      <c r="L217" s="26">
        <f t="shared" si="58"/>
        <v>0</v>
      </c>
      <c r="M217" s="26">
        <f t="shared" ca="1" si="59"/>
        <v>-0.70184814626241554</v>
      </c>
      <c r="N217" s="26">
        <f t="shared" ca="1" si="60"/>
        <v>0</v>
      </c>
      <c r="O217" s="106">
        <f t="shared" ca="1" si="61"/>
        <v>0</v>
      </c>
      <c r="P217" s="26">
        <f t="shared" ca="1" si="62"/>
        <v>0</v>
      </c>
      <c r="Q217" s="26">
        <f t="shared" ca="1" si="63"/>
        <v>0</v>
      </c>
      <c r="R217">
        <f t="shared" ca="1" si="64"/>
        <v>0.70184814626241554</v>
      </c>
    </row>
    <row r="218" spans="1:18">
      <c r="A218" s="104"/>
      <c r="B218" s="104"/>
      <c r="C218" s="104"/>
      <c r="D218" s="105">
        <f t="shared" si="50"/>
        <v>0</v>
      </c>
      <c r="E218" s="105">
        <f t="shared" si="51"/>
        <v>0</v>
      </c>
      <c r="F218" s="26">
        <f t="shared" si="52"/>
        <v>0</v>
      </c>
      <c r="G218" s="26">
        <f t="shared" si="53"/>
        <v>0</v>
      </c>
      <c r="H218" s="26">
        <f t="shared" si="54"/>
        <v>0</v>
      </c>
      <c r="I218" s="26">
        <f t="shared" si="55"/>
        <v>0</v>
      </c>
      <c r="J218" s="26">
        <f t="shared" si="56"/>
        <v>0</v>
      </c>
      <c r="K218" s="26">
        <f t="shared" si="57"/>
        <v>0</v>
      </c>
      <c r="L218" s="26">
        <f t="shared" si="58"/>
        <v>0</v>
      </c>
      <c r="M218" s="26">
        <f t="shared" ca="1" si="59"/>
        <v>-0.70184814626241554</v>
      </c>
      <c r="N218" s="26">
        <f t="shared" ca="1" si="60"/>
        <v>0</v>
      </c>
      <c r="O218" s="106">
        <f t="shared" ca="1" si="61"/>
        <v>0</v>
      </c>
      <c r="P218" s="26">
        <f t="shared" ca="1" si="62"/>
        <v>0</v>
      </c>
      <c r="Q218" s="26">
        <f t="shared" ca="1" si="63"/>
        <v>0</v>
      </c>
      <c r="R218">
        <f t="shared" ca="1" si="64"/>
        <v>0.70184814626241554</v>
      </c>
    </row>
    <row r="219" spans="1:18">
      <c r="A219" s="104"/>
      <c r="B219" s="104"/>
      <c r="C219" s="104"/>
      <c r="D219" s="105">
        <f t="shared" si="50"/>
        <v>0</v>
      </c>
      <c r="E219" s="105">
        <f t="shared" si="51"/>
        <v>0</v>
      </c>
      <c r="F219" s="26">
        <f t="shared" si="52"/>
        <v>0</v>
      </c>
      <c r="G219" s="26">
        <f t="shared" si="53"/>
        <v>0</v>
      </c>
      <c r="H219" s="26">
        <f t="shared" si="54"/>
        <v>0</v>
      </c>
      <c r="I219" s="26">
        <f t="shared" si="55"/>
        <v>0</v>
      </c>
      <c r="J219" s="26">
        <f t="shared" si="56"/>
        <v>0</v>
      </c>
      <c r="K219" s="26">
        <f t="shared" si="57"/>
        <v>0</v>
      </c>
      <c r="L219" s="26">
        <f t="shared" si="58"/>
        <v>0</v>
      </c>
      <c r="M219" s="26">
        <f t="shared" ca="1" si="59"/>
        <v>-0.70184814626241554</v>
      </c>
      <c r="N219" s="26">
        <f t="shared" ca="1" si="60"/>
        <v>0</v>
      </c>
      <c r="O219" s="106">
        <f t="shared" ca="1" si="61"/>
        <v>0</v>
      </c>
      <c r="P219" s="26">
        <f t="shared" ca="1" si="62"/>
        <v>0</v>
      </c>
      <c r="Q219" s="26">
        <f t="shared" ca="1" si="63"/>
        <v>0</v>
      </c>
      <c r="R219">
        <f t="shared" ca="1" si="64"/>
        <v>0.70184814626241554</v>
      </c>
    </row>
    <row r="220" spans="1:18">
      <c r="A220" s="104"/>
      <c r="B220" s="104"/>
      <c r="C220" s="104"/>
      <c r="D220" s="105">
        <f t="shared" si="50"/>
        <v>0</v>
      </c>
      <c r="E220" s="105">
        <f t="shared" si="51"/>
        <v>0</v>
      </c>
      <c r="F220" s="26">
        <f t="shared" si="52"/>
        <v>0</v>
      </c>
      <c r="G220" s="26">
        <f t="shared" si="53"/>
        <v>0</v>
      </c>
      <c r="H220" s="26">
        <f t="shared" si="54"/>
        <v>0</v>
      </c>
      <c r="I220" s="26">
        <f t="shared" si="55"/>
        <v>0</v>
      </c>
      <c r="J220" s="26">
        <f t="shared" si="56"/>
        <v>0</v>
      </c>
      <c r="K220" s="26">
        <f t="shared" si="57"/>
        <v>0</v>
      </c>
      <c r="L220" s="26">
        <f t="shared" si="58"/>
        <v>0</v>
      </c>
      <c r="M220" s="26">
        <f t="shared" ca="1" si="59"/>
        <v>-0.70184814626241554</v>
      </c>
      <c r="N220" s="26">
        <f t="shared" ca="1" si="60"/>
        <v>0</v>
      </c>
      <c r="O220" s="106">
        <f t="shared" ca="1" si="61"/>
        <v>0</v>
      </c>
      <c r="P220" s="26">
        <f t="shared" ca="1" si="62"/>
        <v>0</v>
      </c>
      <c r="Q220" s="26">
        <f t="shared" ca="1" si="63"/>
        <v>0</v>
      </c>
      <c r="R220">
        <f t="shared" ca="1" si="64"/>
        <v>0.70184814626241554</v>
      </c>
    </row>
    <row r="221" spans="1:18">
      <c r="A221" s="104"/>
      <c r="B221" s="104"/>
      <c r="C221" s="104"/>
      <c r="D221" s="105">
        <f t="shared" si="50"/>
        <v>0</v>
      </c>
      <c r="E221" s="105">
        <f t="shared" si="51"/>
        <v>0</v>
      </c>
      <c r="F221" s="26">
        <f t="shared" si="52"/>
        <v>0</v>
      </c>
      <c r="G221" s="26">
        <f t="shared" si="53"/>
        <v>0</v>
      </c>
      <c r="H221" s="26">
        <f t="shared" si="54"/>
        <v>0</v>
      </c>
      <c r="I221" s="26">
        <f t="shared" si="55"/>
        <v>0</v>
      </c>
      <c r="J221" s="26">
        <f t="shared" si="56"/>
        <v>0</v>
      </c>
      <c r="K221" s="26">
        <f t="shared" si="57"/>
        <v>0</v>
      </c>
      <c r="L221" s="26">
        <f t="shared" si="58"/>
        <v>0</v>
      </c>
      <c r="M221" s="26">
        <f t="shared" ca="1" si="59"/>
        <v>-0.70184814626241554</v>
      </c>
      <c r="N221" s="26">
        <f t="shared" ca="1" si="60"/>
        <v>0</v>
      </c>
      <c r="O221" s="106">
        <f t="shared" ca="1" si="61"/>
        <v>0</v>
      </c>
      <c r="P221" s="26">
        <f t="shared" ca="1" si="62"/>
        <v>0</v>
      </c>
      <c r="Q221" s="26">
        <f t="shared" ca="1" si="63"/>
        <v>0</v>
      </c>
      <c r="R221">
        <f t="shared" ca="1" si="64"/>
        <v>0.70184814626241554</v>
      </c>
    </row>
    <row r="222" spans="1:18">
      <c r="A222" s="104"/>
      <c r="B222" s="104"/>
      <c r="C222" s="104"/>
      <c r="D222" s="105">
        <f t="shared" si="50"/>
        <v>0</v>
      </c>
      <c r="E222" s="105">
        <f t="shared" si="51"/>
        <v>0</v>
      </c>
      <c r="F222" s="26">
        <f t="shared" si="52"/>
        <v>0</v>
      </c>
      <c r="G222" s="26">
        <f t="shared" si="53"/>
        <v>0</v>
      </c>
      <c r="H222" s="26">
        <f t="shared" si="54"/>
        <v>0</v>
      </c>
      <c r="I222" s="26">
        <f t="shared" si="55"/>
        <v>0</v>
      </c>
      <c r="J222" s="26">
        <f t="shared" si="56"/>
        <v>0</v>
      </c>
      <c r="K222" s="26">
        <f t="shared" si="57"/>
        <v>0</v>
      </c>
      <c r="L222" s="26">
        <f t="shared" si="58"/>
        <v>0</v>
      </c>
      <c r="M222" s="26">
        <f t="shared" ca="1" si="59"/>
        <v>-0.70184814626241554</v>
      </c>
      <c r="N222" s="26">
        <f t="shared" ca="1" si="60"/>
        <v>0</v>
      </c>
      <c r="O222" s="106">
        <f t="shared" ca="1" si="61"/>
        <v>0</v>
      </c>
      <c r="P222" s="26">
        <f t="shared" ca="1" si="62"/>
        <v>0</v>
      </c>
      <c r="Q222" s="26">
        <f t="shared" ca="1" si="63"/>
        <v>0</v>
      </c>
      <c r="R222">
        <f t="shared" ca="1" si="64"/>
        <v>0.70184814626241554</v>
      </c>
    </row>
    <row r="223" spans="1:18">
      <c r="A223" s="104"/>
      <c r="B223" s="104"/>
      <c r="C223" s="104"/>
      <c r="D223" s="105">
        <f t="shared" si="50"/>
        <v>0</v>
      </c>
      <c r="E223" s="105">
        <f t="shared" si="51"/>
        <v>0</v>
      </c>
      <c r="F223" s="26">
        <f t="shared" si="52"/>
        <v>0</v>
      </c>
      <c r="G223" s="26">
        <f t="shared" si="53"/>
        <v>0</v>
      </c>
      <c r="H223" s="26">
        <f t="shared" si="54"/>
        <v>0</v>
      </c>
      <c r="I223" s="26">
        <f t="shared" si="55"/>
        <v>0</v>
      </c>
      <c r="J223" s="26">
        <f t="shared" si="56"/>
        <v>0</v>
      </c>
      <c r="K223" s="26">
        <f t="shared" si="57"/>
        <v>0</v>
      </c>
      <c r="L223" s="26">
        <f t="shared" si="58"/>
        <v>0</v>
      </c>
      <c r="M223" s="26">
        <f t="shared" ca="1" si="59"/>
        <v>-0.70184814626241554</v>
      </c>
      <c r="N223" s="26">
        <f t="shared" ca="1" si="60"/>
        <v>0</v>
      </c>
      <c r="O223" s="106">
        <f t="shared" ca="1" si="61"/>
        <v>0</v>
      </c>
      <c r="P223" s="26">
        <f t="shared" ca="1" si="62"/>
        <v>0</v>
      </c>
      <c r="Q223" s="26">
        <f t="shared" ca="1" si="63"/>
        <v>0</v>
      </c>
      <c r="R223">
        <f t="shared" ca="1" si="64"/>
        <v>0.70184814626241554</v>
      </c>
    </row>
    <row r="224" spans="1:18">
      <c r="A224" s="104"/>
      <c r="B224" s="104"/>
      <c r="C224" s="104"/>
      <c r="D224" s="105">
        <f t="shared" si="50"/>
        <v>0</v>
      </c>
      <c r="E224" s="105">
        <f t="shared" si="51"/>
        <v>0</v>
      </c>
      <c r="F224" s="26">
        <f t="shared" si="52"/>
        <v>0</v>
      </c>
      <c r="G224" s="26">
        <f t="shared" si="53"/>
        <v>0</v>
      </c>
      <c r="H224" s="26">
        <f t="shared" si="54"/>
        <v>0</v>
      </c>
      <c r="I224" s="26">
        <f t="shared" si="55"/>
        <v>0</v>
      </c>
      <c r="J224" s="26">
        <f t="shared" si="56"/>
        <v>0</v>
      </c>
      <c r="K224" s="26">
        <f t="shared" si="57"/>
        <v>0</v>
      </c>
      <c r="L224" s="26">
        <f t="shared" si="58"/>
        <v>0</v>
      </c>
      <c r="M224" s="26">
        <f t="shared" ca="1" si="59"/>
        <v>-0.70184814626241554</v>
      </c>
      <c r="N224" s="26">
        <f t="shared" ca="1" si="60"/>
        <v>0</v>
      </c>
      <c r="O224" s="106">
        <f t="shared" ca="1" si="61"/>
        <v>0</v>
      </c>
      <c r="P224" s="26">
        <f t="shared" ca="1" si="62"/>
        <v>0</v>
      </c>
      <c r="Q224" s="26">
        <f t="shared" ca="1" si="63"/>
        <v>0</v>
      </c>
      <c r="R224">
        <f t="shared" ca="1" si="64"/>
        <v>0.70184814626241554</v>
      </c>
    </row>
    <row r="225" spans="1:18">
      <c r="A225" s="104"/>
      <c r="B225" s="104"/>
      <c r="C225" s="104"/>
      <c r="D225" s="105">
        <f t="shared" si="50"/>
        <v>0</v>
      </c>
      <c r="E225" s="105">
        <f t="shared" si="51"/>
        <v>0</v>
      </c>
      <c r="F225" s="26">
        <f t="shared" si="52"/>
        <v>0</v>
      </c>
      <c r="G225" s="26">
        <f t="shared" si="53"/>
        <v>0</v>
      </c>
      <c r="H225" s="26">
        <f t="shared" si="54"/>
        <v>0</v>
      </c>
      <c r="I225" s="26">
        <f t="shared" si="55"/>
        <v>0</v>
      </c>
      <c r="J225" s="26">
        <f t="shared" si="56"/>
        <v>0</v>
      </c>
      <c r="K225" s="26">
        <f t="shared" si="57"/>
        <v>0</v>
      </c>
      <c r="L225" s="26">
        <f t="shared" si="58"/>
        <v>0</v>
      </c>
      <c r="M225" s="26">
        <f t="shared" ca="1" si="59"/>
        <v>-0.70184814626241554</v>
      </c>
      <c r="N225" s="26">
        <f t="shared" ca="1" si="60"/>
        <v>0</v>
      </c>
      <c r="O225" s="106">
        <f t="shared" ca="1" si="61"/>
        <v>0</v>
      </c>
      <c r="P225" s="26">
        <f t="shared" ca="1" si="62"/>
        <v>0</v>
      </c>
      <c r="Q225" s="26">
        <f t="shared" ca="1" si="63"/>
        <v>0</v>
      </c>
      <c r="R225">
        <f t="shared" ca="1" si="64"/>
        <v>0.70184814626241554</v>
      </c>
    </row>
    <row r="226" spans="1:18">
      <c r="A226" s="104"/>
      <c r="B226" s="104"/>
      <c r="C226" s="104"/>
      <c r="D226" s="105">
        <f t="shared" si="50"/>
        <v>0</v>
      </c>
      <c r="E226" s="105">
        <f t="shared" si="51"/>
        <v>0</v>
      </c>
      <c r="F226" s="26">
        <f t="shared" si="52"/>
        <v>0</v>
      </c>
      <c r="G226" s="26">
        <f t="shared" si="53"/>
        <v>0</v>
      </c>
      <c r="H226" s="26">
        <f t="shared" si="54"/>
        <v>0</v>
      </c>
      <c r="I226" s="26">
        <f t="shared" si="55"/>
        <v>0</v>
      </c>
      <c r="J226" s="26">
        <f t="shared" si="56"/>
        <v>0</v>
      </c>
      <c r="K226" s="26">
        <f t="shared" si="57"/>
        <v>0</v>
      </c>
      <c r="L226" s="26">
        <f t="shared" si="58"/>
        <v>0</v>
      </c>
      <c r="M226" s="26">
        <f t="shared" ca="1" si="59"/>
        <v>-0.70184814626241554</v>
      </c>
      <c r="N226" s="26">
        <f t="shared" ca="1" si="60"/>
        <v>0</v>
      </c>
      <c r="O226" s="106">
        <f t="shared" ca="1" si="61"/>
        <v>0</v>
      </c>
      <c r="P226" s="26">
        <f t="shared" ca="1" si="62"/>
        <v>0</v>
      </c>
      <c r="Q226" s="26">
        <f t="shared" ca="1" si="63"/>
        <v>0</v>
      </c>
      <c r="R226">
        <f t="shared" ca="1" si="64"/>
        <v>0.70184814626241554</v>
      </c>
    </row>
    <row r="227" spans="1:18">
      <c r="A227" s="104"/>
      <c r="B227" s="104"/>
      <c r="C227" s="104"/>
      <c r="D227" s="105">
        <f t="shared" si="50"/>
        <v>0</v>
      </c>
      <c r="E227" s="105">
        <f t="shared" si="51"/>
        <v>0</v>
      </c>
      <c r="F227" s="26">
        <f t="shared" si="52"/>
        <v>0</v>
      </c>
      <c r="G227" s="26">
        <f t="shared" si="53"/>
        <v>0</v>
      </c>
      <c r="H227" s="26">
        <f t="shared" si="54"/>
        <v>0</v>
      </c>
      <c r="I227" s="26">
        <f t="shared" si="55"/>
        <v>0</v>
      </c>
      <c r="J227" s="26">
        <f t="shared" si="56"/>
        <v>0</v>
      </c>
      <c r="K227" s="26">
        <f t="shared" si="57"/>
        <v>0</v>
      </c>
      <c r="L227" s="26">
        <f t="shared" si="58"/>
        <v>0</v>
      </c>
      <c r="M227" s="26">
        <f t="shared" ca="1" si="59"/>
        <v>-0.70184814626241554</v>
      </c>
      <c r="N227" s="26">
        <f t="shared" ca="1" si="60"/>
        <v>0</v>
      </c>
      <c r="O227" s="106">
        <f t="shared" ca="1" si="61"/>
        <v>0</v>
      </c>
      <c r="P227" s="26">
        <f t="shared" ca="1" si="62"/>
        <v>0</v>
      </c>
      <c r="Q227" s="26">
        <f t="shared" ca="1" si="63"/>
        <v>0</v>
      </c>
      <c r="R227">
        <f t="shared" ca="1" si="64"/>
        <v>0.70184814626241554</v>
      </c>
    </row>
    <row r="228" spans="1:18">
      <c r="A228" s="104"/>
      <c r="B228" s="104"/>
      <c r="C228" s="104"/>
      <c r="D228" s="105">
        <f t="shared" si="50"/>
        <v>0</v>
      </c>
      <c r="E228" s="105">
        <f t="shared" si="51"/>
        <v>0</v>
      </c>
      <c r="F228" s="26">
        <f t="shared" si="52"/>
        <v>0</v>
      </c>
      <c r="G228" s="26">
        <f t="shared" si="53"/>
        <v>0</v>
      </c>
      <c r="H228" s="26">
        <f t="shared" si="54"/>
        <v>0</v>
      </c>
      <c r="I228" s="26">
        <f t="shared" si="55"/>
        <v>0</v>
      </c>
      <c r="J228" s="26">
        <f t="shared" si="56"/>
        <v>0</v>
      </c>
      <c r="K228" s="26">
        <f t="shared" si="57"/>
        <v>0</v>
      </c>
      <c r="L228" s="26">
        <f t="shared" si="58"/>
        <v>0</v>
      </c>
      <c r="M228" s="26">
        <f t="shared" ca="1" si="59"/>
        <v>-0.70184814626241554</v>
      </c>
      <c r="N228" s="26">
        <f t="shared" ca="1" si="60"/>
        <v>0</v>
      </c>
      <c r="O228" s="106">
        <f t="shared" ca="1" si="61"/>
        <v>0</v>
      </c>
      <c r="P228" s="26">
        <f t="shared" ca="1" si="62"/>
        <v>0</v>
      </c>
      <c r="Q228" s="26">
        <f t="shared" ca="1" si="63"/>
        <v>0</v>
      </c>
      <c r="R228">
        <f t="shared" ca="1" si="64"/>
        <v>0.70184814626241554</v>
      </c>
    </row>
    <row r="229" spans="1:18">
      <c r="A229" s="104"/>
      <c r="B229" s="104"/>
      <c r="C229" s="104"/>
      <c r="D229" s="105">
        <f t="shared" si="50"/>
        <v>0</v>
      </c>
      <c r="E229" s="105">
        <f t="shared" si="51"/>
        <v>0</v>
      </c>
      <c r="F229" s="26">
        <f t="shared" si="52"/>
        <v>0</v>
      </c>
      <c r="G229" s="26">
        <f t="shared" si="53"/>
        <v>0</v>
      </c>
      <c r="H229" s="26">
        <f t="shared" si="54"/>
        <v>0</v>
      </c>
      <c r="I229" s="26">
        <f t="shared" si="55"/>
        <v>0</v>
      </c>
      <c r="J229" s="26">
        <f t="shared" si="56"/>
        <v>0</v>
      </c>
      <c r="K229" s="26">
        <f t="shared" si="57"/>
        <v>0</v>
      </c>
      <c r="L229" s="26">
        <f t="shared" si="58"/>
        <v>0</v>
      </c>
      <c r="M229" s="26">
        <f t="shared" ca="1" si="59"/>
        <v>-0.70184814626241554</v>
      </c>
      <c r="N229" s="26">
        <f t="shared" ca="1" si="60"/>
        <v>0</v>
      </c>
      <c r="O229" s="106">
        <f t="shared" ca="1" si="61"/>
        <v>0</v>
      </c>
      <c r="P229" s="26">
        <f t="shared" ca="1" si="62"/>
        <v>0</v>
      </c>
      <c r="Q229" s="26">
        <f t="shared" ca="1" si="63"/>
        <v>0</v>
      </c>
      <c r="R229">
        <f t="shared" ca="1" si="64"/>
        <v>0.70184814626241554</v>
      </c>
    </row>
    <row r="230" spans="1:18">
      <c r="A230" s="104"/>
      <c r="B230" s="104"/>
      <c r="C230" s="104"/>
      <c r="D230" s="105">
        <f t="shared" si="50"/>
        <v>0</v>
      </c>
      <c r="E230" s="105">
        <f t="shared" si="51"/>
        <v>0</v>
      </c>
      <c r="F230" s="26">
        <f t="shared" si="52"/>
        <v>0</v>
      </c>
      <c r="G230" s="26">
        <f t="shared" si="53"/>
        <v>0</v>
      </c>
      <c r="H230" s="26">
        <f t="shared" si="54"/>
        <v>0</v>
      </c>
      <c r="I230" s="26">
        <f t="shared" si="55"/>
        <v>0</v>
      </c>
      <c r="J230" s="26">
        <f t="shared" si="56"/>
        <v>0</v>
      </c>
      <c r="K230" s="26">
        <f t="shared" si="57"/>
        <v>0</v>
      </c>
      <c r="L230" s="26">
        <f t="shared" si="58"/>
        <v>0</v>
      </c>
      <c r="M230" s="26">
        <f t="shared" ca="1" si="59"/>
        <v>-0.70184814626241554</v>
      </c>
      <c r="N230" s="26">
        <f t="shared" ca="1" si="60"/>
        <v>0</v>
      </c>
      <c r="O230" s="106">
        <f t="shared" ca="1" si="61"/>
        <v>0</v>
      </c>
      <c r="P230" s="26">
        <f t="shared" ca="1" si="62"/>
        <v>0</v>
      </c>
      <c r="Q230" s="26">
        <f t="shared" ca="1" si="63"/>
        <v>0</v>
      </c>
      <c r="R230">
        <f t="shared" ca="1" si="64"/>
        <v>0.70184814626241554</v>
      </c>
    </row>
    <row r="231" spans="1:18">
      <c r="A231" s="104"/>
      <c r="B231" s="104"/>
      <c r="C231" s="104"/>
      <c r="D231" s="105">
        <f t="shared" si="50"/>
        <v>0</v>
      </c>
      <c r="E231" s="105">
        <f t="shared" si="51"/>
        <v>0</v>
      </c>
      <c r="F231" s="26">
        <f t="shared" si="52"/>
        <v>0</v>
      </c>
      <c r="G231" s="26">
        <f t="shared" si="53"/>
        <v>0</v>
      </c>
      <c r="H231" s="26">
        <f t="shared" si="54"/>
        <v>0</v>
      </c>
      <c r="I231" s="26">
        <f t="shared" si="55"/>
        <v>0</v>
      </c>
      <c r="J231" s="26">
        <f t="shared" si="56"/>
        <v>0</v>
      </c>
      <c r="K231" s="26">
        <f t="shared" si="57"/>
        <v>0</v>
      </c>
      <c r="L231" s="26">
        <f t="shared" si="58"/>
        <v>0</v>
      </c>
      <c r="M231" s="26">
        <f t="shared" ca="1" si="59"/>
        <v>-0.70184814626241554</v>
      </c>
      <c r="N231" s="26">
        <f t="shared" ca="1" si="60"/>
        <v>0</v>
      </c>
      <c r="O231" s="106">
        <f t="shared" ca="1" si="61"/>
        <v>0</v>
      </c>
      <c r="P231" s="26">
        <f t="shared" ca="1" si="62"/>
        <v>0</v>
      </c>
      <c r="Q231" s="26">
        <f t="shared" ca="1" si="63"/>
        <v>0</v>
      </c>
      <c r="R231">
        <f t="shared" ca="1" si="64"/>
        <v>0.70184814626241554</v>
      </c>
    </row>
    <row r="232" spans="1:18">
      <c r="A232" s="104"/>
      <c r="B232" s="104"/>
      <c r="C232" s="104"/>
      <c r="D232" s="105">
        <f t="shared" si="50"/>
        <v>0</v>
      </c>
      <c r="E232" s="105">
        <f t="shared" si="51"/>
        <v>0</v>
      </c>
      <c r="F232" s="26">
        <f t="shared" si="52"/>
        <v>0</v>
      </c>
      <c r="G232" s="26">
        <f t="shared" si="53"/>
        <v>0</v>
      </c>
      <c r="H232" s="26">
        <f t="shared" si="54"/>
        <v>0</v>
      </c>
      <c r="I232" s="26">
        <f t="shared" si="55"/>
        <v>0</v>
      </c>
      <c r="J232" s="26">
        <f t="shared" si="56"/>
        <v>0</v>
      </c>
      <c r="K232" s="26">
        <f t="shared" si="57"/>
        <v>0</v>
      </c>
      <c r="L232" s="26">
        <f t="shared" si="58"/>
        <v>0</v>
      </c>
      <c r="M232" s="26">
        <f t="shared" ca="1" si="59"/>
        <v>-0.70184814626241554</v>
      </c>
      <c r="N232" s="26">
        <f t="shared" ca="1" si="60"/>
        <v>0</v>
      </c>
      <c r="O232" s="106">
        <f t="shared" ca="1" si="61"/>
        <v>0</v>
      </c>
      <c r="P232" s="26">
        <f t="shared" ca="1" si="62"/>
        <v>0</v>
      </c>
      <c r="Q232" s="26">
        <f t="shared" ca="1" si="63"/>
        <v>0</v>
      </c>
      <c r="R232">
        <f t="shared" ca="1" si="64"/>
        <v>0.70184814626241554</v>
      </c>
    </row>
    <row r="233" spans="1:18">
      <c r="A233" s="104"/>
      <c r="B233" s="104"/>
      <c r="C233" s="104"/>
      <c r="D233" s="105">
        <f t="shared" si="50"/>
        <v>0</v>
      </c>
      <c r="E233" s="105">
        <f t="shared" si="51"/>
        <v>0</v>
      </c>
      <c r="F233" s="26">
        <f t="shared" si="52"/>
        <v>0</v>
      </c>
      <c r="G233" s="26">
        <f t="shared" si="53"/>
        <v>0</v>
      </c>
      <c r="H233" s="26">
        <f t="shared" si="54"/>
        <v>0</v>
      </c>
      <c r="I233" s="26">
        <f t="shared" si="55"/>
        <v>0</v>
      </c>
      <c r="J233" s="26">
        <f t="shared" si="56"/>
        <v>0</v>
      </c>
      <c r="K233" s="26">
        <f t="shared" si="57"/>
        <v>0</v>
      </c>
      <c r="L233" s="26">
        <f t="shared" si="58"/>
        <v>0</v>
      </c>
      <c r="M233" s="26">
        <f t="shared" ca="1" si="59"/>
        <v>-0.70184814626241554</v>
      </c>
      <c r="N233" s="26">
        <f t="shared" ca="1" si="60"/>
        <v>0</v>
      </c>
      <c r="O233" s="106">
        <f t="shared" ca="1" si="61"/>
        <v>0</v>
      </c>
      <c r="P233" s="26">
        <f t="shared" ca="1" si="62"/>
        <v>0</v>
      </c>
      <c r="Q233" s="26">
        <f t="shared" ca="1" si="63"/>
        <v>0</v>
      </c>
      <c r="R233">
        <f t="shared" ca="1" si="64"/>
        <v>0.70184814626241554</v>
      </c>
    </row>
    <row r="234" spans="1:18">
      <c r="A234" s="104"/>
      <c r="B234" s="104"/>
      <c r="C234" s="104"/>
      <c r="D234" s="105">
        <f t="shared" si="50"/>
        <v>0</v>
      </c>
      <c r="E234" s="105">
        <f t="shared" si="51"/>
        <v>0</v>
      </c>
      <c r="F234" s="26">
        <f t="shared" si="52"/>
        <v>0</v>
      </c>
      <c r="G234" s="26">
        <f t="shared" si="53"/>
        <v>0</v>
      </c>
      <c r="H234" s="26">
        <f t="shared" si="54"/>
        <v>0</v>
      </c>
      <c r="I234" s="26">
        <f t="shared" si="55"/>
        <v>0</v>
      </c>
      <c r="J234" s="26">
        <f t="shared" si="56"/>
        <v>0</v>
      </c>
      <c r="K234" s="26">
        <f t="shared" si="57"/>
        <v>0</v>
      </c>
      <c r="L234" s="26">
        <f t="shared" si="58"/>
        <v>0</v>
      </c>
      <c r="M234" s="26">
        <f t="shared" ca="1" si="59"/>
        <v>-0.70184814626241554</v>
      </c>
      <c r="N234" s="26">
        <f t="shared" ca="1" si="60"/>
        <v>0</v>
      </c>
      <c r="O234" s="106">
        <f t="shared" ca="1" si="61"/>
        <v>0</v>
      </c>
      <c r="P234" s="26">
        <f t="shared" ca="1" si="62"/>
        <v>0</v>
      </c>
      <c r="Q234" s="26">
        <f t="shared" ca="1" si="63"/>
        <v>0</v>
      </c>
      <c r="R234">
        <f t="shared" ca="1" si="64"/>
        <v>0.70184814626241554</v>
      </c>
    </row>
    <row r="235" spans="1:18">
      <c r="A235" s="104"/>
      <c r="B235" s="104"/>
      <c r="C235" s="104"/>
      <c r="D235" s="105">
        <f t="shared" si="50"/>
        <v>0</v>
      </c>
      <c r="E235" s="105">
        <f t="shared" si="51"/>
        <v>0</v>
      </c>
      <c r="F235" s="26">
        <f t="shared" si="52"/>
        <v>0</v>
      </c>
      <c r="G235" s="26">
        <f t="shared" si="53"/>
        <v>0</v>
      </c>
      <c r="H235" s="26">
        <f t="shared" si="54"/>
        <v>0</v>
      </c>
      <c r="I235" s="26">
        <f t="shared" si="55"/>
        <v>0</v>
      </c>
      <c r="J235" s="26">
        <f t="shared" si="56"/>
        <v>0</v>
      </c>
      <c r="K235" s="26">
        <f t="shared" si="57"/>
        <v>0</v>
      </c>
      <c r="L235" s="26">
        <f t="shared" si="58"/>
        <v>0</v>
      </c>
      <c r="M235" s="26">
        <f t="shared" ca="1" si="59"/>
        <v>-0.70184814626241554</v>
      </c>
      <c r="N235" s="26">
        <f t="shared" ca="1" si="60"/>
        <v>0</v>
      </c>
      <c r="O235" s="106">
        <f t="shared" ca="1" si="61"/>
        <v>0</v>
      </c>
      <c r="P235" s="26">
        <f t="shared" ca="1" si="62"/>
        <v>0</v>
      </c>
      <c r="Q235" s="26">
        <f t="shared" ca="1" si="63"/>
        <v>0</v>
      </c>
      <c r="R235">
        <f t="shared" ca="1" si="64"/>
        <v>0.70184814626241554</v>
      </c>
    </row>
    <row r="236" spans="1:18">
      <c r="A236" s="104"/>
      <c r="B236" s="104"/>
      <c r="C236" s="104"/>
      <c r="D236" s="105">
        <f t="shared" si="50"/>
        <v>0</v>
      </c>
      <c r="E236" s="105">
        <f t="shared" si="51"/>
        <v>0</v>
      </c>
      <c r="F236" s="26">
        <f t="shared" si="52"/>
        <v>0</v>
      </c>
      <c r="G236" s="26">
        <f t="shared" si="53"/>
        <v>0</v>
      </c>
      <c r="H236" s="26">
        <f t="shared" si="54"/>
        <v>0</v>
      </c>
      <c r="I236" s="26">
        <f t="shared" si="55"/>
        <v>0</v>
      </c>
      <c r="J236" s="26">
        <f t="shared" si="56"/>
        <v>0</v>
      </c>
      <c r="K236" s="26">
        <f t="shared" si="57"/>
        <v>0</v>
      </c>
      <c r="L236" s="26">
        <f t="shared" si="58"/>
        <v>0</v>
      </c>
      <c r="M236" s="26">
        <f t="shared" ca="1" si="59"/>
        <v>-0.70184814626241554</v>
      </c>
      <c r="N236" s="26">
        <f t="shared" ca="1" si="60"/>
        <v>0</v>
      </c>
      <c r="O236" s="106">
        <f t="shared" ca="1" si="61"/>
        <v>0</v>
      </c>
      <c r="P236" s="26">
        <f t="shared" ca="1" si="62"/>
        <v>0</v>
      </c>
      <c r="Q236" s="26">
        <f t="shared" ca="1" si="63"/>
        <v>0</v>
      </c>
      <c r="R236">
        <f t="shared" ca="1" si="64"/>
        <v>0.70184814626241554</v>
      </c>
    </row>
    <row r="237" spans="1:18">
      <c r="A237" s="104"/>
      <c r="B237" s="104"/>
      <c r="C237" s="104"/>
      <c r="D237" s="105">
        <f t="shared" si="50"/>
        <v>0</v>
      </c>
      <c r="E237" s="105">
        <f t="shared" si="51"/>
        <v>0</v>
      </c>
      <c r="F237" s="26">
        <f t="shared" si="52"/>
        <v>0</v>
      </c>
      <c r="G237" s="26">
        <f t="shared" si="53"/>
        <v>0</v>
      </c>
      <c r="H237" s="26">
        <f t="shared" si="54"/>
        <v>0</v>
      </c>
      <c r="I237" s="26">
        <f t="shared" si="55"/>
        <v>0</v>
      </c>
      <c r="J237" s="26">
        <f t="shared" si="56"/>
        <v>0</v>
      </c>
      <c r="K237" s="26">
        <f t="shared" si="57"/>
        <v>0</v>
      </c>
      <c r="L237" s="26">
        <f t="shared" si="58"/>
        <v>0</v>
      </c>
      <c r="M237" s="26">
        <f t="shared" ca="1" si="59"/>
        <v>-0.70184814626241554</v>
      </c>
      <c r="N237" s="26">
        <f t="shared" ca="1" si="60"/>
        <v>0</v>
      </c>
      <c r="O237" s="106">
        <f t="shared" ca="1" si="61"/>
        <v>0</v>
      </c>
      <c r="P237" s="26">
        <f t="shared" ca="1" si="62"/>
        <v>0</v>
      </c>
      <c r="Q237" s="26">
        <f t="shared" ca="1" si="63"/>
        <v>0</v>
      </c>
      <c r="R237">
        <f t="shared" ca="1" si="64"/>
        <v>0.70184814626241554</v>
      </c>
    </row>
    <row r="238" spans="1:18">
      <c r="A238" s="104"/>
      <c r="B238" s="104"/>
      <c r="C238" s="104"/>
      <c r="D238" s="105">
        <f t="shared" si="50"/>
        <v>0</v>
      </c>
      <c r="E238" s="105">
        <f t="shared" si="51"/>
        <v>0</v>
      </c>
      <c r="F238" s="26">
        <f t="shared" si="52"/>
        <v>0</v>
      </c>
      <c r="G238" s="26">
        <f t="shared" si="53"/>
        <v>0</v>
      </c>
      <c r="H238" s="26">
        <f t="shared" si="54"/>
        <v>0</v>
      </c>
      <c r="I238" s="26">
        <f t="shared" si="55"/>
        <v>0</v>
      </c>
      <c r="J238" s="26">
        <f t="shared" si="56"/>
        <v>0</v>
      </c>
      <c r="K238" s="26">
        <f t="shared" si="57"/>
        <v>0</v>
      </c>
      <c r="L238" s="26">
        <f t="shared" si="58"/>
        <v>0</v>
      </c>
      <c r="M238" s="26">
        <f t="shared" ca="1" si="59"/>
        <v>-0.70184814626241554</v>
      </c>
      <c r="N238" s="26">
        <f t="shared" ca="1" si="60"/>
        <v>0</v>
      </c>
      <c r="O238" s="106">
        <f t="shared" ca="1" si="61"/>
        <v>0</v>
      </c>
      <c r="P238" s="26">
        <f t="shared" ca="1" si="62"/>
        <v>0</v>
      </c>
      <c r="Q238" s="26">
        <f t="shared" ca="1" si="63"/>
        <v>0</v>
      </c>
      <c r="R238">
        <f t="shared" ca="1" si="64"/>
        <v>0.70184814626241554</v>
      </c>
    </row>
    <row r="239" spans="1:18">
      <c r="A239" s="104"/>
      <c r="B239" s="104"/>
      <c r="C239" s="104"/>
      <c r="D239" s="105">
        <f t="shared" si="50"/>
        <v>0</v>
      </c>
      <c r="E239" s="105">
        <f t="shared" si="51"/>
        <v>0</v>
      </c>
      <c r="F239" s="26">
        <f t="shared" si="52"/>
        <v>0</v>
      </c>
      <c r="G239" s="26">
        <f t="shared" si="53"/>
        <v>0</v>
      </c>
      <c r="H239" s="26">
        <f t="shared" si="54"/>
        <v>0</v>
      </c>
      <c r="I239" s="26">
        <f t="shared" si="55"/>
        <v>0</v>
      </c>
      <c r="J239" s="26">
        <f t="shared" si="56"/>
        <v>0</v>
      </c>
      <c r="K239" s="26">
        <f t="shared" si="57"/>
        <v>0</v>
      </c>
      <c r="L239" s="26">
        <f t="shared" si="58"/>
        <v>0</v>
      </c>
      <c r="M239" s="26">
        <f t="shared" ca="1" si="59"/>
        <v>-0.70184814626241554</v>
      </c>
      <c r="N239" s="26">
        <f t="shared" ca="1" si="60"/>
        <v>0</v>
      </c>
      <c r="O239" s="106">
        <f t="shared" ca="1" si="61"/>
        <v>0</v>
      </c>
      <c r="P239" s="26">
        <f t="shared" ca="1" si="62"/>
        <v>0</v>
      </c>
      <c r="Q239" s="26">
        <f t="shared" ca="1" si="63"/>
        <v>0</v>
      </c>
      <c r="R239">
        <f t="shared" ca="1" si="64"/>
        <v>0.70184814626241554</v>
      </c>
    </row>
    <row r="240" spans="1:18">
      <c r="A240" s="104"/>
      <c r="B240" s="104"/>
      <c r="C240" s="104"/>
      <c r="D240" s="105">
        <f t="shared" si="50"/>
        <v>0</v>
      </c>
      <c r="E240" s="105">
        <f t="shared" si="51"/>
        <v>0</v>
      </c>
      <c r="F240" s="26">
        <f t="shared" si="52"/>
        <v>0</v>
      </c>
      <c r="G240" s="26">
        <f t="shared" si="53"/>
        <v>0</v>
      </c>
      <c r="H240" s="26">
        <f t="shared" si="54"/>
        <v>0</v>
      </c>
      <c r="I240" s="26">
        <f t="shared" si="55"/>
        <v>0</v>
      </c>
      <c r="J240" s="26">
        <f t="shared" si="56"/>
        <v>0</v>
      </c>
      <c r="K240" s="26">
        <f t="shared" si="57"/>
        <v>0</v>
      </c>
      <c r="L240" s="26">
        <f t="shared" si="58"/>
        <v>0</v>
      </c>
      <c r="M240" s="26">
        <f t="shared" ca="1" si="59"/>
        <v>-0.70184814626241554</v>
      </c>
      <c r="N240" s="26">
        <f t="shared" ca="1" si="60"/>
        <v>0</v>
      </c>
      <c r="O240" s="106">
        <f t="shared" ca="1" si="61"/>
        <v>0</v>
      </c>
      <c r="P240" s="26">
        <f t="shared" ca="1" si="62"/>
        <v>0</v>
      </c>
      <c r="Q240" s="26">
        <f t="shared" ca="1" si="63"/>
        <v>0</v>
      </c>
      <c r="R240">
        <f t="shared" ca="1" si="64"/>
        <v>0.70184814626241554</v>
      </c>
    </row>
    <row r="241" spans="1:18">
      <c r="A241" s="104"/>
      <c r="B241" s="104"/>
      <c r="C241" s="104"/>
      <c r="D241" s="105">
        <f t="shared" si="50"/>
        <v>0</v>
      </c>
      <c r="E241" s="105">
        <f t="shared" si="51"/>
        <v>0</v>
      </c>
      <c r="F241" s="26">
        <f t="shared" si="52"/>
        <v>0</v>
      </c>
      <c r="G241" s="26">
        <f t="shared" si="53"/>
        <v>0</v>
      </c>
      <c r="H241" s="26">
        <f t="shared" si="54"/>
        <v>0</v>
      </c>
      <c r="I241" s="26">
        <f t="shared" si="55"/>
        <v>0</v>
      </c>
      <c r="J241" s="26">
        <f t="shared" si="56"/>
        <v>0</v>
      </c>
      <c r="K241" s="26">
        <f t="shared" si="57"/>
        <v>0</v>
      </c>
      <c r="L241" s="26">
        <f t="shared" si="58"/>
        <v>0</v>
      </c>
      <c r="M241" s="26">
        <f t="shared" ca="1" si="59"/>
        <v>-0.70184814626241554</v>
      </c>
      <c r="N241" s="26">
        <f t="shared" ca="1" si="60"/>
        <v>0</v>
      </c>
      <c r="O241" s="106">
        <f t="shared" ca="1" si="61"/>
        <v>0</v>
      </c>
      <c r="P241" s="26">
        <f t="shared" ca="1" si="62"/>
        <v>0</v>
      </c>
      <c r="Q241" s="26">
        <f t="shared" ca="1" si="63"/>
        <v>0</v>
      </c>
      <c r="R241">
        <f t="shared" ca="1" si="64"/>
        <v>0.70184814626241554</v>
      </c>
    </row>
    <row r="242" spans="1:18">
      <c r="A242" s="104"/>
      <c r="B242" s="104"/>
      <c r="C242" s="104"/>
      <c r="D242" s="105">
        <f t="shared" si="50"/>
        <v>0</v>
      </c>
      <c r="E242" s="105">
        <f t="shared" si="51"/>
        <v>0</v>
      </c>
      <c r="F242" s="26">
        <f t="shared" si="52"/>
        <v>0</v>
      </c>
      <c r="G242" s="26">
        <f t="shared" si="53"/>
        <v>0</v>
      </c>
      <c r="H242" s="26">
        <f t="shared" si="54"/>
        <v>0</v>
      </c>
      <c r="I242" s="26">
        <f t="shared" si="55"/>
        <v>0</v>
      </c>
      <c r="J242" s="26">
        <f t="shared" si="56"/>
        <v>0</v>
      </c>
      <c r="K242" s="26">
        <f t="shared" si="57"/>
        <v>0</v>
      </c>
      <c r="L242" s="26">
        <f t="shared" si="58"/>
        <v>0</v>
      </c>
      <c r="M242" s="26">
        <f t="shared" ca="1" si="59"/>
        <v>-0.70184814626241554</v>
      </c>
      <c r="N242" s="26">
        <f t="shared" ca="1" si="60"/>
        <v>0</v>
      </c>
      <c r="O242" s="106">
        <f t="shared" ca="1" si="61"/>
        <v>0</v>
      </c>
      <c r="P242" s="26">
        <f t="shared" ca="1" si="62"/>
        <v>0</v>
      </c>
      <c r="Q242" s="26">
        <f t="shared" ca="1" si="63"/>
        <v>0</v>
      </c>
      <c r="R242">
        <f t="shared" ca="1" si="64"/>
        <v>0.70184814626241554</v>
      </c>
    </row>
    <row r="243" spans="1:18">
      <c r="A243" s="104"/>
      <c r="B243" s="104"/>
      <c r="C243" s="104"/>
      <c r="D243" s="105">
        <f t="shared" si="50"/>
        <v>0</v>
      </c>
      <c r="E243" s="105">
        <f t="shared" si="51"/>
        <v>0</v>
      </c>
      <c r="F243" s="26">
        <f t="shared" si="52"/>
        <v>0</v>
      </c>
      <c r="G243" s="26">
        <f t="shared" si="53"/>
        <v>0</v>
      </c>
      <c r="H243" s="26">
        <f t="shared" si="54"/>
        <v>0</v>
      </c>
      <c r="I243" s="26">
        <f t="shared" si="55"/>
        <v>0</v>
      </c>
      <c r="J243" s="26">
        <f t="shared" si="56"/>
        <v>0</v>
      </c>
      <c r="K243" s="26">
        <f t="shared" si="57"/>
        <v>0</v>
      </c>
      <c r="L243" s="26">
        <f t="shared" si="58"/>
        <v>0</v>
      </c>
      <c r="M243" s="26">
        <f t="shared" ca="1" si="59"/>
        <v>-0.70184814626241554</v>
      </c>
      <c r="N243" s="26">
        <f t="shared" ca="1" si="60"/>
        <v>0</v>
      </c>
      <c r="O243" s="106">
        <f t="shared" ca="1" si="61"/>
        <v>0</v>
      </c>
      <c r="P243" s="26">
        <f t="shared" ca="1" si="62"/>
        <v>0</v>
      </c>
      <c r="Q243" s="26">
        <f t="shared" ca="1" si="63"/>
        <v>0</v>
      </c>
      <c r="R243">
        <f t="shared" ca="1" si="64"/>
        <v>0.70184814626241554</v>
      </c>
    </row>
    <row r="244" spans="1:18">
      <c r="A244" s="104"/>
      <c r="B244" s="104"/>
      <c r="C244" s="104"/>
      <c r="D244" s="105">
        <f t="shared" si="50"/>
        <v>0</v>
      </c>
      <c r="E244" s="105">
        <f t="shared" si="51"/>
        <v>0</v>
      </c>
      <c r="F244" s="26">
        <f t="shared" si="52"/>
        <v>0</v>
      </c>
      <c r="G244" s="26">
        <f t="shared" si="53"/>
        <v>0</v>
      </c>
      <c r="H244" s="26">
        <f t="shared" si="54"/>
        <v>0</v>
      </c>
      <c r="I244" s="26">
        <f t="shared" si="55"/>
        <v>0</v>
      </c>
      <c r="J244" s="26">
        <f t="shared" si="56"/>
        <v>0</v>
      </c>
      <c r="K244" s="26">
        <f t="shared" si="57"/>
        <v>0</v>
      </c>
      <c r="L244" s="26">
        <f t="shared" si="58"/>
        <v>0</v>
      </c>
      <c r="M244" s="26">
        <f t="shared" ca="1" si="59"/>
        <v>-0.70184814626241554</v>
      </c>
      <c r="N244" s="26">
        <f t="shared" ca="1" si="60"/>
        <v>0</v>
      </c>
      <c r="O244" s="106">
        <f t="shared" ca="1" si="61"/>
        <v>0</v>
      </c>
      <c r="P244" s="26">
        <f t="shared" ca="1" si="62"/>
        <v>0</v>
      </c>
      <c r="Q244" s="26">
        <f t="shared" ca="1" si="63"/>
        <v>0</v>
      </c>
      <c r="R244">
        <f t="shared" ca="1" si="64"/>
        <v>0.70184814626241554</v>
      </c>
    </row>
    <row r="245" spans="1:18">
      <c r="A245" s="104"/>
      <c r="B245" s="104"/>
      <c r="C245" s="104"/>
      <c r="D245" s="105">
        <f t="shared" si="50"/>
        <v>0</v>
      </c>
      <c r="E245" s="105">
        <f t="shared" si="51"/>
        <v>0</v>
      </c>
      <c r="F245" s="26">
        <f t="shared" si="52"/>
        <v>0</v>
      </c>
      <c r="G245" s="26">
        <f t="shared" si="53"/>
        <v>0</v>
      </c>
      <c r="H245" s="26">
        <f t="shared" si="54"/>
        <v>0</v>
      </c>
      <c r="I245" s="26">
        <f t="shared" si="55"/>
        <v>0</v>
      </c>
      <c r="J245" s="26">
        <f t="shared" si="56"/>
        <v>0</v>
      </c>
      <c r="K245" s="26">
        <f t="shared" si="57"/>
        <v>0</v>
      </c>
      <c r="L245" s="26">
        <f t="shared" si="58"/>
        <v>0</v>
      </c>
      <c r="M245" s="26">
        <f t="shared" ca="1" si="59"/>
        <v>-0.70184814626241554</v>
      </c>
      <c r="N245" s="26">
        <f t="shared" ca="1" si="60"/>
        <v>0</v>
      </c>
      <c r="O245" s="106">
        <f t="shared" ca="1" si="61"/>
        <v>0</v>
      </c>
      <c r="P245" s="26">
        <f t="shared" ca="1" si="62"/>
        <v>0</v>
      </c>
      <c r="Q245" s="26">
        <f t="shared" ca="1" si="63"/>
        <v>0</v>
      </c>
      <c r="R245">
        <f t="shared" ca="1" si="64"/>
        <v>0.70184814626241554</v>
      </c>
    </row>
    <row r="246" spans="1:18">
      <c r="A246" s="104"/>
      <c r="B246" s="104"/>
      <c r="C246" s="104"/>
      <c r="D246" s="105">
        <f t="shared" si="50"/>
        <v>0</v>
      </c>
      <c r="E246" s="105">
        <f t="shared" si="51"/>
        <v>0</v>
      </c>
      <c r="F246" s="26">
        <f t="shared" si="52"/>
        <v>0</v>
      </c>
      <c r="G246" s="26">
        <f t="shared" si="53"/>
        <v>0</v>
      </c>
      <c r="H246" s="26">
        <f t="shared" si="54"/>
        <v>0</v>
      </c>
      <c r="I246" s="26">
        <f t="shared" si="55"/>
        <v>0</v>
      </c>
      <c r="J246" s="26">
        <f t="shared" si="56"/>
        <v>0</v>
      </c>
      <c r="K246" s="26">
        <f t="shared" si="57"/>
        <v>0</v>
      </c>
      <c r="L246" s="26">
        <f t="shared" si="58"/>
        <v>0</v>
      </c>
      <c r="M246" s="26">
        <f t="shared" ca="1" si="59"/>
        <v>-0.70184814626241554</v>
      </c>
      <c r="N246" s="26">
        <f t="shared" ca="1" si="60"/>
        <v>0</v>
      </c>
      <c r="O246" s="106">
        <f t="shared" ca="1" si="61"/>
        <v>0</v>
      </c>
      <c r="P246" s="26">
        <f t="shared" ca="1" si="62"/>
        <v>0</v>
      </c>
      <c r="Q246" s="26">
        <f t="shared" ca="1" si="63"/>
        <v>0</v>
      </c>
      <c r="R246">
        <f t="shared" ca="1" si="64"/>
        <v>0.70184814626241554</v>
      </c>
    </row>
    <row r="247" spans="1:18">
      <c r="A247" s="104"/>
      <c r="B247" s="104"/>
      <c r="C247" s="104"/>
      <c r="D247" s="105">
        <f t="shared" si="50"/>
        <v>0</v>
      </c>
      <c r="E247" s="105">
        <f t="shared" si="51"/>
        <v>0</v>
      </c>
      <c r="F247" s="26">
        <f t="shared" si="52"/>
        <v>0</v>
      </c>
      <c r="G247" s="26">
        <f t="shared" si="53"/>
        <v>0</v>
      </c>
      <c r="H247" s="26">
        <f t="shared" si="54"/>
        <v>0</v>
      </c>
      <c r="I247" s="26">
        <f t="shared" si="55"/>
        <v>0</v>
      </c>
      <c r="J247" s="26">
        <f t="shared" si="56"/>
        <v>0</v>
      </c>
      <c r="K247" s="26">
        <f t="shared" si="57"/>
        <v>0</v>
      </c>
      <c r="L247" s="26">
        <f t="shared" si="58"/>
        <v>0</v>
      </c>
      <c r="M247" s="26">
        <f t="shared" ca="1" si="59"/>
        <v>-0.70184814626241554</v>
      </c>
      <c r="N247" s="26">
        <f t="shared" ca="1" si="60"/>
        <v>0</v>
      </c>
      <c r="O247" s="106">
        <f t="shared" ca="1" si="61"/>
        <v>0</v>
      </c>
      <c r="P247" s="26">
        <f t="shared" ca="1" si="62"/>
        <v>0</v>
      </c>
      <c r="Q247" s="26">
        <f t="shared" ca="1" si="63"/>
        <v>0</v>
      </c>
      <c r="R247">
        <f t="shared" ca="1" si="64"/>
        <v>0.70184814626241554</v>
      </c>
    </row>
    <row r="248" spans="1:18">
      <c r="A248" s="104"/>
      <c r="B248" s="104"/>
      <c r="C248" s="104"/>
      <c r="D248" s="105">
        <f t="shared" si="50"/>
        <v>0</v>
      </c>
      <c r="E248" s="105">
        <f t="shared" si="51"/>
        <v>0</v>
      </c>
      <c r="F248" s="26">
        <f t="shared" si="52"/>
        <v>0</v>
      </c>
      <c r="G248" s="26">
        <f t="shared" si="53"/>
        <v>0</v>
      </c>
      <c r="H248" s="26">
        <f t="shared" si="54"/>
        <v>0</v>
      </c>
      <c r="I248" s="26">
        <f t="shared" si="55"/>
        <v>0</v>
      </c>
      <c r="J248" s="26">
        <f t="shared" si="56"/>
        <v>0</v>
      </c>
      <c r="K248" s="26">
        <f t="shared" si="57"/>
        <v>0</v>
      </c>
      <c r="L248" s="26">
        <f t="shared" si="58"/>
        <v>0</v>
      </c>
      <c r="M248" s="26">
        <f t="shared" ca="1" si="59"/>
        <v>-0.70184814626241554</v>
      </c>
      <c r="N248" s="26">
        <f t="shared" ca="1" si="60"/>
        <v>0</v>
      </c>
      <c r="O248" s="106">
        <f t="shared" ca="1" si="61"/>
        <v>0</v>
      </c>
      <c r="P248" s="26">
        <f t="shared" ca="1" si="62"/>
        <v>0</v>
      </c>
      <c r="Q248" s="26">
        <f t="shared" ca="1" si="63"/>
        <v>0</v>
      </c>
      <c r="R248">
        <f t="shared" ca="1" si="64"/>
        <v>0.70184814626241554</v>
      </c>
    </row>
    <row r="249" spans="1:18">
      <c r="A249" s="104"/>
      <c r="B249" s="104"/>
      <c r="C249" s="104"/>
      <c r="D249" s="105">
        <f t="shared" si="50"/>
        <v>0</v>
      </c>
      <c r="E249" s="105">
        <f t="shared" si="51"/>
        <v>0</v>
      </c>
      <c r="F249" s="26">
        <f t="shared" si="52"/>
        <v>0</v>
      </c>
      <c r="G249" s="26">
        <f t="shared" si="53"/>
        <v>0</v>
      </c>
      <c r="H249" s="26">
        <f t="shared" si="54"/>
        <v>0</v>
      </c>
      <c r="I249" s="26">
        <f t="shared" si="55"/>
        <v>0</v>
      </c>
      <c r="J249" s="26">
        <f t="shared" si="56"/>
        <v>0</v>
      </c>
      <c r="K249" s="26">
        <f t="shared" si="57"/>
        <v>0</v>
      </c>
      <c r="L249" s="26">
        <f t="shared" si="58"/>
        <v>0</v>
      </c>
      <c r="M249" s="26">
        <f t="shared" ca="1" si="59"/>
        <v>-0.70184814626241554</v>
      </c>
      <c r="N249" s="26">
        <f t="shared" ca="1" si="60"/>
        <v>0</v>
      </c>
      <c r="O249" s="106">
        <f t="shared" ca="1" si="61"/>
        <v>0</v>
      </c>
      <c r="P249" s="26">
        <f t="shared" ca="1" si="62"/>
        <v>0</v>
      </c>
      <c r="Q249" s="26">
        <f t="shared" ca="1" si="63"/>
        <v>0</v>
      </c>
      <c r="R249">
        <f t="shared" ca="1" si="64"/>
        <v>0.70184814626241554</v>
      </c>
    </row>
    <row r="250" spans="1:18">
      <c r="A250" s="104"/>
      <c r="B250" s="104"/>
      <c r="C250" s="104"/>
      <c r="D250" s="105">
        <f t="shared" si="50"/>
        <v>0</v>
      </c>
      <c r="E250" s="105">
        <f t="shared" si="51"/>
        <v>0</v>
      </c>
      <c r="F250" s="26">
        <f t="shared" si="52"/>
        <v>0</v>
      </c>
      <c r="G250" s="26">
        <f t="shared" si="53"/>
        <v>0</v>
      </c>
      <c r="H250" s="26">
        <f t="shared" si="54"/>
        <v>0</v>
      </c>
      <c r="I250" s="26">
        <f t="shared" si="55"/>
        <v>0</v>
      </c>
      <c r="J250" s="26">
        <f t="shared" si="56"/>
        <v>0</v>
      </c>
      <c r="K250" s="26">
        <f t="shared" si="57"/>
        <v>0</v>
      </c>
      <c r="L250" s="26">
        <f t="shared" si="58"/>
        <v>0</v>
      </c>
      <c r="M250" s="26">
        <f t="shared" ca="1" si="59"/>
        <v>-0.70184814626241554</v>
      </c>
      <c r="N250" s="26">
        <f t="shared" ca="1" si="60"/>
        <v>0</v>
      </c>
      <c r="O250" s="106">
        <f t="shared" ca="1" si="61"/>
        <v>0</v>
      </c>
      <c r="P250" s="26">
        <f t="shared" ca="1" si="62"/>
        <v>0</v>
      </c>
      <c r="Q250" s="26">
        <f t="shared" ca="1" si="63"/>
        <v>0</v>
      </c>
      <c r="R250">
        <f t="shared" ca="1" si="64"/>
        <v>0.70184814626241554</v>
      </c>
    </row>
    <row r="251" spans="1:18">
      <c r="A251" s="104"/>
      <c r="B251" s="104"/>
      <c r="C251" s="104"/>
      <c r="D251" s="105">
        <f t="shared" si="50"/>
        <v>0</v>
      </c>
      <c r="E251" s="105">
        <f t="shared" si="51"/>
        <v>0</v>
      </c>
      <c r="F251" s="26">
        <f t="shared" si="52"/>
        <v>0</v>
      </c>
      <c r="G251" s="26">
        <f t="shared" si="53"/>
        <v>0</v>
      </c>
      <c r="H251" s="26">
        <f t="shared" si="54"/>
        <v>0</v>
      </c>
      <c r="I251" s="26">
        <f t="shared" si="55"/>
        <v>0</v>
      </c>
      <c r="J251" s="26">
        <f t="shared" si="56"/>
        <v>0</v>
      </c>
      <c r="K251" s="26">
        <f t="shared" si="57"/>
        <v>0</v>
      </c>
      <c r="L251" s="26">
        <f t="shared" si="58"/>
        <v>0</v>
      </c>
      <c r="M251" s="26">
        <f t="shared" ca="1" si="59"/>
        <v>-0.70184814626241554</v>
      </c>
      <c r="N251" s="26">
        <f t="shared" ca="1" si="60"/>
        <v>0</v>
      </c>
      <c r="O251" s="106">
        <f t="shared" ca="1" si="61"/>
        <v>0</v>
      </c>
      <c r="P251" s="26">
        <f t="shared" ca="1" si="62"/>
        <v>0</v>
      </c>
      <c r="Q251" s="26">
        <f t="shared" ca="1" si="63"/>
        <v>0</v>
      </c>
      <c r="R251">
        <f t="shared" ca="1" si="64"/>
        <v>0.70184814626241554</v>
      </c>
    </row>
    <row r="252" spans="1:18">
      <c r="A252" s="104"/>
      <c r="B252" s="104"/>
      <c r="C252" s="104"/>
      <c r="D252" s="105">
        <f t="shared" si="50"/>
        <v>0</v>
      </c>
      <c r="E252" s="105">
        <f t="shared" si="51"/>
        <v>0</v>
      </c>
      <c r="F252" s="26">
        <f t="shared" si="52"/>
        <v>0</v>
      </c>
      <c r="G252" s="26">
        <f t="shared" si="53"/>
        <v>0</v>
      </c>
      <c r="H252" s="26">
        <f t="shared" si="54"/>
        <v>0</v>
      </c>
      <c r="I252" s="26">
        <f t="shared" si="55"/>
        <v>0</v>
      </c>
      <c r="J252" s="26">
        <f t="shared" si="56"/>
        <v>0</v>
      </c>
      <c r="K252" s="26">
        <f t="shared" si="57"/>
        <v>0</v>
      </c>
      <c r="L252" s="26">
        <f t="shared" si="58"/>
        <v>0</v>
      </c>
      <c r="M252" s="26">
        <f t="shared" ca="1" si="59"/>
        <v>-0.70184814626241554</v>
      </c>
      <c r="N252" s="26">
        <f t="shared" ca="1" si="60"/>
        <v>0</v>
      </c>
      <c r="O252" s="106">
        <f t="shared" ca="1" si="61"/>
        <v>0</v>
      </c>
      <c r="P252" s="26">
        <f t="shared" ca="1" si="62"/>
        <v>0</v>
      </c>
      <c r="Q252" s="26">
        <f t="shared" ca="1" si="63"/>
        <v>0</v>
      </c>
      <c r="R252">
        <f t="shared" ca="1" si="64"/>
        <v>0.70184814626241554</v>
      </c>
    </row>
    <row r="253" spans="1:18">
      <c r="A253" s="104"/>
      <c r="B253" s="104"/>
      <c r="C253" s="104"/>
      <c r="D253" s="105">
        <f t="shared" si="50"/>
        <v>0</v>
      </c>
      <c r="E253" s="105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6">
        <f t="shared" ca="1" si="59"/>
        <v>-0.70184814626241554</v>
      </c>
      <c r="N253" s="26">
        <f t="shared" ca="1" si="60"/>
        <v>0</v>
      </c>
      <c r="O253" s="106">
        <f t="shared" ca="1" si="61"/>
        <v>0</v>
      </c>
      <c r="P253" s="26">
        <f t="shared" ca="1" si="62"/>
        <v>0</v>
      </c>
      <c r="Q253" s="26">
        <f t="shared" ca="1" si="63"/>
        <v>0</v>
      </c>
      <c r="R253">
        <f t="shared" ca="1" si="64"/>
        <v>0.70184814626241554</v>
      </c>
    </row>
    <row r="254" spans="1:18">
      <c r="A254" s="104"/>
      <c r="B254" s="104"/>
      <c r="C254" s="104"/>
      <c r="D254" s="105">
        <f t="shared" si="50"/>
        <v>0</v>
      </c>
      <c r="E254" s="105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6">
        <f t="shared" ca="1" si="59"/>
        <v>-0.70184814626241554</v>
      </c>
      <c r="N254" s="26">
        <f t="shared" ca="1" si="60"/>
        <v>0</v>
      </c>
      <c r="O254" s="106">
        <f t="shared" ca="1" si="61"/>
        <v>0</v>
      </c>
      <c r="P254" s="26">
        <f t="shared" ca="1" si="62"/>
        <v>0</v>
      </c>
      <c r="Q254" s="26">
        <f t="shared" ca="1" si="63"/>
        <v>0</v>
      </c>
      <c r="R254">
        <f t="shared" ca="1" si="64"/>
        <v>0.70184814626241554</v>
      </c>
    </row>
    <row r="255" spans="1:18">
      <c r="A255" s="104"/>
      <c r="B255" s="104"/>
      <c r="C255" s="104"/>
      <c r="D255" s="105">
        <f t="shared" si="50"/>
        <v>0</v>
      </c>
      <c r="E255" s="105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6">
        <f t="shared" ca="1" si="59"/>
        <v>-0.70184814626241554</v>
      </c>
      <c r="N255" s="26">
        <f t="shared" ca="1" si="60"/>
        <v>0</v>
      </c>
      <c r="O255" s="106">
        <f t="shared" ca="1" si="61"/>
        <v>0</v>
      </c>
      <c r="P255" s="26">
        <f t="shared" ca="1" si="62"/>
        <v>0</v>
      </c>
      <c r="Q255" s="26">
        <f t="shared" ca="1" si="63"/>
        <v>0</v>
      </c>
      <c r="R255">
        <f t="shared" ca="1" si="64"/>
        <v>0.70184814626241554</v>
      </c>
    </row>
    <row r="256" spans="1:18">
      <c r="A256" s="104"/>
      <c r="B256" s="104"/>
      <c r="C256" s="104"/>
      <c r="D256" s="105">
        <f t="shared" si="50"/>
        <v>0</v>
      </c>
      <c r="E256" s="105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6">
        <f t="shared" ca="1" si="59"/>
        <v>-0.70184814626241554</v>
      </c>
      <c r="N256" s="26">
        <f t="shared" ca="1" si="60"/>
        <v>0</v>
      </c>
      <c r="O256" s="106">
        <f t="shared" ca="1" si="61"/>
        <v>0</v>
      </c>
      <c r="P256" s="26">
        <f t="shared" ca="1" si="62"/>
        <v>0</v>
      </c>
      <c r="Q256" s="26">
        <f t="shared" ca="1" si="63"/>
        <v>0</v>
      </c>
      <c r="R256">
        <f t="shared" ca="1" si="64"/>
        <v>0.70184814626241554</v>
      </c>
    </row>
    <row r="257" spans="1:18">
      <c r="A257" s="104"/>
      <c r="B257" s="104"/>
      <c r="C257" s="104"/>
      <c r="D257" s="105">
        <f t="shared" si="50"/>
        <v>0</v>
      </c>
      <c r="E257" s="105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6">
        <f t="shared" ca="1" si="59"/>
        <v>-0.70184814626241554</v>
      </c>
      <c r="N257" s="26">
        <f t="shared" ca="1" si="60"/>
        <v>0</v>
      </c>
      <c r="O257" s="106">
        <f t="shared" ca="1" si="61"/>
        <v>0</v>
      </c>
      <c r="P257" s="26">
        <f t="shared" ca="1" si="62"/>
        <v>0</v>
      </c>
      <c r="Q257" s="26">
        <f t="shared" ca="1" si="63"/>
        <v>0</v>
      </c>
      <c r="R257">
        <f t="shared" ca="1" si="64"/>
        <v>0.70184814626241554</v>
      </c>
    </row>
    <row r="258" spans="1:18">
      <c r="A258" s="104"/>
      <c r="B258" s="104"/>
      <c r="C258" s="104"/>
      <c r="D258" s="105">
        <f t="shared" si="50"/>
        <v>0</v>
      </c>
      <c r="E258" s="105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6">
        <f t="shared" ca="1" si="59"/>
        <v>-0.70184814626241554</v>
      </c>
      <c r="N258" s="26">
        <f t="shared" ca="1" si="60"/>
        <v>0</v>
      </c>
      <c r="O258" s="106">
        <f t="shared" ca="1" si="61"/>
        <v>0</v>
      </c>
      <c r="P258" s="26">
        <f t="shared" ca="1" si="62"/>
        <v>0</v>
      </c>
      <c r="Q258" s="26">
        <f t="shared" ca="1" si="63"/>
        <v>0</v>
      </c>
      <c r="R258">
        <f t="shared" ca="1" si="64"/>
        <v>0.70184814626241554</v>
      </c>
    </row>
    <row r="259" spans="1:18">
      <c r="A259" s="104"/>
      <c r="B259" s="104"/>
      <c r="C259" s="104"/>
      <c r="D259" s="105">
        <f t="shared" si="50"/>
        <v>0</v>
      </c>
      <c r="E259" s="105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0</v>
      </c>
      <c r="M259" s="26">
        <f t="shared" ca="1" si="59"/>
        <v>-0.70184814626241554</v>
      </c>
      <c r="N259" s="26">
        <f t="shared" ca="1" si="60"/>
        <v>0</v>
      </c>
      <c r="O259" s="106">
        <f t="shared" ca="1" si="61"/>
        <v>0</v>
      </c>
      <c r="P259" s="26">
        <f t="shared" ca="1" si="62"/>
        <v>0</v>
      </c>
      <c r="Q259" s="26">
        <f t="shared" ca="1" si="63"/>
        <v>0</v>
      </c>
      <c r="R259">
        <f t="shared" ca="1" si="64"/>
        <v>0.70184814626241554</v>
      </c>
    </row>
    <row r="260" spans="1:18">
      <c r="A260" s="104"/>
      <c r="B260" s="104"/>
      <c r="C260" s="104"/>
      <c r="D260" s="105">
        <f t="shared" si="50"/>
        <v>0</v>
      </c>
      <c r="E260" s="105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0</v>
      </c>
      <c r="L260" s="26">
        <f t="shared" si="58"/>
        <v>0</v>
      </c>
      <c r="M260" s="26">
        <f t="shared" ca="1" si="59"/>
        <v>-0.70184814626241554</v>
      </c>
      <c r="N260" s="26">
        <f t="shared" ca="1" si="60"/>
        <v>0</v>
      </c>
      <c r="O260" s="106">
        <f t="shared" ca="1" si="61"/>
        <v>0</v>
      </c>
      <c r="P260" s="26">
        <f t="shared" ca="1" si="62"/>
        <v>0</v>
      </c>
      <c r="Q260" s="26">
        <f t="shared" ca="1" si="63"/>
        <v>0</v>
      </c>
      <c r="R260">
        <f t="shared" ca="1" si="64"/>
        <v>0.70184814626241554</v>
      </c>
    </row>
    <row r="261" spans="1:18">
      <c r="A261" s="104"/>
      <c r="B261" s="104"/>
      <c r="C261" s="104"/>
      <c r="D261" s="105">
        <f t="shared" si="50"/>
        <v>0</v>
      </c>
      <c r="E261" s="105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0</v>
      </c>
      <c r="K261" s="26">
        <f t="shared" si="57"/>
        <v>0</v>
      </c>
      <c r="L261" s="26">
        <f t="shared" si="58"/>
        <v>0</v>
      </c>
      <c r="M261" s="26">
        <f t="shared" ca="1" si="59"/>
        <v>-0.70184814626241554</v>
      </c>
      <c r="N261" s="26">
        <f t="shared" ca="1" si="60"/>
        <v>0</v>
      </c>
      <c r="O261" s="106">
        <f t="shared" ca="1" si="61"/>
        <v>0</v>
      </c>
      <c r="P261" s="26">
        <f t="shared" ca="1" si="62"/>
        <v>0</v>
      </c>
      <c r="Q261" s="26">
        <f t="shared" ca="1" si="63"/>
        <v>0</v>
      </c>
      <c r="R261">
        <f t="shared" ca="1" si="64"/>
        <v>0.70184814626241554</v>
      </c>
    </row>
    <row r="262" spans="1:18">
      <c r="A262" s="104"/>
      <c r="B262" s="104"/>
      <c r="C262" s="104"/>
      <c r="D262" s="105">
        <f t="shared" si="50"/>
        <v>0</v>
      </c>
      <c r="E262" s="105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0</v>
      </c>
      <c r="J262" s="26">
        <f t="shared" si="56"/>
        <v>0</v>
      </c>
      <c r="K262" s="26">
        <f t="shared" si="57"/>
        <v>0</v>
      </c>
      <c r="L262" s="26">
        <f t="shared" si="58"/>
        <v>0</v>
      </c>
      <c r="M262" s="26">
        <f t="shared" ca="1" si="59"/>
        <v>-0.70184814626241554</v>
      </c>
      <c r="N262" s="26">
        <f t="shared" ca="1" si="60"/>
        <v>0</v>
      </c>
      <c r="O262" s="106">
        <f t="shared" ca="1" si="61"/>
        <v>0</v>
      </c>
      <c r="P262" s="26">
        <f t="shared" ca="1" si="62"/>
        <v>0</v>
      </c>
      <c r="Q262" s="26">
        <f t="shared" ca="1" si="63"/>
        <v>0</v>
      </c>
      <c r="R262">
        <f t="shared" ca="1" si="64"/>
        <v>0.70184814626241554</v>
      </c>
    </row>
    <row r="263" spans="1:18">
      <c r="A263" s="104"/>
      <c r="B263" s="104"/>
      <c r="C263" s="104"/>
      <c r="D263" s="105">
        <f t="shared" si="50"/>
        <v>0</v>
      </c>
      <c r="E263" s="105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0</v>
      </c>
      <c r="I263" s="26">
        <f t="shared" si="55"/>
        <v>0</v>
      </c>
      <c r="J263" s="26">
        <f t="shared" si="56"/>
        <v>0</v>
      </c>
      <c r="K263" s="26">
        <f t="shared" si="57"/>
        <v>0</v>
      </c>
      <c r="L263" s="26">
        <f t="shared" si="58"/>
        <v>0</v>
      </c>
      <c r="M263" s="26">
        <f t="shared" ca="1" si="59"/>
        <v>-0.70184814626241554</v>
      </c>
      <c r="N263" s="26">
        <f t="shared" ca="1" si="60"/>
        <v>0</v>
      </c>
      <c r="O263" s="106">
        <f t="shared" ca="1" si="61"/>
        <v>0</v>
      </c>
      <c r="P263" s="26">
        <f t="shared" ca="1" si="62"/>
        <v>0</v>
      </c>
      <c r="Q263" s="26">
        <f t="shared" ca="1" si="63"/>
        <v>0</v>
      </c>
      <c r="R263">
        <f t="shared" ca="1" si="64"/>
        <v>0.70184814626241554</v>
      </c>
    </row>
    <row r="264" spans="1:18">
      <c r="A264" s="104"/>
      <c r="B264" s="104"/>
      <c r="C264" s="104"/>
      <c r="D264" s="105">
        <f t="shared" si="50"/>
        <v>0</v>
      </c>
      <c r="E264" s="105">
        <f t="shared" si="51"/>
        <v>0</v>
      </c>
      <c r="F264" s="26">
        <f t="shared" si="52"/>
        <v>0</v>
      </c>
      <c r="G264" s="26">
        <f t="shared" si="53"/>
        <v>0</v>
      </c>
      <c r="H264" s="26">
        <f t="shared" si="54"/>
        <v>0</v>
      </c>
      <c r="I264" s="26">
        <f t="shared" si="55"/>
        <v>0</v>
      </c>
      <c r="J264" s="26">
        <f t="shared" si="56"/>
        <v>0</v>
      </c>
      <c r="K264" s="26">
        <f t="shared" si="57"/>
        <v>0</v>
      </c>
      <c r="L264" s="26">
        <f t="shared" si="58"/>
        <v>0</v>
      </c>
      <c r="M264" s="26">
        <f t="shared" ca="1" si="59"/>
        <v>-0.70184814626241554</v>
      </c>
      <c r="N264" s="26">
        <f t="shared" ca="1" si="60"/>
        <v>0</v>
      </c>
      <c r="O264" s="106">
        <f t="shared" ca="1" si="61"/>
        <v>0</v>
      </c>
      <c r="P264" s="26">
        <f t="shared" ca="1" si="62"/>
        <v>0</v>
      </c>
      <c r="Q264" s="26">
        <f t="shared" ca="1" si="63"/>
        <v>0</v>
      </c>
      <c r="R264">
        <f t="shared" ca="1" si="64"/>
        <v>0.70184814626241554</v>
      </c>
    </row>
    <row r="265" spans="1:18">
      <c r="A265" s="104"/>
      <c r="B265" s="104"/>
      <c r="C265" s="104"/>
      <c r="D265" s="105">
        <f t="shared" si="50"/>
        <v>0</v>
      </c>
      <c r="E265" s="105">
        <f t="shared" si="51"/>
        <v>0</v>
      </c>
      <c r="F265" s="26">
        <f t="shared" si="52"/>
        <v>0</v>
      </c>
      <c r="G265" s="26">
        <f t="shared" si="53"/>
        <v>0</v>
      </c>
      <c r="H265" s="26">
        <f t="shared" si="54"/>
        <v>0</v>
      </c>
      <c r="I265" s="26">
        <f t="shared" si="55"/>
        <v>0</v>
      </c>
      <c r="J265" s="26">
        <f t="shared" si="56"/>
        <v>0</v>
      </c>
      <c r="K265" s="26">
        <f t="shared" si="57"/>
        <v>0</v>
      </c>
      <c r="L265" s="26">
        <f t="shared" si="58"/>
        <v>0</v>
      </c>
      <c r="M265" s="26">
        <f t="shared" ca="1" si="59"/>
        <v>-0.70184814626241554</v>
      </c>
      <c r="N265" s="26">
        <f t="shared" ca="1" si="60"/>
        <v>0</v>
      </c>
      <c r="O265" s="106">
        <f t="shared" ca="1" si="61"/>
        <v>0</v>
      </c>
      <c r="P265" s="26">
        <f t="shared" ca="1" si="62"/>
        <v>0</v>
      </c>
      <c r="Q265" s="26">
        <f t="shared" ca="1" si="63"/>
        <v>0</v>
      </c>
      <c r="R265">
        <f t="shared" ca="1" si="64"/>
        <v>0.70184814626241554</v>
      </c>
    </row>
    <row r="266" spans="1:18">
      <c r="A266" s="104"/>
      <c r="B266" s="104"/>
      <c r="C266" s="104"/>
      <c r="D266" s="105">
        <f t="shared" si="50"/>
        <v>0</v>
      </c>
      <c r="E266" s="105">
        <f t="shared" si="51"/>
        <v>0</v>
      </c>
      <c r="F266" s="26">
        <f t="shared" si="52"/>
        <v>0</v>
      </c>
      <c r="G266" s="26">
        <f t="shared" si="53"/>
        <v>0</v>
      </c>
      <c r="H266" s="26">
        <f t="shared" si="54"/>
        <v>0</v>
      </c>
      <c r="I266" s="26">
        <f t="shared" si="55"/>
        <v>0</v>
      </c>
      <c r="J266" s="26">
        <f t="shared" si="56"/>
        <v>0</v>
      </c>
      <c r="K266" s="26">
        <f t="shared" si="57"/>
        <v>0</v>
      </c>
      <c r="L266" s="26">
        <f t="shared" si="58"/>
        <v>0</v>
      </c>
      <c r="M266" s="26">
        <f t="shared" ca="1" si="59"/>
        <v>-0.70184814626241554</v>
      </c>
      <c r="N266" s="26">
        <f t="shared" ca="1" si="60"/>
        <v>0</v>
      </c>
      <c r="O266" s="106">
        <f t="shared" ca="1" si="61"/>
        <v>0</v>
      </c>
      <c r="P266" s="26">
        <f t="shared" ca="1" si="62"/>
        <v>0</v>
      </c>
      <c r="Q266" s="26">
        <f t="shared" ca="1" si="63"/>
        <v>0</v>
      </c>
      <c r="R266">
        <f t="shared" ca="1" si="64"/>
        <v>0.70184814626241554</v>
      </c>
    </row>
    <row r="267" spans="1:18">
      <c r="A267" s="104"/>
      <c r="B267" s="104"/>
      <c r="C267" s="104"/>
      <c r="D267" s="105">
        <f t="shared" si="50"/>
        <v>0</v>
      </c>
      <c r="E267" s="105">
        <f t="shared" si="51"/>
        <v>0</v>
      </c>
      <c r="F267" s="26">
        <f t="shared" si="52"/>
        <v>0</v>
      </c>
      <c r="G267" s="26">
        <f t="shared" si="53"/>
        <v>0</v>
      </c>
      <c r="H267" s="26">
        <f t="shared" si="54"/>
        <v>0</v>
      </c>
      <c r="I267" s="26">
        <f t="shared" si="55"/>
        <v>0</v>
      </c>
      <c r="J267" s="26">
        <f t="shared" si="56"/>
        <v>0</v>
      </c>
      <c r="K267" s="26">
        <f t="shared" si="57"/>
        <v>0</v>
      </c>
      <c r="L267" s="26">
        <f t="shared" si="58"/>
        <v>0</v>
      </c>
      <c r="M267" s="26">
        <f t="shared" ca="1" si="59"/>
        <v>-0.70184814626241554</v>
      </c>
      <c r="N267" s="26">
        <f t="shared" ca="1" si="60"/>
        <v>0</v>
      </c>
      <c r="O267" s="106">
        <f t="shared" ca="1" si="61"/>
        <v>0</v>
      </c>
      <c r="P267" s="26">
        <f t="shared" ca="1" si="62"/>
        <v>0</v>
      </c>
      <c r="Q267" s="26">
        <f t="shared" ca="1" si="63"/>
        <v>0</v>
      </c>
      <c r="R267">
        <f t="shared" ca="1" si="64"/>
        <v>0.70184814626241554</v>
      </c>
    </row>
    <row r="268" spans="1:18">
      <c r="A268" s="104"/>
      <c r="B268" s="104"/>
      <c r="C268" s="104"/>
      <c r="D268" s="105">
        <f t="shared" si="50"/>
        <v>0</v>
      </c>
      <c r="E268" s="105">
        <f t="shared" si="51"/>
        <v>0</v>
      </c>
      <c r="F268" s="26">
        <f t="shared" si="52"/>
        <v>0</v>
      </c>
      <c r="G268" s="26">
        <f t="shared" si="53"/>
        <v>0</v>
      </c>
      <c r="H268" s="26">
        <f t="shared" si="54"/>
        <v>0</v>
      </c>
      <c r="I268" s="26">
        <f t="shared" si="55"/>
        <v>0</v>
      </c>
      <c r="J268" s="26">
        <f t="shared" si="56"/>
        <v>0</v>
      </c>
      <c r="K268" s="26">
        <f t="shared" si="57"/>
        <v>0</v>
      </c>
      <c r="L268" s="26">
        <f t="shared" si="58"/>
        <v>0</v>
      </c>
      <c r="M268" s="26">
        <f t="shared" ca="1" si="59"/>
        <v>-0.70184814626241554</v>
      </c>
      <c r="N268" s="26">
        <f t="shared" ca="1" si="60"/>
        <v>0</v>
      </c>
      <c r="O268" s="106">
        <f t="shared" ca="1" si="61"/>
        <v>0</v>
      </c>
      <c r="P268" s="26">
        <f t="shared" ca="1" si="62"/>
        <v>0</v>
      </c>
      <c r="Q268" s="26">
        <f t="shared" ca="1" si="63"/>
        <v>0</v>
      </c>
      <c r="R268">
        <f t="shared" ca="1" si="64"/>
        <v>0.70184814626241554</v>
      </c>
    </row>
    <row r="269" spans="1:18">
      <c r="A269" s="104"/>
      <c r="B269" s="104"/>
      <c r="C269" s="104"/>
      <c r="D269" s="105">
        <f t="shared" si="50"/>
        <v>0</v>
      </c>
      <c r="E269" s="105">
        <f t="shared" si="51"/>
        <v>0</v>
      </c>
      <c r="F269" s="26">
        <f t="shared" si="52"/>
        <v>0</v>
      </c>
      <c r="G269" s="26">
        <f t="shared" si="53"/>
        <v>0</v>
      </c>
      <c r="H269" s="26">
        <f t="shared" si="54"/>
        <v>0</v>
      </c>
      <c r="I269" s="26">
        <f t="shared" si="55"/>
        <v>0</v>
      </c>
      <c r="J269" s="26">
        <f t="shared" si="56"/>
        <v>0</v>
      </c>
      <c r="K269" s="26">
        <f t="shared" si="57"/>
        <v>0</v>
      </c>
      <c r="L269" s="26">
        <f t="shared" si="58"/>
        <v>0</v>
      </c>
      <c r="M269" s="26">
        <f t="shared" ca="1" si="59"/>
        <v>-0.70184814626241554</v>
      </c>
      <c r="N269" s="26">
        <f t="shared" ca="1" si="60"/>
        <v>0</v>
      </c>
      <c r="O269" s="106">
        <f t="shared" ca="1" si="61"/>
        <v>0</v>
      </c>
      <c r="P269" s="26">
        <f t="shared" ca="1" si="62"/>
        <v>0</v>
      </c>
      <c r="Q269" s="26">
        <f t="shared" ca="1" si="63"/>
        <v>0</v>
      </c>
      <c r="R269">
        <f t="shared" ca="1" si="64"/>
        <v>0.70184814626241554</v>
      </c>
    </row>
    <row r="270" spans="1:18">
      <c r="A270" s="104"/>
      <c r="B270" s="104"/>
      <c r="C270" s="104"/>
      <c r="D270" s="105">
        <f t="shared" si="50"/>
        <v>0</v>
      </c>
      <c r="E270" s="105">
        <f t="shared" si="51"/>
        <v>0</v>
      </c>
      <c r="F270" s="26">
        <f t="shared" si="52"/>
        <v>0</v>
      </c>
      <c r="G270" s="26">
        <f t="shared" si="53"/>
        <v>0</v>
      </c>
      <c r="H270" s="26">
        <f t="shared" si="54"/>
        <v>0</v>
      </c>
      <c r="I270" s="26">
        <f t="shared" si="55"/>
        <v>0</v>
      </c>
      <c r="J270" s="26">
        <f t="shared" si="56"/>
        <v>0</v>
      </c>
      <c r="K270" s="26">
        <f t="shared" si="57"/>
        <v>0</v>
      </c>
      <c r="L270" s="26">
        <f t="shared" si="58"/>
        <v>0</v>
      </c>
      <c r="M270" s="26">
        <f t="shared" ca="1" si="59"/>
        <v>-0.70184814626241554</v>
      </c>
      <c r="N270" s="26">
        <f t="shared" ca="1" si="60"/>
        <v>0</v>
      </c>
      <c r="O270" s="106">
        <f t="shared" ca="1" si="61"/>
        <v>0</v>
      </c>
      <c r="P270" s="26">
        <f t="shared" ca="1" si="62"/>
        <v>0</v>
      </c>
      <c r="Q270" s="26">
        <f t="shared" ca="1" si="63"/>
        <v>0</v>
      </c>
      <c r="R270">
        <f t="shared" ca="1" si="64"/>
        <v>0.70184814626241554</v>
      </c>
    </row>
    <row r="271" spans="1:18">
      <c r="A271" s="104"/>
      <c r="B271" s="104"/>
      <c r="C271" s="104"/>
      <c r="D271" s="105">
        <f t="shared" si="50"/>
        <v>0</v>
      </c>
      <c r="E271" s="105">
        <f t="shared" si="51"/>
        <v>0</v>
      </c>
      <c r="F271" s="26">
        <f t="shared" si="52"/>
        <v>0</v>
      </c>
      <c r="G271" s="26">
        <f t="shared" si="53"/>
        <v>0</v>
      </c>
      <c r="H271" s="26">
        <f t="shared" si="54"/>
        <v>0</v>
      </c>
      <c r="I271" s="26">
        <f t="shared" si="55"/>
        <v>0</v>
      </c>
      <c r="J271" s="26">
        <f t="shared" si="56"/>
        <v>0</v>
      </c>
      <c r="K271" s="26">
        <f t="shared" si="57"/>
        <v>0</v>
      </c>
      <c r="L271" s="26">
        <f t="shared" si="58"/>
        <v>0</v>
      </c>
      <c r="M271" s="26">
        <f t="shared" ca="1" si="59"/>
        <v>-0.70184814626241554</v>
      </c>
      <c r="N271" s="26">
        <f t="shared" ca="1" si="60"/>
        <v>0</v>
      </c>
      <c r="O271" s="106">
        <f t="shared" ca="1" si="61"/>
        <v>0</v>
      </c>
      <c r="P271" s="26">
        <f t="shared" ca="1" si="62"/>
        <v>0</v>
      </c>
      <c r="Q271" s="26">
        <f t="shared" ca="1" si="63"/>
        <v>0</v>
      </c>
      <c r="R271">
        <f t="shared" ca="1" si="64"/>
        <v>0.70184814626241554</v>
      </c>
    </row>
    <row r="272" spans="1:18">
      <c r="A272" s="104"/>
      <c r="B272" s="104"/>
      <c r="C272" s="104"/>
      <c r="D272" s="105">
        <f t="shared" si="50"/>
        <v>0</v>
      </c>
      <c r="E272" s="105">
        <f t="shared" si="51"/>
        <v>0</v>
      </c>
      <c r="F272" s="26">
        <f t="shared" si="52"/>
        <v>0</v>
      </c>
      <c r="G272" s="26">
        <f t="shared" si="53"/>
        <v>0</v>
      </c>
      <c r="H272" s="26">
        <f t="shared" si="54"/>
        <v>0</v>
      </c>
      <c r="I272" s="26">
        <f t="shared" si="55"/>
        <v>0</v>
      </c>
      <c r="J272" s="26">
        <f t="shared" si="56"/>
        <v>0</v>
      </c>
      <c r="K272" s="26">
        <f t="shared" si="57"/>
        <v>0</v>
      </c>
      <c r="L272" s="26">
        <f t="shared" si="58"/>
        <v>0</v>
      </c>
      <c r="M272" s="26">
        <f t="shared" ca="1" si="59"/>
        <v>-0.70184814626241554</v>
      </c>
      <c r="N272" s="26">
        <f t="shared" ca="1" si="60"/>
        <v>0</v>
      </c>
      <c r="O272" s="106">
        <f t="shared" ca="1" si="61"/>
        <v>0</v>
      </c>
      <c r="P272" s="26">
        <f t="shared" ca="1" si="62"/>
        <v>0</v>
      </c>
      <c r="Q272" s="26">
        <f t="shared" ca="1" si="63"/>
        <v>0</v>
      </c>
      <c r="R272">
        <f t="shared" ca="1" si="64"/>
        <v>0.70184814626241554</v>
      </c>
    </row>
    <row r="273" spans="1:18">
      <c r="A273" s="104"/>
      <c r="B273" s="104"/>
      <c r="C273" s="104"/>
      <c r="D273" s="105">
        <f t="shared" si="50"/>
        <v>0</v>
      </c>
      <c r="E273" s="105">
        <f t="shared" si="51"/>
        <v>0</v>
      </c>
      <c r="F273" s="26">
        <f t="shared" si="52"/>
        <v>0</v>
      </c>
      <c r="G273" s="26">
        <f t="shared" si="53"/>
        <v>0</v>
      </c>
      <c r="H273" s="26">
        <f t="shared" si="54"/>
        <v>0</v>
      </c>
      <c r="I273" s="26">
        <f t="shared" si="55"/>
        <v>0</v>
      </c>
      <c r="J273" s="26">
        <f t="shared" si="56"/>
        <v>0</v>
      </c>
      <c r="K273" s="26">
        <f t="shared" si="57"/>
        <v>0</v>
      </c>
      <c r="L273" s="26">
        <f t="shared" si="58"/>
        <v>0</v>
      </c>
      <c r="M273" s="26">
        <f t="shared" ca="1" si="59"/>
        <v>-0.70184814626241554</v>
      </c>
      <c r="N273" s="26">
        <f t="shared" ca="1" si="60"/>
        <v>0</v>
      </c>
      <c r="O273" s="106">
        <f t="shared" ca="1" si="61"/>
        <v>0</v>
      </c>
      <c r="P273" s="26">
        <f t="shared" ca="1" si="62"/>
        <v>0</v>
      </c>
      <c r="Q273" s="26">
        <f t="shared" ca="1" si="63"/>
        <v>0</v>
      </c>
      <c r="R273">
        <f t="shared" ca="1" si="64"/>
        <v>0.70184814626241554</v>
      </c>
    </row>
    <row r="274" spans="1:18">
      <c r="A274" s="104"/>
      <c r="B274" s="104"/>
      <c r="C274" s="104"/>
      <c r="D274" s="105">
        <f t="shared" si="50"/>
        <v>0</v>
      </c>
      <c r="E274" s="105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0</v>
      </c>
      <c r="M274" s="26">
        <f t="shared" ca="1" si="59"/>
        <v>-0.70184814626241554</v>
      </c>
      <c r="N274" s="26">
        <f t="shared" ca="1" si="60"/>
        <v>0</v>
      </c>
      <c r="O274" s="106">
        <f t="shared" ca="1" si="61"/>
        <v>0</v>
      </c>
      <c r="P274" s="26">
        <f t="shared" ca="1" si="62"/>
        <v>0</v>
      </c>
      <c r="Q274" s="26">
        <f t="shared" ca="1" si="63"/>
        <v>0</v>
      </c>
      <c r="R274">
        <f t="shared" ca="1" si="64"/>
        <v>0.70184814626241554</v>
      </c>
    </row>
    <row r="275" spans="1:18">
      <c r="A275" s="104"/>
      <c r="B275" s="104"/>
      <c r="C275" s="104"/>
      <c r="D275" s="105">
        <f t="shared" si="50"/>
        <v>0</v>
      </c>
      <c r="E275" s="105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0</v>
      </c>
      <c r="L275" s="26">
        <f t="shared" si="58"/>
        <v>0</v>
      </c>
      <c r="M275" s="26">
        <f t="shared" ca="1" si="59"/>
        <v>-0.70184814626241554</v>
      </c>
      <c r="N275" s="26">
        <f t="shared" ca="1" si="60"/>
        <v>0</v>
      </c>
      <c r="O275" s="106">
        <f t="shared" ca="1" si="61"/>
        <v>0</v>
      </c>
      <c r="P275" s="26">
        <f t="shared" ca="1" si="62"/>
        <v>0</v>
      </c>
      <c r="Q275" s="26">
        <f t="shared" ca="1" si="63"/>
        <v>0</v>
      </c>
      <c r="R275">
        <f t="shared" ca="1" si="64"/>
        <v>0.70184814626241554</v>
      </c>
    </row>
    <row r="276" spans="1:18">
      <c r="A276" s="104"/>
      <c r="B276" s="104"/>
      <c r="C276" s="104"/>
      <c r="D276" s="105">
        <f t="shared" si="50"/>
        <v>0</v>
      </c>
      <c r="E276" s="105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0</v>
      </c>
      <c r="K276" s="26">
        <f t="shared" si="57"/>
        <v>0</v>
      </c>
      <c r="L276" s="26">
        <f t="shared" si="58"/>
        <v>0</v>
      </c>
      <c r="M276" s="26">
        <f t="shared" ca="1" si="59"/>
        <v>-0.70184814626241554</v>
      </c>
      <c r="N276" s="26">
        <f t="shared" ca="1" si="60"/>
        <v>0</v>
      </c>
      <c r="O276" s="106">
        <f t="shared" ca="1" si="61"/>
        <v>0</v>
      </c>
      <c r="P276" s="26">
        <f t="shared" ca="1" si="62"/>
        <v>0</v>
      </c>
      <c r="Q276" s="26">
        <f t="shared" ca="1" si="63"/>
        <v>0</v>
      </c>
      <c r="R276">
        <f t="shared" ca="1" si="64"/>
        <v>0.70184814626241554</v>
      </c>
    </row>
    <row r="277" spans="1:18">
      <c r="A277" s="104"/>
      <c r="B277" s="104"/>
      <c r="C277" s="104"/>
      <c r="D277" s="105">
        <f t="shared" ref="D277:D321" si="65">A277/A$18</f>
        <v>0</v>
      </c>
      <c r="E277" s="105">
        <f t="shared" ref="E277:E321" si="66">B277/B$18</f>
        <v>0</v>
      </c>
      <c r="F277" s="26">
        <f t="shared" ref="F277:F321" si="67">$C277*D277</f>
        <v>0</v>
      </c>
      <c r="G277" s="26">
        <f t="shared" ref="G277:G321" si="68">$C277*E277</f>
        <v>0</v>
      </c>
      <c r="H277" s="26">
        <f t="shared" ref="H277:H321" si="69">C277*D277*D277</f>
        <v>0</v>
      </c>
      <c r="I277" s="26">
        <f t="shared" ref="I277:I321" si="70">C277*D277*D277*D277</f>
        <v>0</v>
      </c>
      <c r="J277" s="26">
        <f t="shared" ref="J277:J321" si="71">C277*D277*D277*D277*D277</f>
        <v>0</v>
      </c>
      <c r="K277" s="26">
        <f t="shared" ref="K277:K321" si="72">C277*E277*D277</f>
        <v>0</v>
      </c>
      <c r="L277" s="26">
        <f t="shared" ref="L277:L321" si="73">C277*E277*D277*D277</f>
        <v>0</v>
      </c>
      <c r="M277" s="26">
        <f t="shared" ref="M277:M321" ca="1" si="74">+E$4+E$5*D277+E$6*D277^2</f>
        <v>-0.70184814626241554</v>
      </c>
      <c r="N277" s="26">
        <f t="shared" ref="N277:N321" ca="1" si="75">C277*(M277-E277)^2</f>
        <v>0</v>
      </c>
      <c r="O277" s="106">
        <f t="shared" ref="O277:O321" ca="1" si="76">(C277*O$1-O$2*F277+O$3*H277)^2</f>
        <v>0</v>
      </c>
      <c r="P277" s="26">
        <f t="shared" ref="P277:P321" ca="1" si="77">(-C277*O$2+O$4*F277-O$5*H277)^2</f>
        <v>0</v>
      </c>
      <c r="Q277" s="26">
        <f t="shared" ref="Q277:Q321" ca="1" si="78">+(C277*O$3-F277*O$5+H277*O$6)^2</f>
        <v>0</v>
      </c>
      <c r="R277">
        <f t="shared" ref="R277:R321" ca="1" si="79">+E277-M277</f>
        <v>0.70184814626241554</v>
      </c>
    </row>
    <row r="278" spans="1:18">
      <c r="A278" s="104"/>
      <c r="B278" s="104"/>
      <c r="C278" s="104"/>
      <c r="D278" s="105">
        <f t="shared" si="65"/>
        <v>0</v>
      </c>
      <c r="E278" s="105">
        <f t="shared" si="66"/>
        <v>0</v>
      </c>
      <c r="F278" s="26">
        <f t="shared" si="67"/>
        <v>0</v>
      </c>
      <c r="G278" s="26">
        <f t="shared" si="68"/>
        <v>0</v>
      </c>
      <c r="H278" s="26">
        <f t="shared" si="69"/>
        <v>0</v>
      </c>
      <c r="I278" s="26">
        <f t="shared" si="70"/>
        <v>0</v>
      </c>
      <c r="J278" s="26">
        <f t="shared" si="71"/>
        <v>0</v>
      </c>
      <c r="K278" s="26">
        <f t="shared" si="72"/>
        <v>0</v>
      </c>
      <c r="L278" s="26">
        <f t="shared" si="73"/>
        <v>0</v>
      </c>
      <c r="M278" s="26">
        <f t="shared" ca="1" si="74"/>
        <v>-0.70184814626241554</v>
      </c>
      <c r="N278" s="26">
        <f t="shared" ca="1" si="75"/>
        <v>0</v>
      </c>
      <c r="O278" s="106">
        <f t="shared" ca="1" si="76"/>
        <v>0</v>
      </c>
      <c r="P278" s="26">
        <f t="shared" ca="1" si="77"/>
        <v>0</v>
      </c>
      <c r="Q278" s="26">
        <f t="shared" ca="1" si="78"/>
        <v>0</v>
      </c>
      <c r="R278">
        <f t="shared" ca="1" si="79"/>
        <v>0.70184814626241554</v>
      </c>
    </row>
    <row r="279" spans="1:18">
      <c r="A279" s="104"/>
      <c r="B279" s="104"/>
      <c r="C279" s="104"/>
      <c r="D279" s="105">
        <f t="shared" si="65"/>
        <v>0</v>
      </c>
      <c r="E279" s="105">
        <f t="shared" si="66"/>
        <v>0</v>
      </c>
      <c r="F279" s="26">
        <f t="shared" si="67"/>
        <v>0</v>
      </c>
      <c r="G279" s="26">
        <f t="shared" si="68"/>
        <v>0</v>
      </c>
      <c r="H279" s="26">
        <f t="shared" si="69"/>
        <v>0</v>
      </c>
      <c r="I279" s="26">
        <f t="shared" si="70"/>
        <v>0</v>
      </c>
      <c r="J279" s="26">
        <f t="shared" si="71"/>
        <v>0</v>
      </c>
      <c r="K279" s="26">
        <f t="shared" si="72"/>
        <v>0</v>
      </c>
      <c r="L279" s="26">
        <f t="shared" si="73"/>
        <v>0</v>
      </c>
      <c r="M279" s="26">
        <f t="shared" ca="1" si="74"/>
        <v>-0.70184814626241554</v>
      </c>
      <c r="N279" s="26">
        <f t="shared" ca="1" si="75"/>
        <v>0</v>
      </c>
      <c r="O279" s="106">
        <f t="shared" ca="1" si="76"/>
        <v>0</v>
      </c>
      <c r="P279" s="26">
        <f t="shared" ca="1" si="77"/>
        <v>0</v>
      </c>
      <c r="Q279" s="26">
        <f t="shared" ca="1" si="78"/>
        <v>0</v>
      </c>
      <c r="R279">
        <f t="shared" ca="1" si="79"/>
        <v>0.70184814626241554</v>
      </c>
    </row>
    <row r="280" spans="1:18">
      <c r="A280" s="104"/>
      <c r="B280" s="104"/>
      <c r="C280" s="104"/>
      <c r="D280" s="105">
        <f t="shared" si="65"/>
        <v>0</v>
      </c>
      <c r="E280" s="105">
        <f t="shared" si="66"/>
        <v>0</v>
      </c>
      <c r="F280" s="26">
        <f t="shared" si="67"/>
        <v>0</v>
      </c>
      <c r="G280" s="26">
        <f t="shared" si="68"/>
        <v>0</v>
      </c>
      <c r="H280" s="26">
        <f t="shared" si="69"/>
        <v>0</v>
      </c>
      <c r="I280" s="26">
        <f t="shared" si="70"/>
        <v>0</v>
      </c>
      <c r="J280" s="26">
        <f t="shared" si="71"/>
        <v>0</v>
      </c>
      <c r="K280" s="26">
        <f t="shared" si="72"/>
        <v>0</v>
      </c>
      <c r="L280" s="26">
        <f t="shared" si="73"/>
        <v>0</v>
      </c>
      <c r="M280" s="26">
        <f t="shared" ca="1" si="74"/>
        <v>-0.70184814626241554</v>
      </c>
      <c r="N280" s="26">
        <f t="shared" ca="1" si="75"/>
        <v>0</v>
      </c>
      <c r="O280" s="106">
        <f t="shared" ca="1" si="76"/>
        <v>0</v>
      </c>
      <c r="P280" s="26">
        <f t="shared" ca="1" si="77"/>
        <v>0</v>
      </c>
      <c r="Q280" s="26">
        <f t="shared" ca="1" si="78"/>
        <v>0</v>
      </c>
      <c r="R280">
        <f t="shared" ca="1" si="79"/>
        <v>0.70184814626241554</v>
      </c>
    </row>
    <row r="281" spans="1:18">
      <c r="A281" s="104"/>
      <c r="B281" s="104"/>
      <c r="C281" s="104"/>
      <c r="D281" s="105">
        <f t="shared" si="65"/>
        <v>0</v>
      </c>
      <c r="E281" s="105">
        <f t="shared" si="66"/>
        <v>0</v>
      </c>
      <c r="F281" s="26">
        <f t="shared" si="67"/>
        <v>0</v>
      </c>
      <c r="G281" s="26">
        <f t="shared" si="68"/>
        <v>0</v>
      </c>
      <c r="H281" s="26">
        <f t="shared" si="69"/>
        <v>0</v>
      </c>
      <c r="I281" s="26">
        <f t="shared" si="70"/>
        <v>0</v>
      </c>
      <c r="J281" s="26">
        <f t="shared" si="71"/>
        <v>0</v>
      </c>
      <c r="K281" s="26">
        <f t="shared" si="72"/>
        <v>0</v>
      </c>
      <c r="L281" s="26">
        <f t="shared" si="73"/>
        <v>0</v>
      </c>
      <c r="M281" s="26">
        <f t="shared" ca="1" si="74"/>
        <v>-0.70184814626241554</v>
      </c>
      <c r="N281" s="26">
        <f t="shared" ca="1" si="75"/>
        <v>0</v>
      </c>
      <c r="O281" s="106">
        <f t="shared" ca="1" si="76"/>
        <v>0</v>
      </c>
      <c r="P281" s="26">
        <f t="shared" ca="1" si="77"/>
        <v>0</v>
      </c>
      <c r="Q281" s="26">
        <f t="shared" ca="1" si="78"/>
        <v>0</v>
      </c>
      <c r="R281">
        <f t="shared" ca="1" si="79"/>
        <v>0.70184814626241554</v>
      </c>
    </row>
    <row r="282" spans="1:18">
      <c r="A282" s="104"/>
      <c r="B282" s="104"/>
      <c r="C282" s="104"/>
      <c r="D282" s="105">
        <f t="shared" si="65"/>
        <v>0</v>
      </c>
      <c r="E282" s="105">
        <f t="shared" si="66"/>
        <v>0</v>
      </c>
      <c r="F282" s="26">
        <f t="shared" si="67"/>
        <v>0</v>
      </c>
      <c r="G282" s="26">
        <f t="shared" si="68"/>
        <v>0</v>
      </c>
      <c r="H282" s="26">
        <f t="shared" si="69"/>
        <v>0</v>
      </c>
      <c r="I282" s="26">
        <f t="shared" si="70"/>
        <v>0</v>
      </c>
      <c r="J282" s="26">
        <f t="shared" si="71"/>
        <v>0</v>
      </c>
      <c r="K282" s="26">
        <f t="shared" si="72"/>
        <v>0</v>
      </c>
      <c r="L282" s="26">
        <f t="shared" si="73"/>
        <v>0</v>
      </c>
      <c r="M282" s="26">
        <f t="shared" ca="1" si="74"/>
        <v>-0.70184814626241554</v>
      </c>
      <c r="N282" s="26">
        <f t="shared" ca="1" si="75"/>
        <v>0</v>
      </c>
      <c r="O282" s="106">
        <f t="shared" ca="1" si="76"/>
        <v>0</v>
      </c>
      <c r="P282" s="26">
        <f t="shared" ca="1" si="77"/>
        <v>0</v>
      </c>
      <c r="Q282" s="26">
        <f t="shared" ca="1" si="78"/>
        <v>0</v>
      </c>
      <c r="R282">
        <f t="shared" ca="1" si="79"/>
        <v>0.70184814626241554</v>
      </c>
    </row>
    <row r="283" spans="1:18">
      <c r="A283" s="104"/>
      <c r="B283" s="104"/>
      <c r="C283" s="104"/>
      <c r="D283" s="105">
        <f t="shared" si="65"/>
        <v>0</v>
      </c>
      <c r="E283" s="105">
        <f t="shared" si="66"/>
        <v>0</v>
      </c>
      <c r="F283" s="26">
        <f t="shared" si="67"/>
        <v>0</v>
      </c>
      <c r="G283" s="26">
        <f t="shared" si="68"/>
        <v>0</v>
      </c>
      <c r="H283" s="26">
        <f t="shared" si="69"/>
        <v>0</v>
      </c>
      <c r="I283" s="26">
        <f t="shared" si="70"/>
        <v>0</v>
      </c>
      <c r="J283" s="26">
        <f t="shared" si="71"/>
        <v>0</v>
      </c>
      <c r="K283" s="26">
        <f t="shared" si="72"/>
        <v>0</v>
      </c>
      <c r="L283" s="26">
        <f t="shared" si="73"/>
        <v>0</v>
      </c>
      <c r="M283" s="26">
        <f t="shared" ca="1" si="74"/>
        <v>-0.70184814626241554</v>
      </c>
      <c r="N283" s="26">
        <f t="shared" ca="1" si="75"/>
        <v>0</v>
      </c>
      <c r="O283" s="106">
        <f t="shared" ca="1" si="76"/>
        <v>0</v>
      </c>
      <c r="P283" s="26">
        <f t="shared" ca="1" si="77"/>
        <v>0</v>
      </c>
      <c r="Q283" s="26">
        <f t="shared" ca="1" si="78"/>
        <v>0</v>
      </c>
      <c r="R283">
        <f t="shared" ca="1" si="79"/>
        <v>0.70184814626241554</v>
      </c>
    </row>
    <row r="284" spans="1:18">
      <c r="A284" s="104"/>
      <c r="B284" s="104"/>
      <c r="C284" s="104"/>
      <c r="D284" s="105">
        <f t="shared" si="65"/>
        <v>0</v>
      </c>
      <c r="E284" s="105">
        <f t="shared" si="66"/>
        <v>0</v>
      </c>
      <c r="F284" s="26">
        <f t="shared" si="67"/>
        <v>0</v>
      </c>
      <c r="G284" s="26">
        <f t="shared" si="68"/>
        <v>0</v>
      </c>
      <c r="H284" s="26">
        <f t="shared" si="69"/>
        <v>0</v>
      </c>
      <c r="I284" s="26">
        <f t="shared" si="70"/>
        <v>0</v>
      </c>
      <c r="J284" s="26">
        <f t="shared" si="71"/>
        <v>0</v>
      </c>
      <c r="K284" s="26">
        <f t="shared" si="72"/>
        <v>0</v>
      </c>
      <c r="L284" s="26">
        <f t="shared" si="73"/>
        <v>0</v>
      </c>
      <c r="M284" s="26">
        <f t="shared" ca="1" si="74"/>
        <v>-0.70184814626241554</v>
      </c>
      <c r="N284" s="26">
        <f t="shared" ca="1" si="75"/>
        <v>0</v>
      </c>
      <c r="O284" s="106">
        <f t="shared" ca="1" si="76"/>
        <v>0</v>
      </c>
      <c r="P284" s="26">
        <f t="shared" ca="1" si="77"/>
        <v>0</v>
      </c>
      <c r="Q284" s="26">
        <f t="shared" ca="1" si="78"/>
        <v>0</v>
      </c>
      <c r="R284">
        <f t="shared" ca="1" si="79"/>
        <v>0.70184814626241554</v>
      </c>
    </row>
    <row r="285" spans="1:18">
      <c r="A285" s="104"/>
      <c r="B285" s="104"/>
      <c r="C285" s="104"/>
      <c r="D285" s="105">
        <f t="shared" si="65"/>
        <v>0</v>
      </c>
      <c r="E285" s="105">
        <f t="shared" si="66"/>
        <v>0</v>
      </c>
      <c r="F285" s="26">
        <f t="shared" si="67"/>
        <v>0</v>
      </c>
      <c r="G285" s="26">
        <f t="shared" si="68"/>
        <v>0</v>
      </c>
      <c r="H285" s="26">
        <f t="shared" si="69"/>
        <v>0</v>
      </c>
      <c r="I285" s="26">
        <f t="shared" si="70"/>
        <v>0</v>
      </c>
      <c r="J285" s="26">
        <f t="shared" si="71"/>
        <v>0</v>
      </c>
      <c r="K285" s="26">
        <f t="shared" si="72"/>
        <v>0</v>
      </c>
      <c r="L285" s="26">
        <f t="shared" si="73"/>
        <v>0</v>
      </c>
      <c r="M285" s="26">
        <f t="shared" ca="1" si="74"/>
        <v>-0.70184814626241554</v>
      </c>
      <c r="N285" s="26">
        <f t="shared" ca="1" si="75"/>
        <v>0</v>
      </c>
      <c r="O285" s="106">
        <f t="shared" ca="1" si="76"/>
        <v>0</v>
      </c>
      <c r="P285" s="26">
        <f t="shared" ca="1" si="77"/>
        <v>0</v>
      </c>
      <c r="Q285" s="26">
        <f t="shared" ca="1" si="78"/>
        <v>0</v>
      </c>
      <c r="R285">
        <f t="shared" ca="1" si="79"/>
        <v>0.70184814626241554</v>
      </c>
    </row>
    <row r="286" spans="1:18">
      <c r="A286" s="104"/>
      <c r="B286" s="104"/>
      <c r="C286" s="104"/>
      <c r="D286" s="105">
        <f t="shared" si="65"/>
        <v>0</v>
      </c>
      <c r="E286" s="105">
        <f t="shared" si="66"/>
        <v>0</v>
      </c>
      <c r="F286" s="26">
        <f t="shared" si="67"/>
        <v>0</v>
      </c>
      <c r="G286" s="26">
        <f t="shared" si="68"/>
        <v>0</v>
      </c>
      <c r="H286" s="26">
        <f t="shared" si="69"/>
        <v>0</v>
      </c>
      <c r="I286" s="26">
        <f t="shared" si="70"/>
        <v>0</v>
      </c>
      <c r="J286" s="26">
        <f t="shared" si="71"/>
        <v>0</v>
      </c>
      <c r="K286" s="26">
        <f t="shared" si="72"/>
        <v>0</v>
      </c>
      <c r="L286" s="26">
        <f t="shared" si="73"/>
        <v>0</v>
      </c>
      <c r="M286" s="26">
        <f t="shared" ca="1" si="74"/>
        <v>-0.70184814626241554</v>
      </c>
      <c r="N286" s="26">
        <f t="shared" ca="1" si="75"/>
        <v>0</v>
      </c>
      <c r="O286" s="106">
        <f t="shared" ca="1" si="76"/>
        <v>0</v>
      </c>
      <c r="P286" s="26">
        <f t="shared" ca="1" si="77"/>
        <v>0</v>
      </c>
      <c r="Q286" s="26">
        <f t="shared" ca="1" si="78"/>
        <v>0</v>
      </c>
      <c r="R286">
        <f t="shared" ca="1" si="79"/>
        <v>0.70184814626241554</v>
      </c>
    </row>
    <row r="287" spans="1:18">
      <c r="A287" s="104"/>
      <c r="B287" s="104"/>
      <c r="C287" s="104"/>
      <c r="D287" s="105">
        <f t="shared" si="65"/>
        <v>0</v>
      </c>
      <c r="E287" s="105">
        <f t="shared" si="66"/>
        <v>0</v>
      </c>
      <c r="F287" s="26">
        <f t="shared" si="67"/>
        <v>0</v>
      </c>
      <c r="G287" s="26">
        <f t="shared" si="68"/>
        <v>0</v>
      </c>
      <c r="H287" s="26">
        <f t="shared" si="69"/>
        <v>0</v>
      </c>
      <c r="I287" s="26">
        <f t="shared" si="70"/>
        <v>0</v>
      </c>
      <c r="J287" s="26">
        <f t="shared" si="71"/>
        <v>0</v>
      </c>
      <c r="K287" s="26">
        <f t="shared" si="72"/>
        <v>0</v>
      </c>
      <c r="L287" s="26">
        <f t="shared" si="73"/>
        <v>0</v>
      </c>
      <c r="M287" s="26">
        <f t="shared" ca="1" si="74"/>
        <v>-0.70184814626241554</v>
      </c>
      <c r="N287" s="26">
        <f t="shared" ca="1" si="75"/>
        <v>0</v>
      </c>
      <c r="O287" s="106">
        <f t="shared" ca="1" si="76"/>
        <v>0</v>
      </c>
      <c r="P287" s="26">
        <f t="shared" ca="1" si="77"/>
        <v>0</v>
      </c>
      <c r="Q287" s="26">
        <f t="shared" ca="1" si="78"/>
        <v>0</v>
      </c>
      <c r="R287">
        <f t="shared" ca="1" si="79"/>
        <v>0.70184814626241554</v>
      </c>
    </row>
    <row r="288" spans="1:18">
      <c r="A288" s="104"/>
      <c r="B288" s="104"/>
      <c r="C288" s="104"/>
      <c r="D288" s="105">
        <f t="shared" si="65"/>
        <v>0</v>
      </c>
      <c r="E288" s="105">
        <f t="shared" si="66"/>
        <v>0</v>
      </c>
      <c r="F288" s="26">
        <f t="shared" si="67"/>
        <v>0</v>
      </c>
      <c r="G288" s="26">
        <f t="shared" si="68"/>
        <v>0</v>
      </c>
      <c r="H288" s="26">
        <f t="shared" si="69"/>
        <v>0</v>
      </c>
      <c r="I288" s="26">
        <f t="shared" si="70"/>
        <v>0</v>
      </c>
      <c r="J288" s="26">
        <f t="shared" si="71"/>
        <v>0</v>
      </c>
      <c r="K288" s="26">
        <f t="shared" si="72"/>
        <v>0</v>
      </c>
      <c r="L288" s="26">
        <f t="shared" si="73"/>
        <v>0</v>
      </c>
      <c r="M288" s="26">
        <f t="shared" ca="1" si="74"/>
        <v>-0.70184814626241554</v>
      </c>
      <c r="N288" s="26">
        <f t="shared" ca="1" si="75"/>
        <v>0</v>
      </c>
      <c r="O288" s="106">
        <f t="shared" ca="1" si="76"/>
        <v>0</v>
      </c>
      <c r="P288" s="26">
        <f t="shared" ca="1" si="77"/>
        <v>0</v>
      </c>
      <c r="Q288" s="26">
        <f t="shared" ca="1" si="78"/>
        <v>0</v>
      </c>
      <c r="R288">
        <f t="shared" ca="1" si="79"/>
        <v>0.70184814626241554</v>
      </c>
    </row>
    <row r="289" spans="1:18">
      <c r="A289" s="104"/>
      <c r="B289" s="104"/>
      <c r="C289" s="104"/>
      <c r="D289" s="105">
        <f t="shared" si="65"/>
        <v>0</v>
      </c>
      <c r="E289" s="105">
        <f t="shared" si="66"/>
        <v>0</v>
      </c>
      <c r="F289" s="26">
        <f t="shared" si="67"/>
        <v>0</v>
      </c>
      <c r="G289" s="26">
        <f t="shared" si="68"/>
        <v>0</v>
      </c>
      <c r="H289" s="26">
        <f t="shared" si="69"/>
        <v>0</v>
      </c>
      <c r="I289" s="26">
        <f t="shared" si="70"/>
        <v>0</v>
      </c>
      <c r="J289" s="26">
        <f t="shared" si="71"/>
        <v>0</v>
      </c>
      <c r="K289" s="26">
        <f t="shared" si="72"/>
        <v>0</v>
      </c>
      <c r="L289" s="26">
        <f t="shared" si="73"/>
        <v>0</v>
      </c>
      <c r="M289" s="26">
        <f t="shared" ca="1" si="74"/>
        <v>-0.70184814626241554</v>
      </c>
      <c r="N289" s="26">
        <f t="shared" ca="1" si="75"/>
        <v>0</v>
      </c>
      <c r="O289" s="106">
        <f t="shared" ca="1" si="76"/>
        <v>0</v>
      </c>
      <c r="P289" s="26">
        <f t="shared" ca="1" si="77"/>
        <v>0</v>
      </c>
      <c r="Q289" s="26">
        <f t="shared" ca="1" si="78"/>
        <v>0</v>
      </c>
      <c r="R289">
        <f t="shared" ca="1" si="79"/>
        <v>0.70184814626241554</v>
      </c>
    </row>
    <row r="290" spans="1:18">
      <c r="A290" s="104"/>
      <c r="B290" s="104"/>
      <c r="C290" s="104"/>
      <c r="D290" s="105">
        <f t="shared" si="65"/>
        <v>0</v>
      </c>
      <c r="E290" s="105">
        <f t="shared" si="66"/>
        <v>0</v>
      </c>
      <c r="F290" s="26">
        <f t="shared" si="67"/>
        <v>0</v>
      </c>
      <c r="G290" s="26">
        <f t="shared" si="68"/>
        <v>0</v>
      </c>
      <c r="H290" s="26">
        <f t="shared" si="69"/>
        <v>0</v>
      </c>
      <c r="I290" s="26">
        <f t="shared" si="70"/>
        <v>0</v>
      </c>
      <c r="J290" s="26">
        <f t="shared" si="71"/>
        <v>0</v>
      </c>
      <c r="K290" s="26">
        <f t="shared" si="72"/>
        <v>0</v>
      </c>
      <c r="L290" s="26">
        <f t="shared" si="73"/>
        <v>0</v>
      </c>
      <c r="M290" s="26">
        <f t="shared" ca="1" si="74"/>
        <v>-0.70184814626241554</v>
      </c>
      <c r="N290" s="26">
        <f t="shared" ca="1" si="75"/>
        <v>0</v>
      </c>
      <c r="O290" s="106">
        <f t="shared" ca="1" si="76"/>
        <v>0</v>
      </c>
      <c r="P290" s="26">
        <f t="shared" ca="1" si="77"/>
        <v>0</v>
      </c>
      <c r="Q290" s="26">
        <f t="shared" ca="1" si="78"/>
        <v>0</v>
      </c>
      <c r="R290">
        <f t="shared" ca="1" si="79"/>
        <v>0.70184814626241554</v>
      </c>
    </row>
    <row r="291" spans="1:18">
      <c r="A291" s="104"/>
      <c r="B291" s="104"/>
      <c r="C291" s="104"/>
      <c r="D291" s="105">
        <f t="shared" si="65"/>
        <v>0</v>
      </c>
      <c r="E291" s="105">
        <f t="shared" si="66"/>
        <v>0</v>
      </c>
      <c r="F291" s="26">
        <f t="shared" si="67"/>
        <v>0</v>
      </c>
      <c r="G291" s="26">
        <f t="shared" si="68"/>
        <v>0</v>
      </c>
      <c r="H291" s="26">
        <f t="shared" si="69"/>
        <v>0</v>
      </c>
      <c r="I291" s="26">
        <f t="shared" si="70"/>
        <v>0</v>
      </c>
      <c r="J291" s="26">
        <f t="shared" si="71"/>
        <v>0</v>
      </c>
      <c r="K291" s="26">
        <f t="shared" si="72"/>
        <v>0</v>
      </c>
      <c r="L291" s="26">
        <f t="shared" si="73"/>
        <v>0</v>
      </c>
      <c r="M291" s="26">
        <f t="shared" ca="1" si="74"/>
        <v>-0.70184814626241554</v>
      </c>
      <c r="N291" s="26">
        <f t="shared" ca="1" si="75"/>
        <v>0</v>
      </c>
      <c r="O291" s="106">
        <f t="shared" ca="1" si="76"/>
        <v>0</v>
      </c>
      <c r="P291" s="26">
        <f t="shared" ca="1" si="77"/>
        <v>0</v>
      </c>
      <c r="Q291" s="26">
        <f t="shared" ca="1" si="78"/>
        <v>0</v>
      </c>
      <c r="R291">
        <f t="shared" ca="1" si="79"/>
        <v>0.70184814626241554</v>
      </c>
    </row>
    <row r="292" spans="1:18">
      <c r="A292" s="104"/>
      <c r="B292" s="104"/>
      <c r="C292" s="104"/>
      <c r="D292" s="105">
        <f t="shared" si="65"/>
        <v>0</v>
      </c>
      <c r="E292" s="105">
        <f t="shared" si="66"/>
        <v>0</v>
      </c>
      <c r="F292" s="26">
        <f t="shared" si="67"/>
        <v>0</v>
      </c>
      <c r="G292" s="26">
        <f t="shared" si="68"/>
        <v>0</v>
      </c>
      <c r="H292" s="26">
        <f t="shared" si="69"/>
        <v>0</v>
      </c>
      <c r="I292" s="26">
        <f t="shared" si="70"/>
        <v>0</v>
      </c>
      <c r="J292" s="26">
        <f t="shared" si="71"/>
        <v>0</v>
      </c>
      <c r="K292" s="26">
        <f t="shared" si="72"/>
        <v>0</v>
      </c>
      <c r="L292" s="26">
        <f t="shared" si="73"/>
        <v>0</v>
      </c>
      <c r="M292" s="26">
        <f t="shared" ca="1" si="74"/>
        <v>-0.70184814626241554</v>
      </c>
      <c r="N292" s="26">
        <f t="shared" ca="1" si="75"/>
        <v>0</v>
      </c>
      <c r="O292" s="106">
        <f t="shared" ca="1" si="76"/>
        <v>0</v>
      </c>
      <c r="P292" s="26">
        <f t="shared" ca="1" si="77"/>
        <v>0</v>
      </c>
      <c r="Q292" s="26">
        <f t="shared" ca="1" si="78"/>
        <v>0</v>
      </c>
      <c r="R292">
        <f t="shared" ca="1" si="79"/>
        <v>0.70184814626241554</v>
      </c>
    </row>
    <row r="293" spans="1:18">
      <c r="A293" s="104"/>
      <c r="B293" s="104"/>
      <c r="C293" s="104"/>
      <c r="D293" s="105">
        <f t="shared" si="65"/>
        <v>0</v>
      </c>
      <c r="E293" s="105">
        <f t="shared" si="66"/>
        <v>0</v>
      </c>
      <c r="F293" s="26">
        <f t="shared" si="67"/>
        <v>0</v>
      </c>
      <c r="G293" s="26">
        <f t="shared" si="68"/>
        <v>0</v>
      </c>
      <c r="H293" s="26">
        <f t="shared" si="69"/>
        <v>0</v>
      </c>
      <c r="I293" s="26">
        <f t="shared" si="70"/>
        <v>0</v>
      </c>
      <c r="J293" s="26">
        <f t="shared" si="71"/>
        <v>0</v>
      </c>
      <c r="K293" s="26">
        <f t="shared" si="72"/>
        <v>0</v>
      </c>
      <c r="L293" s="26">
        <f t="shared" si="73"/>
        <v>0</v>
      </c>
      <c r="M293" s="26">
        <f t="shared" ca="1" si="74"/>
        <v>-0.70184814626241554</v>
      </c>
      <c r="N293" s="26">
        <f t="shared" ca="1" si="75"/>
        <v>0</v>
      </c>
      <c r="O293" s="106">
        <f t="shared" ca="1" si="76"/>
        <v>0</v>
      </c>
      <c r="P293" s="26">
        <f t="shared" ca="1" si="77"/>
        <v>0</v>
      </c>
      <c r="Q293" s="26">
        <f t="shared" ca="1" si="78"/>
        <v>0</v>
      </c>
      <c r="R293">
        <f t="shared" ca="1" si="79"/>
        <v>0.70184814626241554</v>
      </c>
    </row>
    <row r="294" spans="1:18">
      <c r="A294" s="104"/>
      <c r="B294" s="104"/>
      <c r="C294" s="104"/>
      <c r="D294" s="105">
        <f t="shared" si="65"/>
        <v>0</v>
      </c>
      <c r="E294" s="105">
        <f t="shared" si="66"/>
        <v>0</v>
      </c>
      <c r="F294" s="26">
        <f t="shared" si="67"/>
        <v>0</v>
      </c>
      <c r="G294" s="26">
        <f t="shared" si="68"/>
        <v>0</v>
      </c>
      <c r="H294" s="26">
        <f t="shared" si="69"/>
        <v>0</v>
      </c>
      <c r="I294" s="26">
        <f t="shared" si="70"/>
        <v>0</v>
      </c>
      <c r="J294" s="26">
        <f t="shared" si="71"/>
        <v>0</v>
      </c>
      <c r="K294" s="26">
        <f t="shared" si="72"/>
        <v>0</v>
      </c>
      <c r="L294" s="26">
        <f t="shared" si="73"/>
        <v>0</v>
      </c>
      <c r="M294" s="26">
        <f t="shared" ca="1" si="74"/>
        <v>-0.70184814626241554</v>
      </c>
      <c r="N294" s="26">
        <f t="shared" ca="1" si="75"/>
        <v>0</v>
      </c>
      <c r="O294" s="106">
        <f t="shared" ca="1" si="76"/>
        <v>0</v>
      </c>
      <c r="P294" s="26">
        <f t="shared" ca="1" si="77"/>
        <v>0</v>
      </c>
      <c r="Q294" s="26">
        <f t="shared" ca="1" si="78"/>
        <v>0</v>
      </c>
      <c r="R294">
        <f t="shared" ca="1" si="79"/>
        <v>0.70184814626241554</v>
      </c>
    </row>
    <row r="295" spans="1:18">
      <c r="A295" s="104"/>
      <c r="B295" s="104"/>
      <c r="C295" s="104"/>
      <c r="D295" s="105">
        <f t="shared" si="65"/>
        <v>0</v>
      </c>
      <c r="E295" s="105">
        <f t="shared" si="66"/>
        <v>0</v>
      </c>
      <c r="F295" s="26">
        <f t="shared" si="67"/>
        <v>0</v>
      </c>
      <c r="G295" s="26">
        <f t="shared" si="68"/>
        <v>0</v>
      </c>
      <c r="H295" s="26">
        <f t="shared" si="69"/>
        <v>0</v>
      </c>
      <c r="I295" s="26">
        <f t="shared" si="70"/>
        <v>0</v>
      </c>
      <c r="J295" s="26">
        <f t="shared" si="71"/>
        <v>0</v>
      </c>
      <c r="K295" s="26">
        <f t="shared" si="72"/>
        <v>0</v>
      </c>
      <c r="L295" s="26">
        <f t="shared" si="73"/>
        <v>0</v>
      </c>
      <c r="M295" s="26">
        <f t="shared" ca="1" si="74"/>
        <v>-0.70184814626241554</v>
      </c>
      <c r="N295" s="26">
        <f t="shared" ca="1" si="75"/>
        <v>0</v>
      </c>
      <c r="O295" s="106">
        <f t="shared" ca="1" si="76"/>
        <v>0</v>
      </c>
      <c r="P295" s="26">
        <f t="shared" ca="1" si="77"/>
        <v>0</v>
      </c>
      <c r="Q295" s="26">
        <f t="shared" ca="1" si="78"/>
        <v>0</v>
      </c>
      <c r="R295">
        <f t="shared" ca="1" si="79"/>
        <v>0.70184814626241554</v>
      </c>
    </row>
    <row r="296" spans="1:18">
      <c r="A296" s="104"/>
      <c r="B296" s="104"/>
      <c r="C296" s="104"/>
      <c r="D296" s="105">
        <f t="shared" si="65"/>
        <v>0</v>
      </c>
      <c r="E296" s="105">
        <f t="shared" si="66"/>
        <v>0</v>
      </c>
      <c r="F296" s="26">
        <f t="shared" si="67"/>
        <v>0</v>
      </c>
      <c r="G296" s="26">
        <f t="shared" si="68"/>
        <v>0</v>
      </c>
      <c r="H296" s="26">
        <f t="shared" si="69"/>
        <v>0</v>
      </c>
      <c r="I296" s="26">
        <f t="shared" si="70"/>
        <v>0</v>
      </c>
      <c r="J296" s="26">
        <f t="shared" si="71"/>
        <v>0</v>
      </c>
      <c r="K296" s="26">
        <f t="shared" si="72"/>
        <v>0</v>
      </c>
      <c r="L296" s="26">
        <f t="shared" si="73"/>
        <v>0</v>
      </c>
      <c r="M296" s="26">
        <f t="shared" ca="1" si="74"/>
        <v>-0.70184814626241554</v>
      </c>
      <c r="N296" s="26">
        <f t="shared" ca="1" si="75"/>
        <v>0</v>
      </c>
      <c r="O296" s="106">
        <f t="shared" ca="1" si="76"/>
        <v>0</v>
      </c>
      <c r="P296" s="26">
        <f t="shared" ca="1" si="77"/>
        <v>0</v>
      </c>
      <c r="Q296" s="26">
        <f t="shared" ca="1" si="78"/>
        <v>0</v>
      </c>
      <c r="R296">
        <f t="shared" ca="1" si="79"/>
        <v>0.70184814626241554</v>
      </c>
    </row>
    <row r="297" spans="1:18">
      <c r="A297" s="104"/>
      <c r="B297" s="104"/>
      <c r="C297" s="104"/>
      <c r="D297" s="105">
        <f t="shared" si="65"/>
        <v>0</v>
      </c>
      <c r="E297" s="105">
        <f t="shared" si="66"/>
        <v>0</v>
      </c>
      <c r="F297" s="26">
        <f t="shared" si="67"/>
        <v>0</v>
      </c>
      <c r="G297" s="26">
        <f t="shared" si="68"/>
        <v>0</v>
      </c>
      <c r="H297" s="26">
        <f t="shared" si="69"/>
        <v>0</v>
      </c>
      <c r="I297" s="26">
        <f t="shared" si="70"/>
        <v>0</v>
      </c>
      <c r="J297" s="26">
        <f t="shared" si="71"/>
        <v>0</v>
      </c>
      <c r="K297" s="26">
        <f t="shared" si="72"/>
        <v>0</v>
      </c>
      <c r="L297" s="26">
        <f t="shared" si="73"/>
        <v>0</v>
      </c>
      <c r="M297" s="26">
        <f t="shared" ca="1" si="74"/>
        <v>-0.70184814626241554</v>
      </c>
      <c r="N297" s="26">
        <f t="shared" ca="1" si="75"/>
        <v>0</v>
      </c>
      <c r="O297" s="106">
        <f t="shared" ca="1" si="76"/>
        <v>0</v>
      </c>
      <c r="P297" s="26">
        <f t="shared" ca="1" si="77"/>
        <v>0</v>
      </c>
      <c r="Q297" s="26">
        <f t="shared" ca="1" si="78"/>
        <v>0</v>
      </c>
      <c r="R297">
        <f t="shared" ca="1" si="79"/>
        <v>0.70184814626241554</v>
      </c>
    </row>
    <row r="298" spans="1:18">
      <c r="A298" s="104"/>
      <c r="B298" s="104"/>
      <c r="C298" s="104"/>
      <c r="D298" s="105">
        <f t="shared" si="65"/>
        <v>0</v>
      </c>
      <c r="E298" s="105">
        <f t="shared" si="66"/>
        <v>0</v>
      </c>
      <c r="F298" s="26">
        <f t="shared" si="67"/>
        <v>0</v>
      </c>
      <c r="G298" s="26">
        <f t="shared" si="68"/>
        <v>0</v>
      </c>
      <c r="H298" s="26">
        <f t="shared" si="69"/>
        <v>0</v>
      </c>
      <c r="I298" s="26">
        <f t="shared" si="70"/>
        <v>0</v>
      </c>
      <c r="J298" s="26">
        <f t="shared" si="71"/>
        <v>0</v>
      </c>
      <c r="K298" s="26">
        <f t="shared" si="72"/>
        <v>0</v>
      </c>
      <c r="L298" s="26">
        <f t="shared" si="73"/>
        <v>0</v>
      </c>
      <c r="M298" s="26">
        <f t="shared" ca="1" si="74"/>
        <v>-0.70184814626241554</v>
      </c>
      <c r="N298" s="26">
        <f t="shared" ca="1" si="75"/>
        <v>0</v>
      </c>
      <c r="O298" s="106">
        <f t="shared" ca="1" si="76"/>
        <v>0</v>
      </c>
      <c r="P298" s="26">
        <f t="shared" ca="1" si="77"/>
        <v>0</v>
      </c>
      <c r="Q298" s="26">
        <f t="shared" ca="1" si="78"/>
        <v>0</v>
      </c>
      <c r="R298">
        <f t="shared" ca="1" si="79"/>
        <v>0.70184814626241554</v>
      </c>
    </row>
    <row r="299" spans="1:18">
      <c r="A299" s="104"/>
      <c r="B299" s="104"/>
      <c r="C299" s="104"/>
      <c r="D299" s="105">
        <f t="shared" si="65"/>
        <v>0</v>
      </c>
      <c r="E299" s="105">
        <f t="shared" si="66"/>
        <v>0</v>
      </c>
      <c r="F299" s="26">
        <f t="shared" si="67"/>
        <v>0</v>
      </c>
      <c r="G299" s="26">
        <f t="shared" si="68"/>
        <v>0</v>
      </c>
      <c r="H299" s="26">
        <f t="shared" si="69"/>
        <v>0</v>
      </c>
      <c r="I299" s="26">
        <f t="shared" si="70"/>
        <v>0</v>
      </c>
      <c r="J299" s="26">
        <f t="shared" si="71"/>
        <v>0</v>
      </c>
      <c r="K299" s="26">
        <f t="shared" si="72"/>
        <v>0</v>
      </c>
      <c r="L299" s="26">
        <f t="shared" si="73"/>
        <v>0</v>
      </c>
      <c r="M299" s="26">
        <f t="shared" ca="1" si="74"/>
        <v>-0.70184814626241554</v>
      </c>
      <c r="N299" s="26">
        <f t="shared" ca="1" si="75"/>
        <v>0</v>
      </c>
      <c r="O299" s="106">
        <f t="shared" ca="1" si="76"/>
        <v>0</v>
      </c>
      <c r="P299" s="26">
        <f t="shared" ca="1" si="77"/>
        <v>0</v>
      </c>
      <c r="Q299" s="26">
        <f t="shared" ca="1" si="78"/>
        <v>0</v>
      </c>
      <c r="R299">
        <f t="shared" ca="1" si="79"/>
        <v>0.70184814626241554</v>
      </c>
    </row>
    <row r="300" spans="1:18">
      <c r="A300" s="104"/>
      <c r="B300" s="104"/>
      <c r="C300" s="104"/>
      <c r="D300" s="105">
        <f t="shared" si="65"/>
        <v>0</v>
      </c>
      <c r="E300" s="105">
        <f t="shared" si="66"/>
        <v>0</v>
      </c>
      <c r="F300" s="26">
        <f t="shared" si="67"/>
        <v>0</v>
      </c>
      <c r="G300" s="26">
        <f t="shared" si="68"/>
        <v>0</v>
      </c>
      <c r="H300" s="26">
        <f t="shared" si="69"/>
        <v>0</v>
      </c>
      <c r="I300" s="26">
        <f t="shared" si="70"/>
        <v>0</v>
      </c>
      <c r="J300" s="26">
        <f t="shared" si="71"/>
        <v>0</v>
      </c>
      <c r="K300" s="26">
        <f t="shared" si="72"/>
        <v>0</v>
      </c>
      <c r="L300" s="26">
        <f t="shared" si="73"/>
        <v>0</v>
      </c>
      <c r="M300" s="26">
        <f t="shared" ca="1" si="74"/>
        <v>-0.70184814626241554</v>
      </c>
      <c r="N300" s="26">
        <f t="shared" ca="1" si="75"/>
        <v>0</v>
      </c>
      <c r="O300" s="106">
        <f t="shared" ca="1" si="76"/>
        <v>0</v>
      </c>
      <c r="P300" s="26">
        <f t="shared" ca="1" si="77"/>
        <v>0</v>
      </c>
      <c r="Q300" s="26">
        <f t="shared" ca="1" si="78"/>
        <v>0</v>
      </c>
      <c r="R300">
        <f t="shared" ca="1" si="79"/>
        <v>0.70184814626241554</v>
      </c>
    </row>
    <row r="301" spans="1:18">
      <c r="A301" s="104"/>
      <c r="B301" s="104"/>
      <c r="C301" s="104"/>
      <c r="D301" s="105">
        <f t="shared" si="65"/>
        <v>0</v>
      </c>
      <c r="E301" s="105">
        <f t="shared" si="66"/>
        <v>0</v>
      </c>
      <c r="F301" s="26">
        <f t="shared" si="67"/>
        <v>0</v>
      </c>
      <c r="G301" s="26">
        <f t="shared" si="68"/>
        <v>0</v>
      </c>
      <c r="H301" s="26">
        <f t="shared" si="69"/>
        <v>0</v>
      </c>
      <c r="I301" s="26">
        <f t="shared" si="70"/>
        <v>0</v>
      </c>
      <c r="J301" s="26">
        <f t="shared" si="71"/>
        <v>0</v>
      </c>
      <c r="K301" s="26">
        <f t="shared" si="72"/>
        <v>0</v>
      </c>
      <c r="L301" s="26">
        <f t="shared" si="73"/>
        <v>0</v>
      </c>
      <c r="M301" s="26">
        <f t="shared" ca="1" si="74"/>
        <v>-0.70184814626241554</v>
      </c>
      <c r="N301" s="26">
        <f t="shared" ca="1" si="75"/>
        <v>0</v>
      </c>
      <c r="O301" s="106">
        <f t="shared" ca="1" si="76"/>
        <v>0</v>
      </c>
      <c r="P301" s="26">
        <f t="shared" ca="1" si="77"/>
        <v>0</v>
      </c>
      <c r="Q301" s="26">
        <f t="shared" ca="1" si="78"/>
        <v>0</v>
      </c>
      <c r="R301">
        <f t="shared" ca="1" si="79"/>
        <v>0.70184814626241554</v>
      </c>
    </row>
    <row r="302" spans="1:18">
      <c r="A302" s="104"/>
      <c r="B302" s="104"/>
      <c r="C302" s="104"/>
      <c r="D302" s="105">
        <f t="shared" si="65"/>
        <v>0</v>
      </c>
      <c r="E302" s="105">
        <f t="shared" si="66"/>
        <v>0</v>
      </c>
      <c r="F302" s="26">
        <f t="shared" si="67"/>
        <v>0</v>
      </c>
      <c r="G302" s="26">
        <f t="shared" si="68"/>
        <v>0</v>
      </c>
      <c r="H302" s="26">
        <f t="shared" si="69"/>
        <v>0</v>
      </c>
      <c r="I302" s="26">
        <f t="shared" si="70"/>
        <v>0</v>
      </c>
      <c r="J302" s="26">
        <f t="shared" si="71"/>
        <v>0</v>
      </c>
      <c r="K302" s="26">
        <f t="shared" si="72"/>
        <v>0</v>
      </c>
      <c r="L302" s="26">
        <f t="shared" si="73"/>
        <v>0</v>
      </c>
      <c r="M302" s="26">
        <f t="shared" ca="1" si="74"/>
        <v>-0.70184814626241554</v>
      </c>
      <c r="N302" s="26">
        <f t="shared" ca="1" si="75"/>
        <v>0</v>
      </c>
      <c r="O302" s="106">
        <f t="shared" ca="1" si="76"/>
        <v>0</v>
      </c>
      <c r="P302" s="26">
        <f t="shared" ca="1" si="77"/>
        <v>0</v>
      </c>
      <c r="Q302" s="26">
        <f t="shared" ca="1" si="78"/>
        <v>0</v>
      </c>
      <c r="R302">
        <f t="shared" ca="1" si="79"/>
        <v>0.70184814626241554</v>
      </c>
    </row>
    <row r="303" spans="1:18">
      <c r="A303" s="104"/>
      <c r="B303" s="104"/>
      <c r="C303" s="104"/>
      <c r="D303" s="105">
        <f t="shared" si="65"/>
        <v>0</v>
      </c>
      <c r="E303" s="105">
        <f t="shared" si="66"/>
        <v>0</v>
      </c>
      <c r="F303" s="26">
        <f t="shared" si="67"/>
        <v>0</v>
      </c>
      <c r="G303" s="26">
        <f t="shared" si="68"/>
        <v>0</v>
      </c>
      <c r="H303" s="26">
        <f t="shared" si="69"/>
        <v>0</v>
      </c>
      <c r="I303" s="26">
        <f t="shared" si="70"/>
        <v>0</v>
      </c>
      <c r="J303" s="26">
        <f t="shared" si="71"/>
        <v>0</v>
      </c>
      <c r="K303" s="26">
        <f t="shared" si="72"/>
        <v>0</v>
      </c>
      <c r="L303" s="26">
        <f t="shared" si="73"/>
        <v>0</v>
      </c>
      <c r="M303" s="26">
        <f t="shared" ca="1" si="74"/>
        <v>-0.70184814626241554</v>
      </c>
      <c r="N303" s="26">
        <f t="shared" ca="1" si="75"/>
        <v>0</v>
      </c>
      <c r="O303" s="106">
        <f t="shared" ca="1" si="76"/>
        <v>0</v>
      </c>
      <c r="P303" s="26">
        <f t="shared" ca="1" si="77"/>
        <v>0</v>
      </c>
      <c r="Q303" s="26">
        <f t="shared" ca="1" si="78"/>
        <v>0</v>
      </c>
      <c r="R303">
        <f t="shared" ca="1" si="79"/>
        <v>0.70184814626241554</v>
      </c>
    </row>
    <row r="304" spans="1:18">
      <c r="A304" s="104"/>
      <c r="B304" s="104"/>
      <c r="C304" s="104"/>
      <c r="D304" s="105">
        <f t="shared" si="65"/>
        <v>0</v>
      </c>
      <c r="E304" s="105">
        <f t="shared" si="66"/>
        <v>0</v>
      </c>
      <c r="F304" s="26">
        <f t="shared" si="67"/>
        <v>0</v>
      </c>
      <c r="G304" s="26">
        <f t="shared" si="68"/>
        <v>0</v>
      </c>
      <c r="H304" s="26">
        <f t="shared" si="69"/>
        <v>0</v>
      </c>
      <c r="I304" s="26">
        <f t="shared" si="70"/>
        <v>0</v>
      </c>
      <c r="J304" s="26">
        <f t="shared" si="71"/>
        <v>0</v>
      </c>
      <c r="K304" s="26">
        <f t="shared" si="72"/>
        <v>0</v>
      </c>
      <c r="L304" s="26">
        <f t="shared" si="73"/>
        <v>0</v>
      </c>
      <c r="M304" s="26">
        <f t="shared" ca="1" si="74"/>
        <v>-0.70184814626241554</v>
      </c>
      <c r="N304" s="26">
        <f t="shared" ca="1" si="75"/>
        <v>0</v>
      </c>
      <c r="O304" s="106">
        <f t="shared" ca="1" si="76"/>
        <v>0</v>
      </c>
      <c r="P304" s="26">
        <f t="shared" ca="1" si="77"/>
        <v>0</v>
      </c>
      <c r="Q304" s="26">
        <f t="shared" ca="1" si="78"/>
        <v>0</v>
      </c>
      <c r="R304">
        <f t="shared" ca="1" si="79"/>
        <v>0.70184814626241554</v>
      </c>
    </row>
    <row r="305" spans="1:18">
      <c r="A305" s="104"/>
      <c r="B305" s="104"/>
      <c r="C305" s="104"/>
      <c r="D305" s="105">
        <f t="shared" si="65"/>
        <v>0</v>
      </c>
      <c r="E305" s="105">
        <f t="shared" si="66"/>
        <v>0</v>
      </c>
      <c r="F305" s="26">
        <f t="shared" si="67"/>
        <v>0</v>
      </c>
      <c r="G305" s="26">
        <f t="shared" si="68"/>
        <v>0</v>
      </c>
      <c r="H305" s="26">
        <f t="shared" si="69"/>
        <v>0</v>
      </c>
      <c r="I305" s="26">
        <f t="shared" si="70"/>
        <v>0</v>
      </c>
      <c r="J305" s="26">
        <f t="shared" si="71"/>
        <v>0</v>
      </c>
      <c r="K305" s="26">
        <f t="shared" si="72"/>
        <v>0</v>
      </c>
      <c r="L305" s="26">
        <f t="shared" si="73"/>
        <v>0</v>
      </c>
      <c r="M305" s="26">
        <f t="shared" ca="1" si="74"/>
        <v>-0.70184814626241554</v>
      </c>
      <c r="N305" s="26">
        <f t="shared" ca="1" si="75"/>
        <v>0</v>
      </c>
      <c r="O305" s="106">
        <f t="shared" ca="1" si="76"/>
        <v>0</v>
      </c>
      <c r="P305" s="26">
        <f t="shared" ca="1" si="77"/>
        <v>0</v>
      </c>
      <c r="Q305" s="26">
        <f t="shared" ca="1" si="78"/>
        <v>0</v>
      </c>
      <c r="R305">
        <f t="shared" ca="1" si="79"/>
        <v>0.70184814626241554</v>
      </c>
    </row>
    <row r="306" spans="1:18">
      <c r="A306" s="104"/>
      <c r="B306" s="104"/>
      <c r="C306" s="104"/>
      <c r="D306" s="105">
        <f t="shared" si="65"/>
        <v>0</v>
      </c>
      <c r="E306" s="105">
        <f t="shared" si="66"/>
        <v>0</v>
      </c>
      <c r="F306" s="26">
        <f t="shared" si="67"/>
        <v>0</v>
      </c>
      <c r="G306" s="26">
        <f t="shared" si="68"/>
        <v>0</v>
      </c>
      <c r="H306" s="26">
        <f t="shared" si="69"/>
        <v>0</v>
      </c>
      <c r="I306" s="26">
        <f t="shared" si="70"/>
        <v>0</v>
      </c>
      <c r="J306" s="26">
        <f t="shared" si="71"/>
        <v>0</v>
      </c>
      <c r="K306" s="26">
        <f t="shared" si="72"/>
        <v>0</v>
      </c>
      <c r="L306" s="26">
        <f t="shared" si="73"/>
        <v>0</v>
      </c>
      <c r="M306" s="26">
        <f t="shared" ca="1" si="74"/>
        <v>-0.70184814626241554</v>
      </c>
      <c r="N306" s="26">
        <f t="shared" ca="1" si="75"/>
        <v>0</v>
      </c>
      <c r="O306" s="106">
        <f t="shared" ca="1" si="76"/>
        <v>0</v>
      </c>
      <c r="P306" s="26">
        <f t="shared" ca="1" si="77"/>
        <v>0</v>
      </c>
      <c r="Q306" s="26">
        <f t="shared" ca="1" si="78"/>
        <v>0</v>
      </c>
      <c r="R306">
        <f t="shared" ca="1" si="79"/>
        <v>0.70184814626241554</v>
      </c>
    </row>
    <row r="307" spans="1:18">
      <c r="A307" s="104"/>
      <c r="B307" s="104"/>
      <c r="C307" s="104"/>
      <c r="D307" s="105">
        <f t="shared" si="65"/>
        <v>0</v>
      </c>
      <c r="E307" s="105">
        <f t="shared" si="66"/>
        <v>0</v>
      </c>
      <c r="F307" s="26">
        <f t="shared" si="67"/>
        <v>0</v>
      </c>
      <c r="G307" s="26">
        <f t="shared" si="68"/>
        <v>0</v>
      </c>
      <c r="H307" s="26">
        <f t="shared" si="69"/>
        <v>0</v>
      </c>
      <c r="I307" s="26">
        <f t="shared" si="70"/>
        <v>0</v>
      </c>
      <c r="J307" s="26">
        <f t="shared" si="71"/>
        <v>0</v>
      </c>
      <c r="K307" s="26">
        <f t="shared" si="72"/>
        <v>0</v>
      </c>
      <c r="L307" s="26">
        <f t="shared" si="73"/>
        <v>0</v>
      </c>
      <c r="M307" s="26">
        <f t="shared" ca="1" si="74"/>
        <v>-0.70184814626241554</v>
      </c>
      <c r="N307" s="26">
        <f t="shared" ca="1" si="75"/>
        <v>0</v>
      </c>
      <c r="O307" s="106">
        <f t="shared" ca="1" si="76"/>
        <v>0</v>
      </c>
      <c r="P307" s="26">
        <f t="shared" ca="1" si="77"/>
        <v>0</v>
      </c>
      <c r="Q307" s="26">
        <f t="shared" ca="1" si="78"/>
        <v>0</v>
      </c>
      <c r="R307">
        <f t="shared" ca="1" si="79"/>
        <v>0.70184814626241554</v>
      </c>
    </row>
    <row r="308" spans="1:18">
      <c r="A308" s="104"/>
      <c r="B308" s="104"/>
      <c r="C308" s="104"/>
      <c r="D308" s="105">
        <f t="shared" si="65"/>
        <v>0</v>
      </c>
      <c r="E308" s="105">
        <f t="shared" si="66"/>
        <v>0</v>
      </c>
      <c r="F308" s="26">
        <f t="shared" si="67"/>
        <v>0</v>
      </c>
      <c r="G308" s="26">
        <f t="shared" si="68"/>
        <v>0</v>
      </c>
      <c r="H308" s="26">
        <f t="shared" si="69"/>
        <v>0</v>
      </c>
      <c r="I308" s="26">
        <f t="shared" si="70"/>
        <v>0</v>
      </c>
      <c r="J308" s="26">
        <f t="shared" si="71"/>
        <v>0</v>
      </c>
      <c r="K308" s="26">
        <f t="shared" si="72"/>
        <v>0</v>
      </c>
      <c r="L308" s="26">
        <f t="shared" si="73"/>
        <v>0</v>
      </c>
      <c r="M308" s="26">
        <f t="shared" ca="1" si="74"/>
        <v>-0.70184814626241554</v>
      </c>
      <c r="N308" s="26">
        <f t="shared" ca="1" si="75"/>
        <v>0</v>
      </c>
      <c r="O308" s="106">
        <f t="shared" ca="1" si="76"/>
        <v>0</v>
      </c>
      <c r="P308" s="26">
        <f t="shared" ca="1" si="77"/>
        <v>0</v>
      </c>
      <c r="Q308" s="26">
        <f t="shared" ca="1" si="78"/>
        <v>0</v>
      </c>
      <c r="R308">
        <f t="shared" ca="1" si="79"/>
        <v>0.70184814626241554</v>
      </c>
    </row>
    <row r="309" spans="1:18">
      <c r="A309" s="104"/>
      <c r="B309" s="104"/>
      <c r="C309" s="104"/>
      <c r="D309" s="105">
        <f t="shared" si="65"/>
        <v>0</v>
      </c>
      <c r="E309" s="105">
        <f t="shared" si="66"/>
        <v>0</v>
      </c>
      <c r="F309" s="26">
        <f t="shared" si="67"/>
        <v>0</v>
      </c>
      <c r="G309" s="26">
        <f t="shared" si="68"/>
        <v>0</v>
      </c>
      <c r="H309" s="26">
        <f t="shared" si="69"/>
        <v>0</v>
      </c>
      <c r="I309" s="26">
        <f t="shared" si="70"/>
        <v>0</v>
      </c>
      <c r="J309" s="26">
        <f t="shared" si="71"/>
        <v>0</v>
      </c>
      <c r="K309" s="26">
        <f t="shared" si="72"/>
        <v>0</v>
      </c>
      <c r="L309" s="26">
        <f t="shared" si="73"/>
        <v>0</v>
      </c>
      <c r="M309" s="26">
        <f t="shared" ca="1" si="74"/>
        <v>-0.70184814626241554</v>
      </c>
      <c r="N309" s="26">
        <f t="shared" ca="1" si="75"/>
        <v>0</v>
      </c>
      <c r="O309" s="106">
        <f t="shared" ca="1" si="76"/>
        <v>0</v>
      </c>
      <c r="P309" s="26">
        <f t="shared" ca="1" si="77"/>
        <v>0</v>
      </c>
      <c r="Q309" s="26">
        <f t="shared" ca="1" si="78"/>
        <v>0</v>
      </c>
      <c r="R309">
        <f t="shared" ca="1" si="79"/>
        <v>0.70184814626241554</v>
      </c>
    </row>
    <row r="310" spans="1:18">
      <c r="A310" s="104"/>
      <c r="B310" s="104"/>
      <c r="C310" s="104"/>
      <c r="D310" s="105">
        <f t="shared" si="65"/>
        <v>0</v>
      </c>
      <c r="E310" s="105">
        <f t="shared" si="66"/>
        <v>0</v>
      </c>
      <c r="F310" s="26">
        <f t="shared" si="67"/>
        <v>0</v>
      </c>
      <c r="G310" s="26">
        <f t="shared" si="68"/>
        <v>0</v>
      </c>
      <c r="H310" s="26">
        <f t="shared" si="69"/>
        <v>0</v>
      </c>
      <c r="I310" s="26">
        <f t="shared" si="70"/>
        <v>0</v>
      </c>
      <c r="J310" s="26">
        <f t="shared" si="71"/>
        <v>0</v>
      </c>
      <c r="K310" s="26">
        <f t="shared" si="72"/>
        <v>0</v>
      </c>
      <c r="L310" s="26">
        <f t="shared" si="73"/>
        <v>0</v>
      </c>
      <c r="M310" s="26">
        <f t="shared" ca="1" si="74"/>
        <v>-0.70184814626241554</v>
      </c>
      <c r="N310" s="26">
        <f t="shared" ca="1" si="75"/>
        <v>0</v>
      </c>
      <c r="O310" s="106">
        <f t="shared" ca="1" si="76"/>
        <v>0</v>
      </c>
      <c r="P310" s="26">
        <f t="shared" ca="1" si="77"/>
        <v>0</v>
      </c>
      <c r="Q310" s="26">
        <f t="shared" ca="1" si="78"/>
        <v>0</v>
      </c>
      <c r="R310">
        <f t="shared" ca="1" si="79"/>
        <v>0.70184814626241554</v>
      </c>
    </row>
    <row r="311" spans="1:18">
      <c r="A311" s="104"/>
      <c r="B311" s="104"/>
      <c r="C311" s="104"/>
      <c r="D311" s="105">
        <f t="shared" si="65"/>
        <v>0</v>
      </c>
      <c r="E311" s="105">
        <f t="shared" si="66"/>
        <v>0</v>
      </c>
      <c r="F311" s="26">
        <f t="shared" si="67"/>
        <v>0</v>
      </c>
      <c r="G311" s="26">
        <f t="shared" si="68"/>
        <v>0</v>
      </c>
      <c r="H311" s="26">
        <f t="shared" si="69"/>
        <v>0</v>
      </c>
      <c r="I311" s="26">
        <f t="shared" si="70"/>
        <v>0</v>
      </c>
      <c r="J311" s="26">
        <f t="shared" si="71"/>
        <v>0</v>
      </c>
      <c r="K311" s="26">
        <f t="shared" si="72"/>
        <v>0</v>
      </c>
      <c r="L311" s="26">
        <f t="shared" si="73"/>
        <v>0</v>
      </c>
      <c r="M311" s="26">
        <f t="shared" ca="1" si="74"/>
        <v>-0.70184814626241554</v>
      </c>
      <c r="N311" s="26">
        <f t="shared" ca="1" si="75"/>
        <v>0</v>
      </c>
      <c r="O311" s="106">
        <f t="shared" ca="1" si="76"/>
        <v>0</v>
      </c>
      <c r="P311" s="26">
        <f t="shared" ca="1" si="77"/>
        <v>0</v>
      </c>
      <c r="Q311" s="26">
        <f t="shared" ca="1" si="78"/>
        <v>0</v>
      </c>
      <c r="R311">
        <f t="shared" ca="1" si="79"/>
        <v>0.70184814626241554</v>
      </c>
    </row>
    <row r="312" spans="1:18">
      <c r="A312" s="104"/>
      <c r="B312" s="104"/>
      <c r="C312" s="104"/>
      <c r="D312" s="105">
        <f t="shared" si="65"/>
        <v>0</v>
      </c>
      <c r="E312" s="105">
        <f t="shared" si="66"/>
        <v>0</v>
      </c>
      <c r="F312" s="26">
        <f t="shared" si="67"/>
        <v>0</v>
      </c>
      <c r="G312" s="26">
        <f t="shared" si="68"/>
        <v>0</v>
      </c>
      <c r="H312" s="26">
        <f t="shared" si="69"/>
        <v>0</v>
      </c>
      <c r="I312" s="26">
        <f t="shared" si="70"/>
        <v>0</v>
      </c>
      <c r="J312" s="26">
        <f t="shared" si="71"/>
        <v>0</v>
      </c>
      <c r="K312" s="26">
        <f t="shared" si="72"/>
        <v>0</v>
      </c>
      <c r="L312" s="26">
        <f t="shared" si="73"/>
        <v>0</v>
      </c>
      <c r="M312" s="26">
        <f t="shared" ca="1" si="74"/>
        <v>-0.70184814626241554</v>
      </c>
      <c r="N312" s="26">
        <f t="shared" ca="1" si="75"/>
        <v>0</v>
      </c>
      <c r="O312" s="106">
        <f t="shared" ca="1" si="76"/>
        <v>0</v>
      </c>
      <c r="P312" s="26">
        <f t="shared" ca="1" si="77"/>
        <v>0</v>
      </c>
      <c r="Q312" s="26">
        <f t="shared" ca="1" si="78"/>
        <v>0</v>
      </c>
      <c r="R312">
        <f t="shared" ca="1" si="79"/>
        <v>0.70184814626241554</v>
      </c>
    </row>
    <row r="313" spans="1:18">
      <c r="A313" s="104"/>
      <c r="B313" s="104"/>
      <c r="C313" s="104"/>
      <c r="D313" s="105">
        <f t="shared" si="65"/>
        <v>0</v>
      </c>
      <c r="E313" s="105">
        <f t="shared" si="66"/>
        <v>0</v>
      </c>
      <c r="F313" s="26">
        <f t="shared" si="67"/>
        <v>0</v>
      </c>
      <c r="G313" s="26">
        <f t="shared" si="68"/>
        <v>0</v>
      </c>
      <c r="H313" s="26">
        <f t="shared" si="69"/>
        <v>0</v>
      </c>
      <c r="I313" s="26">
        <f t="shared" si="70"/>
        <v>0</v>
      </c>
      <c r="J313" s="26">
        <f t="shared" si="71"/>
        <v>0</v>
      </c>
      <c r="K313" s="26">
        <f t="shared" si="72"/>
        <v>0</v>
      </c>
      <c r="L313" s="26">
        <f t="shared" si="73"/>
        <v>0</v>
      </c>
      <c r="M313" s="26">
        <f t="shared" ca="1" si="74"/>
        <v>-0.70184814626241554</v>
      </c>
      <c r="N313" s="26">
        <f t="shared" ca="1" si="75"/>
        <v>0</v>
      </c>
      <c r="O313" s="106">
        <f t="shared" ca="1" si="76"/>
        <v>0</v>
      </c>
      <c r="P313" s="26">
        <f t="shared" ca="1" si="77"/>
        <v>0</v>
      </c>
      <c r="Q313" s="26">
        <f t="shared" ca="1" si="78"/>
        <v>0</v>
      </c>
      <c r="R313">
        <f t="shared" ca="1" si="79"/>
        <v>0.70184814626241554</v>
      </c>
    </row>
    <row r="314" spans="1:18">
      <c r="A314" s="104"/>
      <c r="B314" s="104"/>
      <c r="C314" s="104"/>
      <c r="D314" s="105">
        <f t="shared" si="65"/>
        <v>0</v>
      </c>
      <c r="E314" s="105">
        <f t="shared" si="66"/>
        <v>0</v>
      </c>
      <c r="F314" s="26">
        <f t="shared" si="67"/>
        <v>0</v>
      </c>
      <c r="G314" s="26">
        <f t="shared" si="68"/>
        <v>0</v>
      </c>
      <c r="H314" s="26">
        <f t="shared" si="69"/>
        <v>0</v>
      </c>
      <c r="I314" s="26">
        <f t="shared" si="70"/>
        <v>0</v>
      </c>
      <c r="J314" s="26">
        <f t="shared" si="71"/>
        <v>0</v>
      </c>
      <c r="K314" s="26">
        <f t="shared" si="72"/>
        <v>0</v>
      </c>
      <c r="L314" s="26">
        <f t="shared" si="73"/>
        <v>0</v>
      </c>
      <c r="M314" s="26">
        <f t="shared" ca="1" si="74"/>
        <v>-0.70184814626241554</v>
      </c>
      <c r="N314" s="26">
        <f t="shared" ca="1" si="75"/>
        <v>0</v>
      </c>
      <c r="O314" s="106">
        <f t="shared" ca="1" si="76"/>
        <v>0</v>
      </c>
      <c r="P314" s="26">
        <f t="shared" ca="1" si="77"/>
        <v>0</v>
      </c>
      <c r="Q314" s="26">
        <f t="shared" ca="1" si="78"/>
        <v>0</v>
      </c>
      <c r="R314">
        <f t="shared" ca="1" si="79"/>
        <v>0.70184814626241554</v>
      </c>
    </row>
    <row r="315" spans="1:18">
      <c r="A315" s="104"/>
      <c r="B315" s="104"/>
      <c r="C315" s="104"/>
      <c r="D315" s="105">
        <f t="shared" si="65"/>
        <v>0</v>
      </c>
      <c r="E315" s="105">
        <f t="shared" si="66"/>
        <v>0</v>
      </c>
      <c r="F315" s="26">
        <f t="shared" si="67"/>
        <v>0</v>
      </c>
      <c r="G315" s="26">
        <f t="shared" si="68"/>
        <v>0</v>
      </c>
      <c r="H315" s="26">
        <f t="shared" si="69"/>
        <v>0</v>
      </c>
      <c r="I315" s="26">
        <f t="shared" si="70"/>
        <v>0</v>
      </c>
      <c r="J315" s="26">
        <f t="shared" si="71"/>
        <v>0</v>
      </c>
      <c r="K315" s="26">
        <f t="shared" si="72"/>
        <v>0</v>
      </c>
      <c r="L315" s="26">
        <f t="shared" si="73"/>
        <v>0</v>
      </c>
      <c r="M315" s="26">
        <f t="shared" ca="1" si="74"/>
        <v>-0.70184814626241554</v>
      </c>
      <c r="N315" s="26">
        <f t="shared" ca="1" si="75"/>
        <v>0</v>
      </c>
      <c r="O315" s="106">
        <f t="shared" ca="1" si="76"/>
        <v>0</v>
      </c>
      <c r="P315" s="26">
        <f t="shared" ca="1" si="77"/>
        <v>0</v>
      </c>
      <c r="Q315" s="26">
        <f t="shared" ca="1" si="78"/>
        <v>0</v>
      </c>
      <c r="R315">
        <f t="shared" ca="1" si="79"/>
        <v>0.70184814626241554</v>
      </c>
    </row>
    <row r="316" spans="1:18">
      <c r="A316" s="104"/>
      <c r="B316" s="104"/>
      <c r="C316" s="104"/>
      <c r="D316" s="105">
        <f t="shared" si="65"/>
        <v>0</v>
      </c>
      <c r="E316" s="105">
        <f t="shared" si="66"/>
        <v>0</v>
      </c>
      <c r="F316" s="26">
        <f t="shared" si="67"/>
        <v>0</v>
      </c>
      <c r="G316" s="26">
        <f t="shared" si="68"/>
        <v>0</v>
      </c>
      <c r="H316" s="26">
        <f t="shared" si="69"/>
        <v>0</v>
      </c>
      <c r="I316" s="26">
        <f t="shared" si="70"/>
        <v>0</v>
      </c>
      <c r="J316" s="26">
        <f t="shared" si="71"/>
        <v>0</v>
      </c>
      <c r="K316" s="26">
        <f t="shared" si="72"/>
        <v>0</v>
      </c>
      <c r="L316" s="26">
        <f t="shared" si="73"/>
        <v>0</v>
      </c>
      <c r="M316" s="26">
        <f t="shared" ca="1" si="74"/>
        <v>-0.70184814626241554</v>
      </c>
      <c r="N316" s="26">
        <f t="shared" ca="1" si="75"/>
        <v>0</v>
      </c>
      <c r="O316" s="106">
        <f t="shared" ca="1" si="76"/>
        <v>0</v>
      </c>
      <c r="P316" s="26">
        <f t="shared" ca="1" si="77"/>
        <v>0</v>
      </c>
      <c r="Q316" s="26">
        <f t="shared" ca="1" si="78"/>
        <v>0</v>
      </c>
      <c r="R316">
        <f t="shared" ca="1" si="79"/>
        <v>0.70184814626241554</v>
      </c>
    </row>
    <row r="317" spans="1:18">
      <c r="A317" s="104"/>
      <c r="B317" s="104"/>
      <c r="C317" s="104"/>
      <c r="D317" s="105">
        <f t="shared" si="65"/>
        <v>0</v>
      </c>
      <c r="E317" s="105">
        <f t="shared" si="66"/>
        <v>0</v>
      </c>
      <c r="F317" s="26">
        <f t="shared" si="67"/>
        <v>0</v>
      </c>
      <c r="G317" s="26">
        <f t="shared" si="68"/>
        <v>0</v>
      </c>
      <c r="H317" s="26">
        <f t="shared" si="69"/>
        <v>0</v>
      </c>
      <c r="I317" s="26">
        <f t="shared" si="70"/>
        <v>0</v>
      </c>
      <c r="J317" s="26">
        <f t="shared" si="71"/>
        <v>0</v>
      </c>
      <c r="K317" s="26">
        <f t="shared" si="72"/>
        <v>0</v>
      </c>
      <c r="L317" s="26">
        <f t="shared" si="73"/>
        <v>0</v>
      </c>
      <c r="M317" s="26">
        <f t="shared" ca="1" si="74"/>
        <v>-0.70184814626241554</v>
      </c>
      <c r="N317" s="26">
        <f t="shared" ca="1" si="75"/>
        <v>0</v>
      </c>
      <c r="O317" s="106">
        <f t="shared" ca="1" si="76"/>
        <v>0</v>
      </c>
      <c r="P317" s="26">
        <f t="shared" ca="1" si="77"/>
        <v>0</v>
      </c>
      <c r="Q317" s="26">
        <f t="shared" ca="1" si="78"/>
        <v>0</v>
      </c>
      <c r="R317">
        <f t="shared" ca="1" si="79"/>
        <v>0.70184814626241554</v>
      </c>
    </row>
    <row r="318" spans="1:18">
      <c r="A318" s="104"/>
      <c r="B318" s="104"/>
      <c r="C318" s="104"/>
      <c r="D318" s="105">
        <f t="shared" si="65"/>
        <v>0</v>
      </c>
      <c r="E318" s="105">
        <f t="shared" si="66"/>
        <v>0</v>
      </c>
      <c r="F318" s="26">
        <f t="shared" si="67"/>
        <v>0</v>
      </c>
      <c r="G318" s="26">
        <f t="shared" si="68"/>
        <v>0</v>
      </c>
      <c r="H318" s="26">
        <f t="shared" si="69"/>
        <v>0</v>
      </c>
      <c r="I318" s="26">
        <f t="shared" si="70"/>
        <v>0</v>
      </c>
      <c r="J318" s="26">
        <f t="shared" si="71"/>
        <v>0</v>
      </c>
      <c r="K318" s="26">
        <f t="shared" si="72"/>
        <v>0</v>
      </c>
      <c r="L318" s="26">
        <f t="shared" si="73"/>
        <v>0</v>
      </c>
      <c r="M318" s="26">
        <f t="shared" ca="1" si="74"/>
        <v>-0.70184814626241554</v>
      </c>
      <c r="N318" s="26">
        <f t="shared" ca="1" si="75"/>
        <v>0</v>
      </c>
      <c r="O318" s="106">
        <f t="shared" ca="1" si="76"/>
        <v>0</v>
      </c>
      <c r="P318" s="26">
        <f t="shared" ca="1" si="77"/>
        <v>0</v>
      </c>
      <c r="Q318" s="26">
        <f t="shared" ca="1" si="78"/>
        <v>0</v>
      </c>
      <c r="R318">
        <f t="shared" ca="1" si="79"/>
        <v>0.70184814626241554</v>
      </c>
    </row>
    <row r="319" spans="1:18">
      <c r="A319" s="104"/>
      <c r="B319" s="104"/>
      <c r="C319" s="104"/>
      <c r="D319" s="105">
        <f t="shared" si="65"/>
        <v>0</v>
      </c>
      <c r="E319" s="105">
        <f t="shared" si="66"/>
        <v>0</v>
      </c>
      <c r="F319" s="26">
        <f t="shared" si="67"/>
        <v>0</v>
      </c>
      <c r="G319" s="26">
        <f t="shared" si="68"/>
        <v>0</v>
      </c>
      <c r="H319" s="26">
        <f t="shared" si="69"/>
        <v>0</v>
      </c>
      <c r="I319" s="26">
        <f t="shared" si="70"/>
        <v>0</v>
      </c>
      <c r="J319" s="26">
        <f t="shared" si="71"/>
        <v>0</v>
      </c>
      <c r="K319" s="26">
        <f t="shared" si="72"/>
        <v>0</v>
      </c>
      <c r="L319" s="26">
        <f t="shared" si="73"/>
        <v>0</v>
      </c>
      <c r="M319" s="26">
        <f t="shared" ca="1" si="74"/>
        <v>-0.70184814626241554</v>
      </c>
      <c r="N319" s="26">
        <f t="shared" ca="1" si="75"/>
        <v>0</v>
      </c>
      <c r="O319" s="106">
        <f t="shared" ca="1" si="76"/>
        <v>0</v>
      </c>
      <c r="P319" s="26">
        <f t="shared" ca="1" si="77"/>
        <v>0</v>
      </c>
      <c r="Q319" s="26">
        <f t="shared" ca="1" si="78"/>
        <v>0</v>
      </c>
      <c r="R319">
        <f t="shared" ca="1" si="79"/>
        <v>0.70184814626241554</v>
      </c>
    </row>
    <row r="320" spans="1:18">
      <c r="A320" s="104"/>
      <c r="B320" s="104"/>
      <c r="C320" s="104"/>
      <c r="D320" s="105">
        <f t="shared" si="65"/>
        <v>0</v>
      </c>
      <c r="E320" s="105">
        <f t="shared" si="66"/>
        <v>0</v>
      </c>
      <c r="F320" s="26">
        <f t="shared" si="67"/>
        <v>0</v>
      </c>
      <c r="G320" s="26">
        <f t="shared" si="68"/>
        <v>0</v>
      </c>
      <c r="H320" s="26">
        <f t="shared" si="69"/>
        <v>0</v>
      </c>
      <c r="I320" s="26">
        <f t="shared" si="70"/>
        <v>0</v>
      </c>
      <c r="J320" s="26">
        <f t="shared" si="71"/>
        <v>0</v>
      </c>
      <c r="K320" s="26">
        <f t="shared" si="72"/>
        <v>0</v>
      </c>
      <c r="L320" s="26">
        <f t="shared" si="73"/>
        <v>0</v>
      </c>
      <c r="M320" s="26">
        <f t="shared" ca="1" si="74"/>
        <v>-0.70184814626241554</v>
      </c>
      <c r="N320" s="26">
        <f t="shared" ca="1" si="75"/>
        <v>0</v>
      </c>
      <c r="O320" s="106">
        <f t="shared" ca="1" si="76"/>
        <v>0</v>
      </c>
      <c r="P320" s="26">
        <f t="shared" ca="1" si="77"/>
        <v>0</v>
      </c>
      <c r="Q320" s="26">
        <f t="shared" ca="1" si="78"/>
        <v>0</v>
      </c>
      <c r="R320">
        <f t="shared" ca="1" si="79"/>
        <v>0.70184814626241554</v>
      </c>
    </row>
    <row r="321" spans="1:18">
      <c r="A321" s="104"/>
      <c r="B321" s="104"/>
      <c r="C321" s="104"/>
      <c r="D321" s="105">
        <f t="shared" si="65"/>
        <v>0</v>
      </c>
      <c r="E321" s="105">
        <f t="shared" si="66"/>
        <v>0</v>
      </c>
      <c r="F321" s="26">
        <f t="shared" si="67"/>
        <v>0</v>
      </c>
      <c r="G321" s="26">
        <f t="shared" si="68"/>
        <v>0</v>
      </c>
      <c r="H321" s="26">
        <f t="shared" si="69"/>
        <v>0</v>
      </c>
      <c r="I321" s="26">
        <f t="shared" si="70"/>
        <v>0</v>
      </c>
      <c r="J321" s="26">
        <f t="shared" si="71"/>
        <v>0</v>
      </c>
      <c r="K321" s="26">
        <f t="shared" si="72"/>
        <v>0</v>
      </c>
      <c r="L321" s="26">
        <f t="shared" si="73"/>
        <v>0</v>
      </c>
      <c r="M321" s="26">
        <f t="shared" ca="1" si="74"/>
        <v>-0.70184814626241554</v>
      </c>
      <c r="N321" s="26">
        <f t="shared" ca="1" si="75"/>
        <v>0</v>
      </c>
      <c r="O321" s="106">
        <f t="shared" ca="1" si="76"/>
        <v>0</v>
      </c>
      <c r="P321" s="26">
        <f t="shared" ca="1" si="77"/>
        <v>0</v>
      </c>
      <c r="Q321" s="26">
        <f t="shared" ca="1" si="78"/>
        <v>0</v>
      </c>
      <c r="R321">
        <f t="shared" ca="1" si="79"/>
        <v>0.70184814626241554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BC39"/>
  <sheetViews>
    <sheetView workbookViewId="0">
      <selection activeCell="C8" sqref="C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2" width="10.28515625" style="1"/>
    <col min="23" max="23" width="8.140625" style="1" customWidth="1"/>
    <col min="24" max="24" width="13.7109375" style="1" customWidth="1"/>
  </cols>
  <sheetData>
    <row r="1" spans="1:34" ht="20.25">
      <c r="A1" s="3" t="s">
        <v>0</v>
      </c>
      <c r="I1" s="4" t="s">
        <v>1</v>
      </c>
      <c r="J1" s="4" t="s">
        <v>2</v>
      </c>
      <c r="K1" s="4" t="s">
        <v>3</v>
      </c>
      <c r="AG1" s="1">
        <v>21065.5</v>
      </c>
      <c r="AH1" s="1">
        <v>-3.2039000005170237E-2</v>
      </c>
    </row>
    <row r="2" spans="1:34">
      <c r="A2" s="1" t="s">
        <v>5</v>
      </c>
      <c r="B2" s="1" t="s">
        <v>6</v>
      </c>
      <c r="C2" s="124" t="s">
        <v>214</v>
      </c>
      <c r="I2" s="1">
        <v>27347</v>
      </c>
      <c r="J2" s="1">
        <f>+C$7+D$11+D$12*I2+D$13*I2^2</f>
        <v>40969.430822179849</v>
      </c>
      <c r="K2" s="1">
        <f>+C$8+D$12+2*D$13*I2</f>
        <v>0.41340927994723231</v>
      </c>
      <c r="AG2" s="1">
        <v>21188.5</v>
      </c>
      <c r="AH2" s="1">
        <v>-1.2113000004319474E-2</v>
      </c>
    </row>
    <row r="3" spans="1:34">
      <c r="A3" s="7"/>
      <c r="I3" s="1">
        <v>29213.5</v>
      </c>
      <c r="J3" s="1">
        <f>+C$7+D$11+D$12*I3+D$13*I3^2</f>
        <v>40969.41591706685</v>
      </c>
      <c r="K3" s="1">
        <f>+C$8+D$12+2*D$13*I3</f>
        <v>0.41340516886285006</v>
      </c>
      <c r="AG3" s="1">
        <v>21189</v>
      </c>
      <c r="AH3" s="1">
        <v>-1.3881999999284744E-2</v>
      </c>
    </row>
    <row r="4" spans="1:34">
      <c r="A4" s="8" t="s">
        <v>8</v>
      </c>
      <c r="C4" s="9">
        <v>40969.232799999998</v>
      </c>
      <c r="D4" s="10">
        <v>0.41221999999999998</v>
      </c>
      <c r="AG4" s="1">
        <v>21215.5</v>
      </c>
      <c r="AH4" s="1">
        <v>-1.2938999992911704E-2</v>
      </c>
    </row>
    <row r="5" spans="1:34">
      <c r="A5" s="11" t="s">
        <v>9</v>
      </c>
      <c r="B5"/>
      <c r="C5" s="12">
        <v>8</v>
      </c>
      <c r="D5" t="s">
        <v>10</v>
      </c>
      <c r="AG5" s="1">
        <v>21217.5</v>
      </c>
      <c r="AH5" s="1">
        <v>-1.4214999995601829E-2</v>
      </c>
    </row>
    <row r="6" spans="1:34">
      <c r="A6" s="8" t="s">
        <v>11</v>
      </c>
      <c r="C6" s="13"/>
      <c r="AG6" s="1">
        <v>21218</v>
      </c>
      <c r="AH6" s="1">
        <v>-1.4283999997132923E-2</v>
      </c>
    </row>
    <row r="7" spans="1:34">
      <c r="A7" s="1" t="s">
        <v>13</v>
      </c>
      <c r="C7" s="1">
        <f>+C4+D4/2</f>
        <v>40969.438909999997</v>
      </c>
      <c r="E7" s="1">
        <v>0.41254099999999999</v>
      </c>
      <c r="F7" s="6" t="s">
        <v>15</v>
      </c>
      <c r="AG7" s="1">
        <v>21220</v>
      </c>
      <c r="AH7" s="1">
        <v>-1.4860000002954621E-2</v>
      </c>
    </row>
    <row r="8" spans="1:34">
      <c r="A8" s="1" t="s">
        <v>14</v>
      </c>
      <c r="C8" s="1">
        <v>0.41341520999999998</v>
      </c>
      <c r="E8" s="1">
        <v>0.41341520999999998</v>
      </c>
      <c r="F8" s="24" t="s">
        <v>215</v>
      </c>
      <c r="AG8" s="1">
        <v>22168</v>
      </c>
      <c r="AH8" s="1">
        <v>-7.6839999965159222E-3</v>
      </c>
    </row>
    <row r="9" spans="1:34">
      <c r="A9" s="14" t="s">
        <v>16</v>
      </c>
      <c r="B9" s="14"/>
      <c r="C9" s="6">
        <v>22</v>
      </c>
      <c r="D9" s="14" t="str">
        <f>"F"&amp;C9</f>
        <v>F22</v>
      </c>
      <c r="E9" s="14" t="str">
        <f>"G"&amp;C9</f>
        <v>G22</v>
      </c>
      <c r="AG9" s="1">
        <v>22170.5</v>
      </c>
      <c r="AH9" s="1">
        <v>-8.6289999962900765E-3</v>
      </c>
    </row>
    <row r="10" spans="1:34">
      <c r="C10" s="4" t="s">
        <v>17</v>
      </c>
      <c r="D10" s="4" t="s">
        <v>18</v>
      </c>
      <c r="AG10" s="1">
        <v>22914.5</v>
      </c>
      <c r="AH10" s="1">
        <v>-6.4009999987320043E-3</v>
      </c>
    </row>
    <row r="11" spans="1:34">
      <c r="A11" s="1" t="s">
        <v>19</v>
      </c>
      <c r="C11" s="16">
        <f ca="1">INTERCEPT(INDIRECT(E9):G739,INDIRECT(D9):$F739)</f>
        <v>-1.7086961758068415E-2</v>
      </c>
      <c r="D11" s="2">
        <f>E11*F11</f>
        <v>-0.66952140630049606</v>
      </c>
      <c r="E11" s="17">
        <v>-0.66952140630049606</v>
      </c>
      <c r="F11" s="1">
        <v>1</v>
      </c>
      <c r="AG11" s="1">
        <v>22915</v>
      </c>
      <c r="AH11" s="1">
        <v>-2.670000001671724E-3</v>
      </c>
    </row>
    <row r="12" spans="1:34">
      <c r="A12" s="1" t="s">
        <v>20</v>
      </c>
      <c r="C12" s="16">
        <f ca="1">SLOPE(INDIRECT(E9):G739,INDIRECT(D9):$F739)</f>
        <v>4.804134637785834E-9</v>
      </c>
      <c r="D12" s="2">
        <f>E12*F12</f>
        <v>5.4303445545568543E-5</v>
      </c>
      <c r="E12" s="18">
        <v>0.54303445545568541</v>
      </c>
      <c r="F12" s="19">
        <v>1E-4</v>
      </c>
      <c r="AG12" s="1">
        <v>23521</v>
      </c>
      <c r="AH12" s="1">
        <v>-2.4979999943752773E-3</v>
      </c>
    </row>
    <row r="13" spans="1:34">
      <c r="A13" s="1" t="s">
        <v>21</v>
      </c>
      <c r="C13" s="2" t="s">
        <v>22</v>
      </c>
      <c r="D13" s="2">
        <f>E13*F13</f>
        <v>-1.1012816453950283E-9</v>
      </c>
      <c r="E13" s="20">
        <v>-0.11012816453950283</v>
      </c>
      <c r="F13" s="19">
        <v>1E-8</v>
      </c>
      <c r="AG13" s="1">
        <v>23523.5</v>
      </c>
      <c r="AH13" s="1">
        <v>-2.6429999998072162E-3</v>
      </c>
    </row>
    <row r="14" spans="1:34">
      <c r="A14" s="1" t="s">
        <v>24</v>
      </c>
      <c r="E14" s="1">
        <f>SUM(U21:U39)</f>
        <v>1.1344254545145368E-2</v>
      </c>
      <c r="AG14" s="1">
        <v>23857</v>
      </c>
      <c r="AH14" s="1">
        <v>-1.0659999970812351E-3</v>
      </c>
    </row>
    <row r="15" spans="1:34">
      <c r="A15" s="8" t="s">
        <v>26</v>
      </c>
      <c r="C15" s="23">
        <f ca="1">(C7+C11)+(C8+C12)*INT(MAX(F21:F3270))</f>
        <v>52251.109619828268</v>
      </c>
      <c r="D15" s="24">
        <f>+C7+INT(MAX(F21:F1325))*C8+D11+D12*INT(MAX(F21:F3760))+D13*INT(MAX(F21:F3787)^2)</f>
        <v>52251.118798055322</v>
      </c>
      <c r="E15" s="25" t="s">
        <v>27</v>
      </c>
      <c r="F15" s="12">
        <v>1</v>
      </c>
      <c r="AG15" s="1">
        <v>24032</v>
      </c>
      <c r="AH15" s="1">
        <v>2.8400000155670568E-4</v>
      </c>
    </row>
    <row r="16" spans="1:34">
      <c r="A16" s="8" t="s">
        <v>29</v>
      </c>
      <c r="C16" s="23">
        <f ca="1">+C8+C12</f>
        <v>0.41341521480413462</v>
      </c>
      <c r="D16" s="24">
        <f>+C8+D12+2*D13*MAX(F21:F633)</f>
        <v>0.41340940659462155</v>
      </c>
      <c r="E16" s="25" t="s">
        <v>30</v>
      </c>
      <c r="F16" s="116">
        <f ca="1">NOW()+15018.5+$C$5/24</f>
        <v>60684.551841203705</v>
      </c>
      <c r="AG16" s="1">
        <v>24761.5</v>
      </c>
      <c r="AH16" s="1">
        <v>-1.286999999138061E-3</v>
      </c>
    </row>
    <row r="17" spans="1:55">
      <c r="A17" s="16" t="s">
        <v>32</v>
      </c>
      <c r="C17" s="1">
        <f>COUNT(C21:C1912)</f>
        <v>19</v>
      </c>
      <c r="E17" s="25" t="s">
        <v>33</v>
      </c>
      <c r="F17" s="26">
        <f ca="1">ROUND(2*(F16-$C$7)/$C$8,0)/2+F15</f>
        <v>47689.5</v>
      </c>
      <c r="AG17" s="1">
        <v>24764</v>
      </c>
      <c r="AH17" s="1">
        <v>-1.1319999975967221E-3</v>
      </c>
    </row>
    <row r="18" spans="1:55">
      <c r="A18" s="8" t="s">
        <v>34</v>
      </c>
      <c r="C18" s="28">
        <f ca="1">+C15</f>
        <v>52251.109619828268</v>
      </c>
      <c r="D18" s="29">
        <f ca="1">C16</f>
        <v>0.41341521480413462</v>
      </c>
      <c r="E18" s="25" t="s">
        <v>35</v>
      </c>
      <c r="F18" s="24">
        <f ca="1">ROUND(2*(F16-$C$15)/$C$16,0)/2+F15</f>
        <v>20400.5</v>
      </c>
      <c r="AG18" s="1">
        <v>25770</v>
      </c>
      <c r="AH18" s="1">
        <v>-7.0599999962723814E-3</v>
      </c>
    </row>
    <row r="19" spans="1:55">
      <c r="A19" s="8" t="s">
        <v>36</v>
      </c>
      <c r="C19" s="108">
        <f>+D15</f>
        <v>52251.118798055322</v>
      </c>
      <c r="D19" s="109">
        <f>+D16</f>
        <v>0.41340940659462155</v>
      </c>
      <c r="E19" s="25" t="s">
        <v>37</v>
      </c>
      <c r="F19" s="32">
        <f ca="1">+$C$15+$C$16*F18-15018.5-$C$5/24</f>
        <v>45666.153376106682</v>
      </c>
      <c r="AG19" s="1">
        <v>26207</v>
      </c>
      <c r="AH19" s="1">
        <v>-9.6599999960744753E-4</v>
      </c>
    </row>
    <row r="20" spans="1:55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4" t="s">
        <v>49</v>
      </c>
      <c r="S20" s="5" t="s">
        <v>50</v>
      </c>
      <c r="T20" s="5" t="s">
        <v>51</v>
      </c>
      <c r="U20" s="5" t="s">
        <v>52</v>
      </c>
      <c r="V20" s="27" t="s">
        <v>54</v>
      </c>
      <c r="W20" s="27" t="s">
        <v>55</v>
      </c>
      <c r="X20" s="27"/>
      <c r="AG20" s="1">
        <v>26630.5</v>
      </c>
      <c r="AH20" s="1">
        <v>-3.0090000000200234E-3</v>
      </c>
    </row>
    <row r="21" spans="1:55">
      <c r="A21" s="1" t="s">
        <v>62</v>
      </c>
      <c r="B21" s="125" t="s">
        <v>59</v>
      </c>
      <c r="C21" s="110">
        <v>49659.519999999997</v>
      </c>
      <c r="D21" s="110">
        <v>6.9999999999999999E-4</v>
      </c>
      <c r="E21" s="1">
        <f t="shared" ref="E21:E39" si="0">+(C21-C$7)/C$8</f>
        <v>21020.22586445235</v>
      </c>
      <c r="F21" s="1">
        <f t="shared" ref="F21:F39" si="1">ROUND(2*E21,0)/2</f>
        <v>21020</v>
      </c>
      <c r="G21" s="1">
        <f t="shared" ref="G21:G34" si="2">+C21-(C$7+F21*C$8)</f>
        <v>9.3375800002831966E-2</v>
      </c>
      <c r="P21" s="1">
        <f t="shared" ref="P21:P39" si="3">+D$11+D$12*F21+D$13*F21^2</f>
        <v>-1.4653703646642702E-2</v>
      </c>
      <c r="Q21" s="37">
        <f t="shared" ref="Q21:Q39" si="4">+C21-15018.5</f>
        <v>34641.019999999997</v>
      </c>
      <c r="R21" s="41">
        <v>-3.2039000005170237E-2</v>
      </c>
      <c r="V21" s="1">
        <f t="shared" ref="V21:V39" si="5">ABS(P21-G21)</f>
        <v>0.10802950364947467</v>
      </c>
      <c r="AG21" s="1">
        <v>27295</v>
      </c>
      <c r="AH21" s="1">
        <v>-7.5100000030943193E-3</v>
      </c>
    </row>
    <row r="22" spans="1:55">
      <c r="A22" s="1" t="s">
        <v>63</v>
      </c>
      <c r="B22" s="39"/>
      <c r="C22" s="110">
        <v>49710.282099999997</v>
      </c>
      <c r="D22" s="110" t="s">
        <v>22</v>
      </c>
      <c r="E22" s="1">
        <f t="shared" si="0"/>
        <v>21143.013073950522</v>
      </c>
      <c r="F22" s="1">
        <f t="shared" si="1"/>
        <v>21143</v>
      </c>
      <c r="G22" s="1">
        <f t="shared" si="2"/>
        <v>5.4049699974711984E-3</v>
      </c>
      <c r="I22" s="1">
        <f t="shared" ref="I22:I33" si="6">+G22</f>
        <v>5.4049699974711984E-3</v>
      </c>
      <c r="P22" s="1">
        <f t="shared" si="3"/>
        <v>-1.3685680420356949E-2</v>
      </c>
      <c r="Q22" s="37">
        <f t="shared" si="4"/>
        <v>34691.782099999997</v>
      </c>
      <c r="S22" s="1">
        <f t="shared" ref="S22:S34" si="7">(P22-G22)^2</f>
        <v>3.6445293337572201E-4</v>
      </c>
      <c r="T22" s="1">
        <v>1</v>
      </c>
      <c r="U22" s="1">
        <f t="shared" ref="U22:U34" si="8">T22*S22</f>
        <v>3.6445293337572201E-4</v>
      </c>
      <c r="V22" s="1">
        <f t="shared" si="5"/>
        <v>1.9090650417828148E-2</v>
      </c>
      <c r="W22" s="1">
        <f t="shared" ref="W22:W34" si="9">V22^2</f>
        <v>3.6445293337572201E-4</v>
      </c>
      <c r="AG22" s="1">
        <v>27295.5</v>
      </c>
      <c r="AH22" s="1">
        <v>-6.6789999982574955E-3</v>
      </c>
      <c r="BA22" s="1">
        <v>21188.5</v>
      </c>
      <c r="BB22" s="1">
        <v>-1.2113000004319474E-2</v>
      </c>
      <c r="BC22" s="1">
        <v>1</v>
      </c>
    </row>
    <row r="23" spans="1:55">
      <c r="A23" s="1" t="s">
        <v>63</v>
      </c>
      <c r="B23" s="39" t="s">
        <v>59</v>
      </c>
      <c r="C23" s="110">
        <v>49710.486599999997</v>
      </c>
      <c r="D23" s="110" t="s">
        <v>22</v>
      </c>
      <c r="E23" s="1">
        <f t="shared" si="0"/>
        <v>21143.507734028459</v>
      </c>
      <c r="F23" s="1">
        <f t="shared" si="1"/>
        <v>21143.5</v>
      </c>
      <c r="G23" s="1">
        <f t="shared" si="2"/>
        <v>3.1973649965948425E-3</v>
      </c>
      <c r="I23" s="1">
        <f t="shared" si="6"/>
        <v>3.1973649965948425E-3</v>
      </c>
      <c r="P23" s="1">
        <f t="shared" si="3"/>
        <v>-1.3681813370733154E-2</v>
      </c>
      <c r="Q23" s="37">
        <f t="shared" si="4"/>
        <v>34691.986599999997</v>
      </c>
      <c r="S23" s="1">
        <f t="shared" si="7"/>
        <v>2.8490666235607339E-4</v>
      </c>
      <c r="T23" s="1">
        <v>1</v>
      </c>
      <c r="U23" s="1">
        <f t="shared" si="8"/>
        <v>2.8490666235607339E-4</v>
      </c>
      <c r="V23" s="1">
        <f t="shared" si="5"/>
        <v>1.6879178367327996E-2</v>
      </c>
      <c r="W23" s="1">
        <f t="shared" si="9"/>
        <v>2.8490666235607339E-4</v>
      </c>
      <c r="AG23" s="1">
        <v>27347.5</v>
      </c>
      <c r="AH23" s="1">
        <v>-6.0549999980139546E-3</v>
      </c>
      <c r="BA23" s="1">
        <v>21189</v>
      </c>
      <c r="BB23" s="1">
        <v>-1.3881999999284744E-2</v>
      </c>
      <c r="BC23" s="1">
        <v>1</v>
      </c>
    </row>
    <row r="24" spans="1:55">
      <c r="A24" s="1" t="s">
        <v>63</v>
      </c>
      <c r="B24" s="39"/>
      <c r="C24" s="110">
        <v>49721.419800000003</v>
      </c>
      <c r="D24" s="110" t="s">
        <v>22</v>
      </c>
      <c r="E24" s="1">
        <f t="shared" si="0"/>
        <v>21169.953785686808</v>
      </c>
      <c r="F24" s="1">
        <f t="shared" si="1"/>
        <v>21170</v>
      </c>
      <c r="G24" s="1">
        <f t="shared" si="2"/>
        <v>-1.9105699990177527E-2</v>
      </c>
      <c r="I24" s="1">
        <f t="shared" si="6"/>
        <v>-1.9105699990177527E-2</v>
      </c>
      <c r="P24" s="1">
        <f t="shared" si="3"/>
        <v>-1.3477647707689999E-2</v>
      </c>
      <c r="Q24" s="37">
        <f t="shared" si="4"/>
        <v>34702.919800000003</v>
      </c>
      <c r="S24" s="1">
        <f t="shared" si="7"/>
        <v>3.1674972494413071E-5</v>
      </c>
      <c r="T24" s="1">
        <v>1</v>
      </c>
      <c r="U24" s="1">
        <f t="shared" si="8"/>
        <v>3.1674972494413071E-5</v>
      </c>
      <c r="V24" s="1">
        <f t="shared" si="5"/>
        <v>5.6280522824875279E-3</v>
      </c>
      <c r="W24" s="1">
        <f t="shared" si="9"/>
        <v>3.1674972494413071E-5</v>
      </c>
      <c r="AG24" s="1">
        <v>27348</v>
      </c>
      <c r="AH24" s="1">
        <v>-5.4240000026766211E-3</v>
      </c>
      <c r="BA24" s="1">
        <v>21215.5</v>
      </c>
      <c r="BB24" s="1">
        <v>-1.2938999992911704E-2</v>
      </c>
      <c r="BC24" s="1">
        <v>1</v>
      </c>
    </row>
    <row r="25" spans="1:55">
      <c r="A25" s="1" t="s">
        <v>63</v>
      </c>
      <c r="B25" s="39"/>
      <c r="C25" s="110">
        <v>49722.243600000002</v>
      </c>
      <c r="D25" s="110" t="s">
        <v>22</v>
      </c>
      <c r="E25" s="1">
        <f t="shared" si="0"/>
        <v>21171.946455477544</v>
      </c>
      <c r="F25" s="1">
        <f t="shared" si="1"/>
        <v>21172</v>
      </c>
      <c r="G25" s="1">
        <f t="shared" si="2"/>
        <v>-2.2136119994684123E-2</v>
      </c>
      <c r="I25" s="1">
        <f t="shared" si="6"/>
        <v>-2.2136119994684123E-2</v>
      </c>
      <c r="P25" s="1">
        <f t="shared" si="3"/>
        <v>-1.3462301751457462E-2</v>
      </c>
      <c r="Q25" s="37">
        <f t="shared" si="4"/>
        <v>34703.743600000002</v>
      </c>
      <c r="S25" s="1">
        <f t="shared" si="7"/>
        <v>7.5235122916531642E-5</v>
      </c>
      <c r="T25" s="1">
        <v>1</v>
      </c>
      <c r="U25" s="1">
        <f t="shared" si="8"/>
        <v>7.5235122916531642E-5</v>
      </c>
      <c r="V25" s="1">
        <f t="shared" si="5"/>
        <v>8.6738182432266608E-3</v>
      </c>
      <c r="W25" s="1">
        <f t="shared" si="9"/>
        <v>7.5235122916531642E-5</v>
      </c>
      <c r="AG25" s="1">
        <v>27476.5</v>
      </c>
      <c r="AH25" s="1">
        <v>-7.4569999997038394E-3</v>
      </c>
      <c r="BA25" s="1">
        <v>21217.5</v>
      </c>
      <c r="BB25" s="1">
        <v>-1.4214999995601829E-2</v>
      </c>
      <c r="BC25" s="1">
        <v>1</v>
      </c>
    </row>
    <row r="26" spans="1:55">
      <c r="A26" s="1" t="s">
        <v>63</v>
      </c>
      <c r="B26" s="39" t="s">
        <v>59</v>
      </c>
      <c r="C26" s="110">
        <v>49722.449800000002</v>
      </c>
      <c r="D26" s="110" t="s">
        <v>22</v>
      </c>
      <c r="E26" s="1">
        <f t="shared" si="0"/>
        <v>21172.445227644155</v>
      </c>
      <c r="F26" s="1">
        <f t="shared" si="1"/>
        <v>21172.5</v>
      </c>
      <c r="G26" s="1">
        <f t="shared" si="2"/>
        <v>-2.2643724994850345E-2</v>
      </c>
      <c r="I26" s="1">
        <f t="shared" si="6"/>
        <v>-2.2643724994850345E-2</v>
      </c>
      <c r="P26" s="1">
        <f t="shared" si="3"/>
        <v>-1.3458466639001354E-2</v>
      </c>
      <c r="Q26" s="37">
        <f t="shared" si="4"/>
        <v>34703.949800000002</v>
      </c>
      <c r="S26" s="1">
        <f t="shared" si="7"/>
        <v>8.4368971063693705E-5</v>
      </c>
      <c r="T26" s="1">
        <v>1</v>
      </c>
      <c r="U26" s="1">
        <f t="shared" si="8"/>
        <v>8.4368971063693705E-5</v>
      </c>
      <c r="V26" s="1">
        <f t="shared" si="5"/>
        <v>9.1852583558489909E-3</v>
      </c>
      <c r="W26" s="1">
        <f t="shared" si="9"/>
        <v>8.4368971063693705E-5</v>
      </c>
      <c r="AG26" s="1">
        <v>27513</v>
      </c>
      <c r="AH26" s="1">
        <v>-7.3940000002039596E-3</v>
      </c>
      <c r="BA26" s="1">
        <v>21218</v>
      </c>
      <c r="BB26" s="1">
        <v>-1.4283999997132923E-2</v>
      </c>
      <c r="BC26" s="1">
        <v>1</v>
      </c>
    </row>
    <row r="27" spans="1:55">
      <c r="A27" s="1" t="s">
        <v>63</v>
      </c>
      <c r="B27" s="39" t="s">
        <v>59</v>
      </c>
      <c r="C27" s="110">
        <v>49723.274299999997</v>
      </c>
      <c r="D27" s="110">
        <v>2.9999999999999997E-4</v>
      </c>
      <c r="E27" s="1">
        <f t="shared" si="0"/>
        <v>21174.439590647864</v>
      </c>
      <c r="F27" s="1">
        <f t="shared" si="1"/>
        <v>21174.5</v>
      </c>
      <c r="G27" s="1">
        <f t="shared" si="2"/>
        <v>-2.4974145002488513E-2</v>
      </c>
      <c r="I27" s="1">
        <f t="shared" si="6"/>
        <v>-2.4974145002488513E-2</v>
      </c>
      <c r="P27" s="1">
        <f t="shared" si="3"/>
        <v>-1.3443131695585309E-2</v>
      </c>
      <c r="Q27" s="37">
        <f t="shared" si="4"/>
        <v>34704.774299999997</v>
      </c>
      <c r="S27" s="1">
        <f t="shared" si="7"/>
        <v>1.3296426788397876E-4</v>
      </c>
      <c r="T27" s="1">
        <v>1</v>
      </c>
      <c r="U27" s="1">
        <f t="shared" si="8"/>
        <v>1.3296426788397876E-4</v>
      </c>
      <c r="V27" s="1">
        <f t="shared" si="5"/>
        <v>1.1531013306903204E-2</v>
      </c>
      <c r="W27" s="1">
        <f t="shared" si="9"/>
        <v>1.3296426788397876E-4</v>
      </c>
      <c r="AG27" s="1">
        <v>28076.5</v>
      </c>
      <c r="AH27" s="1">
        <v>-1.023083950713044E-2</v>
      </c>
      <c r="BA27" s="1">
        <v>21220</v>
      </c>
      <c r="BB27" s="1">
        <v>-1.4860000002954621E-2</v>
      </c>
      <c r="BC27" s="1">
        <v>1</v>
      </c>
    </row>
    <row r="28" spans="1:55">
      <c r="A28" s="1" t="s">
        <v>63</v>
      </c>
      <c r="B28" s="39"/>
      <c r="C28" s="110">
        <v>50114.3675</v>
      </c>
      <c r="D28" s="110">
        <v>2.9999999999999997E-4</v>
      </c>
      <c r="E28" s="1">
        <f t="shared" si="0"/>
        <v>22120.44542337957</v>
      </c>
      <c r="F28" s="1">
        <f t="shared" si="1"/>
        <v>22120.5</v>
      </c>
      <c r="G28" s="1">
        <f t="shared" si="2"/>
        <v>-2.2562804995686747E-2</v>
      </c>
      <c r="I28" s="1">
        <f t="shared" si="6"/>
        <v>-2.2562804995686747E-2</v>
      </c>
      <c r="P28" s="1">
        <f t="shared" si="3"/>
        <v>-7.1773416496367926E-3</v>
      </c>
      <c r="Q28" s="37">
        <f t="shared" si="4"/>
        <v>35095.8675</v>
      </c>
      <c r="S28" s="1">
        <f t="shared" si="7"/>
        <v>2.3671248237264666E-4</v>
      </c>
      <c r="T28" s="1">
        <v>1</v>
      </c>
      <c r="U28" s="1">
        <f t="shared" si="8"/>
        <v>2.3671248237264666E-4</v>
      </c>
      <c r="V28" s="1">
        <f t="shared" si="5"/>
        <v>1.5385463346049955E-2</v>
      </c>
      <c r="W28" s="1">
        <f t="shared" si="9"/>
        <v>2.3671248237264666E-4</v>
      </c>
      <c r="AG28" s="1">
        <v>29024.5</v>
      </c>
      <c r="AH28" s="1">
        <v>-1.628099999652477E-2</v>
      </c>
      <c r="BA28" s="1">
        <v>22168</v>
      </c>
      <c r="BB28" s="1">
        <v>-7.6839999965159222E-3</v>
      </c>
      <c r="BC28" s="1">
        <v>1</v>
      </c>
    </row>
    <row r="29" spans="1:55">
      <c r="A29" s="1" t="s">
        <v>63</v>
      </c>
      <c r="B29" s="39"/>
      <c r="C29" s="110">
        <v>50115.397900000004</v>
      </c>
      <c r="D29" s="110">
        <v>2.9999999999999997E-4</v>
      </c>
      <c r="E29" s="1">
        <f t="shared" si="0"/>
        <v>22122.937832887201</v>
      </c>
      <c r="F29" s="1">
        <f t="shared" si="1"/>
        <v>22123</v>
      </c>
      <c r="G29" s="1">
        <f t="shared" si="2"/>
        <v>-2.5700829988636542E-2</v>
      </c>
      <c r="I29" s="1">
        <f t="shared" si="6"/>
        <v>-2.5700829988636542E-2</v>
      </c>
      <c r="P29" s="1">
        <f t="shared" si="3"/>
        <v>-7.1633944219678947E-3</v>
      </c>
      <c r="Q29" s="37">
        <f t="shared" si="4"/>
        <v>35096.897900000004</v>
      </c>
      <c r="S29" s="1">
        <f t="shared" si="7"/>
        <v>3.4363651738839176E-4</v>
      </c>
      <c r="T29" s="1">
        <v>1</v>
      </c>
      <c r="U29" s="1">
        <f t="shared" si="8"/>
        <v>3.4363651738839176E-4</v>
      </c>
      <c r="V29" s="1">
        <f t="shared" si="5"/>
        <v>1.8537435566668647E-2</v>
      </c>
      <c r="W29" s="1">
        <f t="shared" si="9"/>
        <v>3.4363651738839176E-4</v>
      </c>
      <c r="AG29" s="1">
        <v>29211.5</v>
      </c>
      <c r="AH29" s="1">
        <v>-1.9186999998055398E-2</v>
      </c>
      <c r="BA29" s="1">
        <v>22170.5</v>
      </c>
      <c r="BB29" s="1">
        <v>-8.6289999962900765E-3</v>
      </c>
      <c r="BC29" s="1">
        <v>1</v>
      </c>
    </row>
    <row r="30" spans="1:55">
      <c r="A30" s="1" t="s">
        <v>62</v>
      </c>
      <c r="B30" s="39"/>
      <c r="C30" s="110">
        <v>50422.328399999999</v>
      </c>
      <c r="D30" s="110">
        <v>2.0000000000000001E-4</v>
      </c>
      <c r="E30" s="1">
        <f t="shared" si="0"/>
        <v>22865.364556857989</v>
      </c>
      <c r="F30" s="1">
        <f t="shared" si="1"/>
        <v>22865.5</v>
      </c>
      <c r="G30" s="1">
        <f t="shared" si="2"/>
        <v>-5.5994255002588034E-2</v>
      </c>
      <c r="I30" s="1">
        <f t="shared" si="6"/>
        <v>-5.5994255002588034E-2</v>
      </c>
      <c r="P30" s="1">
        <f t="shared" si="3"/>
        <v>-3.630255512494962E-3</v>
      </c>
      <c r="Q30" s="37">
        <f t="shared" si="4"/>
        <v>35403.828399999999</v>
      </c>
      <c r="S30" s="1">
        <f t="shared" si="7"/>
        <v>2.7419884425984673E-3</v>
      </c>
      <c r="T30" s="1">
        <v>1</v>
      </c>
      <c r="U30" s="1">
        <f t="shared" si="8"/>
        <v>2.7419884425984673E-3</v>
      </c>
      <c r="V30" s="1">
        <f t="shared" si="5"/>
        <v>5.2363999490093072E-2</v>
      </c>
      <c r="W30" s="1">
        <f t="shared" si="9"/>
        <v>2.7419884425984673E-3</v>
      </c>
      <c r="AG30" s="1">
        <v>29214</v>
      </c>
      <c r="AH30" s="1">
        <v>-2.1432000001368579E-2</v>
      </c>
      <c r="BA30" s="1">
        <v>22914.5</v>
      </c>
      <c r="BB30" s="1">
        <v>-6.4009999987320043E-3</v>
      </c>
      <c r="BC30" s="1">
        <v>1</v>
      </c>
    </row>
    <row r="31" spans="1:55">
      <c r="A31" s="1" t="s">
        <v>62</v>
      </c>
      <c r="B31" s="39" t="s">
        <v>59</v>
      </c>
      <c r="C31" s="110">
        <v>50422.538399999998</v>
      </c>
      <c r="D31" s="110">
        <v>4.0000000000000002E-4</v>
      </c>
      <c r="E31" s="1">
        <f t="shared" si="0"/>
        <v>22865.872520752204</v>
      </c>
      <c r="F31" s="1">
        <f t="shared" si="1"/>
        <v>22866</v>
      </c>
      <c r="G31" s="1">
        <f t="shared" si="2"/>
        <v>-5.2701859996886924E-2</v>
      </c>
      <c r="I31" s="1">
        <f t="shared" si="6"/>
        <v>-5.2701859996886924E-2</v>
      </c>
      <c r="P31" s="1">
        <f t="shared" si="3"/>
        <v>-3.6282854205054171E-3</v>
      </c>
      <c r="Q31" s="37">
        <f t="shared" si="4"/>
        <v>35404.038399999998</v>
      </c>
      <c r="S31" s="1">
        <f t="shared" si="7"/>
        <v>2.4082157217036773E-3</v>
      </c>
      <c r="T31" s="1">
        <v>1</v>
      </c>
      <c r="U31" s="1">
        <f t="shared" si="8"/>
        <v>2.4082157217036773E-3</v>
      </c>
      <c r="V31" s="1">
        <f t="shared" si="5"/>
        <v>4.9073574576381507E-2</v>
      </c>
      <c r="W31" s="1">
        <f t="shared" si="9"/>
        <v>2.4082157217036773E-3</v>
      </c>
      <c r="AG31" s="1">
        <v>29716.5</v>
      </c>
      <c r="AH31" s="1">
        <v>-2.0126999996136874E-2</v>
      </c>
      <c r="BA31" s="1">
        <v>22915</v>
      </c>
      <c r="BB31" s="1">
        <v>-2.670000001671724E-3</v>
      </c>
      <c r="BC31" s="1">
        <v>1</v>
      </c>
    </row>
    <row r="32" spans="1:55">
      <c r="A32" s="35" t="s">
        <v>65</v>
      </c>
      <c r="B32" s="39"/>
      <c r="C32" s="110">
        <v>50672.536599999999</v>
      </c>
      <c r="D32" s="110">
        <v>1.1000000000000001E-3</v>
      </c>
      <c r="E32" s="1">
        <f t="shared" si="0"/>
        <v>23470.587088462475</v>
      </c>
      <c r="F32" s="1">
        <f t="shared" si="1"/>
        <v>23470.5</v>
      </c>
      <c r="G32" s="1">
        <f t="shared" si="2"/>
        <v>3.6003695000545122E-2</v>
      </c>
      <c r="I32" s="1">
        <f t="shared" si="6"/>
        <v>3.6003695000545122E-2</v>
      </c>
      <c r="P32" s="1">
        <f t="shared" si="3"/>
        <v>-1.6492076816456702E-3</v>
      </c>
      <c r="Q32" s="37">
        <f t="shared" si="4"/>
        <v>35654.036599999999</v>
      </c>
      <c r="S32" s="1">
        <f t="shared" si="7"/>
        <v>1.4177410803945306E-3</v>
      </c>
      <c r="T32" s="1">
        <v>0.5</v>
      </c>
      <c r="U32" s="1">
        <f t="shared" si="8"/>
        <v>7.0887054019726529E-4</v>
      </c>
      <c r="V32" s="1">
        <f t="shared" si="5"/>
        <v>3.7652902682190792E-2</v>
      </c>
      <c r="W32" s="1">
        <f t="shared" si="9"/>
        <v>1.4177410803945306E-3</v>
      </c>
      <c r="AG32" s="1">
        <v>29860</v>
      </c>
      <c r="AH32" s="1">
        <v>-2.8780000000551809E-2</v>
      </c>
      <c r="BA32" s="1">
        <v>23521</v>
      </c>
      <c r="BB32" s="1">
        <v>-2.4979999943752773E-3</v>
      </c>
      <c r="BC32" s="1">
        <v>0.5</v>
      </c>
    </row>
    <row r="33" spans="1:55">
      <c r="A33" s="35" t="s">
        <v>65</v>
      </c>
      <c r="B33" s="125" t="s">
        <v>59</v>
      </c>
      <c r="C33" s="110">
        <v>50673.567799999997</v>
      </c>
      <c r="D33" s="110">
        <v>1.1000000000000001E-3</v>
      </c>
      <c r="E33" s="1">
        <f t="shared" si="0"/>
        <v>23473.081433070642</v>
      </c>
      <c r="F33" s="1">
        <f t="shared" si="1"/>
        <v>23473</v>
      </c>
      <c r="G33" s="1">
        <f t="shared" si="2"/>
        <v>3.3665670001937542E-2</v>
      </c>
      <c r="I33" s="1">
        <f t="shared" si="6"/>
        <v>3.3665670001937542E-2</v>
      </c>
      <c r="P33" s="1">
        <f t="shared" si="3"/>
        <v>-1.64269410508322E-3</v>
      </c>
      <c r="Q33" s="37">
        <f t="shared" si="4"/>
        <v>35655.067799999997</v>
      </c>
      <c r="S33" s="1">
        <f t="shared" si="7"/>
        <v>1.246680575913952E-3</v>
      </c>
      <c r="T33" s="1">
        <v>0.5</v>
      </c>
      <c r="U33" s="1">
        <f t="shared" si="8"/>
        <v>6.2334028795697598E-4</v>
      </c>
      <c r="V33" s="1">
        <f t="shared" si="5"/>
        <v>3.5308364107020762E-2</v>
      </c>
      <c r="W33" s="1">
        <f t="shared" si="9"/>
        <v>1.246680575913952E-3</v>
      </c>
      <c r="AG33" s="1">
        <v>30009.5</v>
      </c>
      <c r="AH33" s="1">
        <v>-3.1111000003875233E-2</v>
      </c>
      <c r="BA33" s="1">
        <v>23523.5</v>
      </c>
      <c r="BB33" s="1">
        <v>-2.6429999998072162E-3</v>
      </c>
      <c r="BC33" s="1">
        <v>0.5</v>
      </c>
    </row>
    <row r="34" spans="1:55">
      <c r="A34" s="35" t="s">
        <v>66</v>
      </c>
      <c r="B34" s="39" t="s">
        <v>59</v>
      </c>
      <c r="C34" s="110">
        <v>50811.150800000003</v>
      </c>
      <c r="D34" s="110"/>
      <c r="E34" s="1">
        <f t="shared" si="0"/>
        <v>23805.877606680235</v>
      </c>
      <c r="F34" s="1">
        <f t="shared" si="1"/>
        <v>23806</v>
      </c>
      <c r="G34" s="1">
        <f t="shared" si="2"/>
        <v>-5.0599259993759915E-2</v>
      </c>
      <c r="L34" s="1">
        <f>+G34</f>
        <v>-5.0599259993759915E-2</v>
      </c>
      <c r="P34" s="1">
        <f t="shared" si="3"/>
        <v>-8.981225443150942E-4</v>
      </c>
      <c r="Q34" s="37">
        <f t="shared" si="4"/>
        <v>35792.650800000003</v>
      </c>
      <c r="S34" s="1">
        <f t="shared" si="7"/>
        <v>2.4702030637686065E-3</v>
      </c>
      <c r="T34" s="1">
        <v>1</v>
      </c>
      <c r="U34" s="1">
        <f t="shared" si="8"/>
        <v>2.4702030637686065E-3</v>
      </c>
      <c r="V34" s="1">
        <f t="shared" si="5"/>
        <v>4.9701137449444821E-2</v>
      </c>
      <c r="W34" s="1">
        <f t="shared" si="9"/>
        <v>2.4702030637686065E-3</v>
      </c>
      <c r="Y34" s="1" t="s">
        <v>71</v>
      </c>
      <c r="AG34" s="1">
        <v>30010</v>
      </c>
      <c r="AH34" s="1">
        <v>-2.9379999992670491E-2</v>
      </c>
      <c r="BA34" s="1">
        <v>23857</v>
      </c>
      <c r="BB34" s="1">
        <v>-1.0659999970812351E-3</v>
      </c>
      <c r="BC34" s="1">
        <v>1</v>
      </c>
    </row>
    <row r="35" spans="1:55">
      <c r="A35" s="35" t="s">
        <v>66</v>
      </c>
      <c r="B35" s="39" t="s">
        <v>59</v>
      </c>
      <c r="C35" s="110">
        <v>50818.179100000001</v>
      </c>
      <c r="D35" s="110"/>
      <c r="E35" s="1">
        <f t="shared" si="0"/>
        <v>23822.878190669388</v>
      </c>
      <c r="F35" s="1">
        <f t="shared" si="1"/>
        <v>23823</v>
      </c>
      <c r="P35" s="1">
        <f t="shared" si="3"/>
        <v>-8.6666400934531929E-4</v>
      </c>
      <c r="Q35" s="37">
        <f t="shared" si="4"/>
        <v>35799.679100000001</v>
      </c>
      <c r="R35" s="41">
        <v>1.4088000003539491E-2</v>
      </c>
      <c r="V35" s="1">
        <f t="shared" si="5"/>
        <v>8.6666400934531929E-4</v>
      </c>
      <c r="Y35" s="1" t="s">
        <v>71</v>
      </c>
      <c r="AG35" s="1">
        <v>30036.5</v>
      </c>
      <c r="AH35" s="1">
        <v>-2.9437000004691072E-2</v>
      </c>
      <c r="BA35" s="1">
        <v>24032</v>
      </c>
      <c r="BB35" s="1">
        <v>2.8400000155670568E-4</v>
      </c>
      <c r="BC35" s="1">
        <v>0.5</v>
      </c>
    </row>
    <row r="36" spans="1:55">
      <c r="A36" s="35" t="s">
        <v>65</v>
      </c>
      <c r="B36" s="125" t="s">
        <v>59</v>
      </c>
      <c r="C36" s="110">
        <v>51184.2912</v>
      </c>
      <c r="D36" s="110">
        <v>4.0000000000000002E-4</v>
      </c>
      <c r="E36" s="1">
        <f t="shared" si="0"/>
        <v>24708.457847982911</v>
      </c>
      <c r="F36" s="1">
        <f t="shared" si="1"/>
        <v>24708.5</v>
      </c>
      <c r="G36" s="1">
        <f>+C36-(C$7+F36*C$8)</f>
        <v>-1.7426284997782204E-2</v>
      </c>
      <c r="I36" s="1">
        <f>+G36</f>
        <v>-1.7426284997782204E-2</v>
      </c>
      <c r="P36" s="1">
        <f t="shared" si="3"/>
        <v>-1.0814880736886856E-4</v>
      </c>
      <c r="Q36" s="37">
        <f t="shared" si="4"/>
        <v>36165.7912</v>
      </c>
      <c r="R36" s="41"/>
      <c r="S36" s="1">
        <f>(P36-G36)^2</f>
        <v>2.9991784110970415E-4</v>
      </c>
      <c r="T36" s="1">
        <v>1</v>
      </c>
      <c r="U36" s="1">
        <f>T36*S36</f>
        <v>2.9991784110970415E-4</v>
      </c>
      <c r="V36" s="1">
        <f t="shared" si="5"/>
        <v>1.7318136190413336E-2</v>
      </c>
      <c r="W36" s="1">
        <f>V36^2</f>
        <v>2.9991784110970415E-4</v>
      </c>
      <c r="AG36" s="1">
        <v>30864</v>
      </c>
      <c r="AH36" s="1">
        <v>-4.2331999997259118E-2</v>
      </c>
      <c r="BA36" s="1">
        <v>24764</v>
      </c>
      <c r="BB36" s="1">
        <v>-1.1319999975967221E-3</v>
      </c>
      <c r="BC36" s="1">
        <v>1</v>
      </c>
    </row>
    <row r="37" spans="1:55">
      <c r="A37" s="35" t="s">
        <v>68</v>
      </c>
      <c r="B37" s="39"/>
      <c r="C37" s="36">
        <v>51185.322699999997</v>
      </c>
      <c r="D37" s="36">
        <v>2.9999999999999997E-4</v>
      </c>
      <c r="E37" s="1">
        <f t="shared" si="0"/>
        <v>24710.952918253784</v>
      </c>
      <c r="F37" s="1">
        <f t="shared" si="1"/>
        <v>24711</v>
      </c>
      <c r="G37" s="1">
        <f>+C37-(C$7+F37*C$8)</f>
        <v>-1.9464310003968421E-2</v>
      </c>
      <c r="I37" s="1">
        <f>+G37</f>
        <v>-1.9464310003968421E-2</v>
      </c>
      <c r="P37" s="1">
        <f t="shared" si="3"/>
        <v>-1.0845216419141934E-4</v>
      </c>
      <c r="Q37" s="37">
        <f t="shared" si="4"/>
        <v>36166.822699999997</v>
      </c>
      <c r="R37" s="41"/>
      <c r="S37" s="1">
        <f>(P37-G37)^2</f>
        <v>3.7464923271365684E-4</v>
      </c>
      <c r="T37" s="1">
        <v>1</v>
      </c>
      <c r="U37" s="1">
        <f>T37*S37</f>
        <v>3.7464923271365684E-4</v>
      </c>
      <c r="V37" s="1">
        <f t="shared" si="5"/>
        <v>1.9355857839777002E-2</v>
      </c>
      <c r="W37" s="1">
        <f>V37^2</f>
        <v>3.7464923271365684E-4</v>
      </c>
      <c r="AG37" s="1">
        <v>30986.5</v>
      </c>
      <c r="AH37" s="1">
        <v>-3.893699999753153E-2</v>
      </c>
      <c r="BA37" s="1">
        <v>26207</v>
      </c>
      <c r="BB37" s="1">
        <v>-9.6599999960744753E-4</v>
      </c>
      <c r="BC37" s="1">
        <v>0.5</v>
      </c>
    </row>
    <row r="38" spans="1:55">
      <c r="A38" s="35" t="s">
        <v>66</v>
      </c>
      <c r="B38" s="39" t="s">
        <v>57</v>
      </c>
      <c r="C38" s="36">
        <v>52251.109700000001</v>
      </c>
      <c r="D38" s="36"/>
      <c r="E38" s="1">
        <f t="shared" si="0"/>
        <v>27288.959179803773</v>
      </c>
      <c r="F38" s="1">
        <f t="shared" si="1"/>
        <v>27289</v>
      </c>
      <c r="G38" s="1">
        <f>+C38-(C$7+F38*C$8)</f>
        <v>-1.6875689994776621E-2</v>
      </c>
      <c r="L38" s="1">
        <f>+G38</f>
        <v>-1.6875689994776621E-2</v>
      </c>
      <c r="P38" s="1">
        <f t="shared" si="3"/>
        <v>-7.7475818027916699E-3</v>
      </c>
      <c r="Q38" s="37">
        <f t="shared" si="4"/>
        <v>37232.609700000001</v>
      </c>
      <c r="S38" s="1">
        <f>(P38-G38)^2</f>
        <v>8.3322359164582786E-5</v>
      </c>
      <c r="T38" s="1">
        <v>1</v>
      </c>
      <c r="U38" s="1">
        <f>T38*S38</f>
        <v>8.3322359164582786E-5</v>
      </c>
      <c r="V38" s="1">
        <f t="shared" si="5"/>
        <v>9.1281081919849516E-3</v>
      </c>
      <c r="W38" s="1">
        <f>V38^2</f>
        <v>8.3322359164582786E-5</v>
      </c>
      <c r="Y38" s="1" t="s">
        <v>71</v>
      </c>
      <c r="AG38" s="1">
        <v>32531</v>
      </c>
      <c r="AH38" s="1">
        <v>-7.1527999993122648E-2</v>
      </c>
      <c r="BA38" s="1">
        <v>28076.5</v>
      </c>
      <c r="BB38" s="1">
        <v>-1.023083950713044E-2</v>
      </c>
      <c r="BC38" s="1">
        <v>1</v>
      </c>
    </row>
    <row r="39" spans="1:55">
      <c r="A39" s="35" t="s">
        <v>66</v>
      </c>
      <c r="B39" s="39" t="s">
        <v>59</v>
      </c>
      <c r="C39" s="36">
        <v>52251.316599999998</v>
      </c>
      <c r="D39" s="36"/>
      <c r="E39" s="1">
        <f t="shared" si="0"/>
        <v>27289.459645183353</v>
      </c>
      <c r="F39" s="1">
        <f t="shared" si="1"/>
        <v>27289.5</v>
      </c>
      <c r="G39" s="1">
        <f>+C39-(C$7+F39*C$8)</f>
        <v>-1.6683294998074416E-2</v>
      </c>
      <c r="L39" s="1">
        <f>+G39</f>
        <v>-1.6683294998074416E-2</v>
      </c>
      <c r="P39" s="1">
        <f t="shared" si="3"/>
        <v>-7.7504832301604765E-3</v>
      </c>
      <c r="Q39" s="37">
        <f t="shared" si="4"/>
        <v>37232.816599999998</v>
      </c>
      <c r="S39" s="1">
        <f>(P39-G39)^2</f>
        <v>7.9795126080981759E-5</v>
      </c>
      <c r="T39" s="1">
        <v>1</v>
      </c>
      <c r="U39" s="1">
        <f>T39*S39</f>
        <v>7.9795126080981759E-5</v>
      </c>
      <c r="V39" s="1">
        <f t="shared" si="5"/>
        <v>8.9328117679139396E-3</v>
      </c>
      <c r="W39" s="1">
        <f>V39^2</f>
        <v>7.9795126080981759E-5</v>
      </c>
      <c r="Y39" s="1" t="s">
        <v>71</v>
      </c>
      <c r="AG39" s="1">
        <v>32573</v>
      </c>
      <c r="AH39" s="1">
        <v>-7.3073999992629979E-2</v>
      </c>
      <c r="BA39" s="1">
        <v>29024.5</v>
      </c>
      <c r="BB39" s="1">
        <v>-1.628099999652477E-2</v>
      </c>
      <c r="BC39" s="1">
        <v>1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Active 1</vt:lpstr>
      <vt:lpstr>Graphs 1</vt:lpstr>
      <vt:lpstr>Q_fit</vt:lpstr>
      <vt:lpstr>Q_fit (2)</vt:lpstr>
      <vt:lpstr>B</vt:lpstr>
      <vt:lpstr>B (2)</vt:lpstr>
      <vt:lpstr>B (3)</vt:lpstr>
      <vt:lpstr>Q_fit (3)</vt:lpstr>
      <vt:lpstr>B (5)</vt:lpstr>
      <vt:lpstr>Sheet1</vt:lpstr>
      <vt:lpstr>BAV</vt:lpstr>
      <vt:lpstr>A (old)</vt:lpstr>
      <vt:lpstr>B (4)</vt:lpstr>
      <vt:lpstr>'A (old)'!solver_adj</vt:lpstr>
      <vt:lpstr>'Active 1'!solver_adj</vt:lpstr>
      <vt:lpstr>B!solver_adj</vt:lpstr>
      <vt:lpstr>'B (2)'!solver_adj</vt:lpstr>
      <vt:lpstr>'B (3)'!solver_adj</vt:lpstr>
      <vt:lpstr>'B (4)'!solver_adj</vt:lpstr>
      <vt:lpstr>'B (5)'!solver_adj</vt:lpstr>
      <vt:lpstr>'A (old)'!solver_opt</vt:lpstr>
      <vt:lpstr>'Active 1'!solver_opt</vt:lpstr>
      <vt:lpstr>B!solver_opt</vt:lpstr>
      <vt:lpstr>'B (2)'!solver_opt</vt:lpstr>
      <vt:lpstr>'B (3)'!solver_opt</vt:lpstr>
      <vt:lpstr>'B (4)'!solver_opt</vt:lpstr>
      <vt:lpstr>'B (5)'!solver_opt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2022-03-31T06:55:06Z</dcterms:created>
  <dcterms:modified xsi:type="dcterms:W3CDTF">2025-01-08T06:44:39Z</dcterms:modified>
</cp:coreProperties>
</file>