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7EF802E-1C51-4D3D-87A6-BBAD1CFF70A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25" i="1" l="1"/>
  <c r="C7" i="1"/>
  <c r="E25" i="1"/>
  <c r="F25" i="1"/>
  <c r="C8" i="1"/>
  <c r="F11" i="1"/>
  <c r="G11" i="1"/>
  <c r="E23" i="1"/>
  <c r="F23" i="1"/>
  <c r="G23" i="1"/>
  <c r="I23" i="1"/>
  <c r="E24" i="1"/>
  <c r="F24" i="1"/>
  <c r="G24" i="1"/>
  <c r="I24" i="1"/>
  <c r="Q25" i="1"/>
  <c r="Q24" i="1"/>
  <c r="E21" i="1"/>
  <c r="F21" i="1"/>
  <c r="G21" i="1"/>
  <c r="H21" i="1"/>
  <c r="E14" i="1"/>
  <c r="C17" i="1"/>
  <c r="Q23" i="1"/>
  <c r="Q22" i="1"/>
  <c r="Q21" i="1"/>
  <c r="E22" i="1"/>
  <c r="F22" i="1"/>
  <c r="G22" i="1"/>
  <c r="I22" i="1"/>
  <c r="C11" i="1"/>
  <c r="E15" i="1" l="1"/>
  <c r="C12" i="1"/>
  <c r="C16" i="1" l="1"/>
  <c r="D18" i="1" s="1"/>
  <c r="O24" i="1"/>
  <c r="O21" i="1"/>
  <c r="O25" i="1"/>
  <c r="C15" i="1"/>
  <c r="O22" i="1"/>
  <c r="O23" i="1"/>
  <c r="C18" i="1" l="1"/>
  <c r="E16" i="1"/>
  <c r="E17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<sst xmlns="http://schemas.openxmlformats.org/spreadsheetml/2006/main" count="53" uniqueCount="50">
  <si>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</si>
  <si>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</si>
  <si>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</si>
  <si>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</si>
  <si>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</si>
  <si>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</si>
  <si>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</si>
  <si>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</si>
  <si>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</si>
  <si>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</si>
  <si>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</si>
  <si>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</si>
  <si>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</si>
  <si>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</si>
  <si>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</si>
  <si>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</si>
  <si>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</si>
  <si>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</si>
  <si>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</si>
  <si>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</si>
  <si>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</si>
  <si>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</si>
  <si>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</si>
  <si>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</si>
  <si>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</si>
  <si>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</si>
  <si>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</si>
  <si>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</si>
  <si>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</si>
  <si>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</si>
  <si>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</si>
  <si>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</si>
  <si>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</si>
  <si>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</si>
  <si>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</si>
  <si>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</si>
  <si>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</si>
  <si>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</si>
  <si>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V1220 Tau / GSC 4709-1250</t>
  </si>
  <si>
    <t>EB</t>
  </si>
  <si>
    <t>IBVS 5871</t>
  </si>
  <si>
    <t>II</t>
  </si>
  <si>
    <t>GCVS</t>
  </si>
  <si>
    <t>IBVS 5945</t>
  </si>
  <si>
    <t>I</t>
  </si>
  <si>
    <t>Add cycle</t>
  </si>
  <si>
    <t>Old Cycle</t>
  </si>
  <si>
    <t>IBVS 5960</t>
  </si>
  <si>
    <t>IBVS 6011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</si>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</sst>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6">
    <xf numFmtId="0" fontId="0" fillId="0" borderId="0" xfId="0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V1220 Tau - O-C Diagr.</a:t>
            </a:r>
          </a:p>
        </c:rich>
      </c:tx>
      <c:layout>
        <c:manualLayout>
          <c:xMode val="edge"/>
          <c:yMode val="edge"/>
          <c:x val="0.3684210526315789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3065.5</c:v>
                </c:pt>
                <c:pt idx="2">
                  <c:v>3431</c:v>
                </c:pt>
                <c:pt idx="3">
                  <c:v>3767.5</c:v>
                </c:pt>
                <c:pt idx="4">
                  <c:v>4043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B8-4568-85A1-63ACDE1693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3065.5</c:v>
                </c:pt>
                <c:pt idx="2">
                  <c:v>3431</c:v>
                </c:pt>
                <c:pt idx="3">
                  <c:v>3767.5</c:v>
                </c:pt>
                <c:pt idx="4">
                  <c:v>4043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-3.7575000002107117E-2</c:v>
                </c:pt>
                <c:pt idx="2">
                  <c:v>-4.514999999810243E-2</c:v>
                </c:pt>
                <c:pt idx="3">
                  <c:v>-5.7574999998905696E-2</c:v>
                </c:pt>
                <c:pt idx="4">
                  <c:v>-3.0550000003131572E-2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B8-4568-85A1-63ACDE16933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3065.5</c:v>
                </c:pt>
                <c:pt idx="2">
                  <c:v>3431</c:v>
                </c:pt>
                <c:pt idx="3">
                  <c:v>3767.5</c:v>
                </c:pt>
                <c:pt idx="4">
                  <c:v>4043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B8-4568-85A1-63ACDE16933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3065.5</c:v>
                </c:pt>
                <c:pt idx="2">
                  <c:v>3431</c:v>
                </c:pt>
                <c:pt idx="3">
                  <c:v>3767.5</c:v>
                </c:pt>
                <c:pt idx="4">
                  <c:v>4043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B8-4568-85A1-63ACDE16933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3065.5</c:v>
                </c:pt>
                <c:pt idx="2">
                  <c:v>3431</c:v>
                </c:pt>
                <c:pt idx="3">
                  <c:v>3767.5</c:v>
                </c:pt>
                <c:pt idx="4">
                  <c:v>4043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B8-4568-85A1-63ACDE1693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3065.5</c:v>
                </c:pt>
                <c:pt idx="2">
                  <c:v>3431</c:v>
                </c:pt>
                <c:pt idx="3">
                  <c:v>3767.5</c:v>
                </c:pt>
                <c:pt idx="4">
                  <c:v>4043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B8-4568-85A1-63ACDE1693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3065.5</c:v>
                </c:pt>
                <c:pt idx="2">
                  <c:v>3431</c:v>
                </c:pt>
                <c:pt idx="3">
                  <c:v>3767.5</c:v>
                </c:pt>
                <c:pt idx="4">
                  <c:v>4043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B8-4568-85A1-63ACDE1693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3065.5</c:v>
                </c:pt>
                <c:pt idx="2">
                  <c:v>3431</c:v>
                </c:pt>
                <c:pt idx="3">
                  <c:v>3767.5</c:v>
                </c:pt>
                <c:pt idx="4">
                  <c:v>4043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-4.6476412915853187E-2</c:v>
                </c:pt>
                <c:pt idx="1">
                  <c:v>-4.3250502510645654E-2</c:v>
                </c:pt>
                <c:pt idx="2">
                  <c:v>-4.2865876755270232E-2</c:v>
                </c:pt>
                <c:pt idx="3">
                  <c:v>-4.2511768501689307E-2</c:v>
                </c:pt>
                <c:pt idx="4">
                  <c:v>-4.2221852234641623E-2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B8-4568-85A1-63ACDE169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808056"/>
        <c:axId val="1"/>
      </c:scatterChart>
      <c:valAx>
        <c:axId val="775808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808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3FB00C1-B1D8-706A-7C92-44CA8D76DA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5" t="s">
        <v>38</v>
      </c>
    </row>
    <row r="2" spans="1:7" s="6" customFormat="1" ht="12.95" customHeight="1" x14ac:dyDescent="0.2">
      <c r="A2" s="6" t="s">
        <v>25</v>
      </c>
      <c r="B2" s="6" t="s">
        <v>39</v>
      </c>
      <c r="C2" s="7"/>
      <c r="D2" s="7"/>
    </row>
    <row r="3" spans="1:7" s="6" customFormat="1" ht="12.95" customHeight="1" thickBot="1" x14ac:dyDescent="0.25"/>
    <row r="4" spans="1:7" s="6" customFormat="1" ht="12.95" customHeight="1" thickTop="1" thickBot="1" x14ac:dyDescent="0.25">
      <c r="A4" s="8" t="s">
        <v>0</v>
      </c>
      <c r="C4" s="9">
        <v>51550.25</v>
      </c>
      <c r="D4" s="10">
        <v>1.0642499999999999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</row>
    <row r="7" spans="1:7" s="6" customFormat="1" ht="12.95" customHeight="1" x14ac:dyDescent="0.2">
      <c r="A7" s="6" t="s">
        <v>2</v>
      </c>
      <c r="C7" s="6">
        <f>+C4</f>
        <v>51550.25</v>
      </c>
    </row>
    <row r="8" spans="1:7" s="6" customFormat="1" ht="12.95" customHeight="1" x14ac:dyDescent="0.2">
      <c r="A8" s="6" t="s">
        <v>3</v>
      </c>
      <c r="C8" s="6">
        <f>+D4</f>
        <v>1.0642499999999999</v>
      </c>
    </row>
    <row r="9" spans="1:7" s="6" customFormat="1" ht="12.95" customHeight="1" x14ac:dyDescent="0.2">
      <c r="A9" s="11" t="s">
        <v>31</v>
      </c>
      <c r="C9" s="12">
        <v>-9.5</v>
      </c>
      <c r="D9" s="6" t="s">
        <v>32</v>
      </c>
    </row>
    <row r="10" spans="1:7" s="6" customFormat="1" ht="12.95" customHeight="1" thickBot="1" x14ac:dyDescent="0.25">
      <c r="C10" s="13" t="s">
        <v>21</v>
      </c>
      <c r="D10" s="13" t="s">
        <v>22</v>
      </c>
    </row>
    <row r="11" spans="1:7" s="6" customFormat="1" ht="12.95" customHeight="1" x14ac:dyDescent="0.2">
      <c r="A11" s="6" t="s">
        <v>16</v>
      </c>
      <c r="C11" s="14">
        <f ca="1">INTERCEPT(INDIRECT($G$11):G992,INDIRECT($F$11):F992)</f>
        <v>-4.6476412915853187E-2</v>
      </c>
      <c r="D11" s="7"/>
      <c r="F11" s="15" t="str">
        <f>"F"&amp;E19</f>
        <v>F22</v>
      </c>
      <c r="G11" s="14" t="str">
        <f>"G"&amp;E19</f>
        <v>G22</v>
      </c>
    </row>
    <row r="12" spans="1:7" s="6" customFormat="1" ht="12.95" customHeight="1" x14ac:dyDescent="0.2">
      <c r="A12" s="6" t="s">
        <v>17</v>
      </c>
      <c r="C12" s="14">
        <f ca="1">SLOPE(INDIRECT($G$11):G992,INDIRECT($F$11):F992)</f>
        <v>1.0523276480859664E-6</v>
      </c>
      <c r="D12" s="7"/>
    </row>
    <row r="13" spans="1:7" s="6" customFormat="1" ht="12.95" customHeight="1" x14ac:dyDescent="0.2">
      <c r="A13" s="6" t="s">
        <v>20</v>
      </c>
      <c r="C13" s="7" t="s">
        <v>14</v>
      </c>
      <c r="D13" s="16" t="s">
        <v>45</v>
      </c>
      <c r="E13" s="12">
        <v>1</v>
      </c>
    </row>
    <row r="14" spans="1:7" s="6" customFormat="1" ht="12.95" customHeight="1" x14ac:dyDescent="0.2">
      <c r="D14" s="16" t="s">
        <v>33</v>
      </c>
      <c r="E14" s="17">
        <f ca="1">NOW()+15018.5+$C$9/24</f>
        <v>60376.81267673611</v>
      </c>
    </row>
    <row r="15" spans="1:7" s="6" customFormat="1" ht="12.95" customHeight="1" x14ac:dyDescent="0.2">
      <c r="A15" s="18" t="s">
        <v>18</v>
      </c>
      <c r="C15" s="19">
        <f ca="1">(C7+C11)+(C8+C12)*INT(MAX(F21:F3533))</f>
        <v>55852.970528147765</v>
      </c>
      <c r="D15" s="16" t="s">
        <v>46</v>
      </c>
      <c r="E15" s="17">
        <f ca="1">ROUND(2*(E14-$C$7)/$C$8,0)/2+E13</f>
        <v>8294.5</v>
      </c>
    </row>
    <row r="16" spans="1:7" s="6" customFormat="1" ht="12.95" customHeight="1" x14ac:dyDescent="0.2">
      <c r="A16" s="8" t="s">
        <v>4</v>
      </c>
      <c r="C16" s="20">
        <f ca="1">+C8+C12</f>
        <v>1.0642510523276481</v>
      </c>
      <c r="D16" s="16" t="s">
        <v>34</v>
      </c>
      <c r="E16" s="14">
        <f ca="1">ROUND(2*(E14-$C$15)/$C$16,0)/2+E13</f>
        <v>4251.5</v>
      </c>
    </row>
    <row r="17" spans="1:17" s="6" customFormat="1" ht="12.95" customHeight="1" thickBot="1" x14ac:dyDescent="0.25">
      <c r="A17" s="16" t="s">
        <v>30</v>
      </c>
      <c r="C17" s="6">
        <f>COUNT(C21:C2191)</f>
        <v>5</v>
      </c>
      <c r="D17" s="16" t="s">
        <v>35</v>
      </c>
      <c r="E17" s="21">
        <f ca="1">+$C$15+$C$16*E16-15018.5-$C$9/24</f>
        <v>45359.529710452094</v>
      </c>
    </row>
    <row r="18" spans="1:17" s="6" customFormat="1" ht="12.95" customHeight="1" thickTop="1" thickBot="1" x14ac:dyDescent="0.25">
      <c r="A18" s="8" t="s">
        <v>5</v>
      </c>
      <c r="C18" s="22">
        <f ca="1">+C15</f>
        <v>55852.970528147765</v>
      </c>
      <c r="D18" s="23">
        <f ca="1">+C16</f>
        <v>1.0642510523276481</v>
      </c>
      <c r="E18" s="24" t="s">
        <v>36</v>
      </c>
    </row>
    <row r="19" spans="1:17" s="6" customFormat="1" ht="12.95" customHeight="1" thickTop="1" x14ac:dyDescent="0.2">
      <c r="A19" s="25" t="s">
        <v>37</v>
      </c>
      <c r="E19" s="26">
        <v>22</v>
      </c>
    </row>
    <row r="20" spans="1:17" s="6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13</v>
      </c>
      <c r="E20" s="13" t="s">
        <v>9</v>
      </c>
      <c r="F20" s="13" t="s">
        <v>10</v>
      </c>
      <c r="G20" s="13" t="s">
        <v>11</v>
      </c>
      <c r="H20" s="27" t="s">
        <v>42</v>
      </c>
      <c r="I20" s="27" t="s">
        <v>49</v>
      </c>
      <c r="J20" s="27" t="s">
        <v>19</v>
      </c>
      <c r="K20" s="27" t="s">
        <v>26</v>
      </c>
      <c r="L20" s="27" t="s">
        <v>27</v>
      </c>
      <c r="M20" s="27" t="s">
        <v>28</v>
      </c>
      <c r="N20" s="27" t="s">
        <v>29</v>
      </c>
      <c r="O20" s="27" t="s">
        <v>24</v>
      </c>
      <c r="P20" s="28" t="s">
        <v>23</v>
      </c>
      <c r="Q20" s="13" t="s">
        <v>15</v>
      </c>
    </row>
    <row r="21" spans="1:17" s="6" customFormat="1" ht="12.95" customHeight="1" x14ac:dyDescent="0.2">
      <c r="A21" s="6" t="s">
        <v>12</v>
      </c>
      <c r="C21" s="29">
        <v>51550.25</v>
      </c>
      <c r="D21" s="29" t="s">
        <v>14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-4.6476412915853187E-2</v>
      </c>
      <c r="Q21" s="30">
        <f>+C21-15018.5</f>
        <v>36531.75</v>
      </c>
    </row>
    <row r="22" spans="1:17" s="6" customFormat="1" ht="12.95" customHeight="1" x14ac:dyDescent="0.2">
      <c r="A22" s="2" t="s">
        <v>40</v>
      </c>
      <c r="B22" s="3" t="s">
        <v>41</v>
      </c>
      <c r="C22" s="2">
        <v>54812.6708</v>
      </c>
      <c r="D22" s="2">
        <v>1.1000000000000001E-3</v>
      </c>
      <c r="E22" s="6">
        <f>+(C22-C$7)/C$8</f>
        <v>3065.4646934460889</v>
      </c>
      <c r="F22" s="6">
        <f>ROUND(2*E22,0)/2</f>
        <v>3065.5</v>
      </c>
      <c r="G22" s="6">
        <f>+C22-(C$7+F22*C$8)</f>
        <v>-3.7575000002107117E-2</v>
      </c>
      <c r="I22" s="6">
        <f>+G22</f>
        <v>-3.7575000002107117E-2</v>
      </c>
      <c r="O22" s="6">
        <f ca="1">+C$11+C$12*$F22</f>
        <v>-4.3250502510645654E-2</v>
      </c>
      <c r="Q22" s="30">
        <f>+C22-15018.5</f>
        <v>39794.1708</v>
      </c>
    </row>
    <row r="23" spans="1:17" s="6" customFormat="1" ht="12.95" customHeight="1" x14ac:dyDescent="0.2">
      <c r="A23" s="2" t="s">
        <v>43</v>
      </c>
      <c r="B23" s="3" t="s">
        <v>44</v>
      </c>
      <c r="C23" s="2">
        <v>55201.6466</v>
      </c>
      <c r="D23" s="2">
        <v>2.9999999999999997E-4</v>
      </c>
      <c r="E23" s="6">
        <f>+(C23-C$7)/C$8</f>
        <v>3430.9575757575763</v>
      </c>
      <c r="F23" s="6">
        <f>ROUND(2*E23,0)/2</f>
        <v>3431</v>
      </c>
      <c r="G23" s="6">
        <f>+C23-(C$7+F23*C$8)</f>
        <v>-4.514999999810243E-2</v>
      </c>
      <c r="I23" s="6">
        <f>+G23</f>
        <v>-4.514999999810243E-2</v>
      </c>
      <c r="O23" s="6">
        <f ca="1">+C$11+C$12*$F23</f>
        <v>-4.2865876755270232E-2</v>
      </c>
      <c r="Q23" s="30">
        <f>+C23-15018.5</f>
        <v>40183.1466</v>
      </c>
    </row>
    <row r="24" spans="1:17" s="6" customFormat="1" ht="12.95" customHeight="1" x14ac:dyDescent="0.2">
      <c r="A24" s="31" t="s">
        <v>47</v>
      </c>
      <c r="B24" s="32" t="s">
        <v>41</v>
      </c>
      <c r="C24" s="33">
        <v>55559.754300000001</v>
      </c>
      <c r="D24" s="33">
        <v>1.5E-3</v>
      </c>
      <c r="E24" s="6">
        <f>+(C24-C$7)/C$8</f>
        <v>3767.4459008691574</v>
      </c>
      <c r="F24" s="6">
        <f>ROUND(2*E24,0)/2</f>
        <v>3767.5</v>
      </c>
      <c r="G24" s="6">
        <f>+C24-(C$7+F24*C$8)</f>
        <v>-5.7574999998905696E-2</v>
      </c>
      <c r="I24" s="6">
        <f>+G24</f>
        <v>-5.7574999998905696E-2</v>
      </c>
      <c r="O24" s="6">
        <f ca="1">+C$11+C$12*$F24</f>
        <v>-4.2511768501689307E-2</v>
      </c>
      <c r="Q24" s="30">
        <f>+C24-15018.5</f>
        <v>40541.254300000001</v>
      </c>
    </row>
    <row r="25" spans="1:17" s="6" customFormat="1" ht="12.95" customHeight="1" x14ac:dyDescent="0.2">
      <c r="A25" s="4" t="s">
        <v>48</v>
      </c>
      <c r="B25" s="5" t="s">
        <v>44</v>
      </c>
      <c r="C25" s="4">
        <v>55852.982199999999</v>
      </c>
      <c r="D25" s="4">
        <v>1.4E-3</v>
      </c>
      <c r="E25" s="6">
        <f>+(C25-C$7)/C$8</f>
        <v>4042.9712943387353</v>
      </c>
      <c r="F25" s="6">
        <f>ROUND(2*E25,0)/2</f>
        <v>4043</v>
      </c>
      <c r="G25" s="6">
        <f>+C25-(C$7+F25*C$8)</f>
        <v>-3.0550000003131572E-2</v>
      </c>
      <c r="I25" s="34">
        <v>-3.0550000003131572E-2</v>
      </c>
      <c r="O25" s="6">
        <f ca="1">+C$11+C$12*$F25</f>
        <v>-4.2221852234641623E-2</v>
      </c>
      <c r="Q25" s="30">
        <f>+C25-15018.5</f>
        <v>40834.482199999999</v>
      </c>
    </row>
    <row r="26" spans="1:17" s="6" customFormat="1" ht="12.95" customHeight="1" x14ac:dyDescent="0.2">
      <c r="C26" s="29"/>
      <c r="D26" s="29"/>
      <c r="Q26" s="30"/>
    </row>
    <row r="27" spans="1:17" s="6" customFormat="1" ht="12.95" customHeight="1" x14ac:dyDescent="0.2">
      <c r="C27" s="29"/>
      <c r="D27" s="29"/>
      <c r="Q27" s="30"/>
    </row>
    <row r="28" spans="1:17" s="6" customFormat="1" ht="12.95" customHeight="1" x14ac:dyDescent="0.2">
      <c r="C28" s="29"/>
      <c r="D28" s="29"/>
      <c r="Q28" s="30"/>
    </row>
    <row r="29" spans="1:17" s="6" customFormat="1" ht="12.95" customHeight="1" x14ac:dyDescent="0.2">
      <c r="C29" s="29"/>
      <c r="D29" s="29"/>
      <c r="Q29" s="30"/>
    </row>
    <row r="30" spans="1:17" s="6" customFormat="1" ht="12.95" customHeight="1" x14ac:dyDescent="0.2">
      <c r="C30" s="29"/>
      <c r="D30" s="29"/>
      <c r="Q30" s="30"/>
    </row>
    <row r="31" spans="1:17" s="6" customFormat="1" ht="12.95" customHeight="1" x14ac:dyDescent="0.2">
      <c r="C31" s="29"/>
      <c r="D31" s="29"/>
      <c r="Q31" s="30"/>
    </row>
    <row r="32" spans="1:17" s="6" customFormat="1" ht="12.95" customHeight="1" x14ac:dyDescent="0.2">
      <c r="C32" s="29"/>
      <c r="D32" s="29"/>
      <c r="Q32" s="30"/>
    </row>
    <row r="33" spans="3:17" s="6" customFormat="1" ht="12.95" customHeight="1" x14ac:dyDescent="0.2">
      <c r="C33" s="29"/>
      <c r="D33" s="29"/>
      <c r="Q33" s="30"/>
    </row>
    <row r="34" spans="3:17" s="6" customFormat="1" ht="12.95" customHeight="1" x14ac:dyDescent="0.2">
      <c r="C34" s="29"/>
      <c r="D34" s="29"/>
    </row>
    <row r="35" spans="3:17" s="6" customFormat="1" ht="12.95" customHeight="1" x14ac:dyDescent="0.2">
      <c r="C35" s="29"/>
      <c r="D35" s="29"/>
    </row>
    <row r="36" spans="3:17" s="6" customFormat="1" ht="12.95" customHeight="1" x14ac:dyDescent="0.2">
      <c r="C36" s="29"/>
      <c r="D36" s="29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2024-03-07T06:30:15Z</dcterms:modified>
</cp:coreProperties>
</file>