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9C09633-30B0-4EE6-A398-997434648C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32" i="2" l="1"/>
  <c r="F32" i="2" s="1"/>
  <c r="G32" i="2" s="1"/>
  <c r="K32" i="2" s="1"/>
  <c r="Q32" i="2"/>
  <c r="E32" i="1"/>
  <c r="F32" i="1" s="1"/>
  <c r="G32" i="1" s="1"/>
  <c r="I32" i="1" s="1"/>
  <c r="Q32" i="1"/>
  <c r="E28" i="1"/>
  <c r="F28" i="1" s="1"/>
  <c r="G28" i="1" s="1"/>
  <c r="I28" i="1" s="1"/>
  <c r="Q28" i="1"/>
  <c r="E29" i="1"/>
  <c r="F29" i="1" s="1"/>
  <c r="G29" i="1" s="1"/>
  <c r="I29" i="1" s="1"/>
  <c r="Q29" i="1"/>
  <c r="E30" i="1"/>
  <c r="F30" i="1" s="1"/>
  <c r="G30" i="1" s="1"/>
  <c r="I30" i="1" s="1"/>
  <c r="Q30" i="1"/>
  <c r="E31" i="1"/>
  <c r="F31" i="1"/>
  <c r="G31" i="1" s="1"/>
  <c r="I31" i="1" s="1"/>
  <c r="Q31" i="1"/>
  <c r="E31" i="2"/>
  <c r="F31" i="2"/>
  <c r="G31" i="2"/>
  <c r="K31" i="2"/>
  <c r="Q31" i="2"/>
  <c r="E28" i="2"/>
  <c r="F28" i="2"/>
  <c r="G28" i="2"/>
  <c r="K28" i="2"/>
  <c r="E29" i="2"/>
  <c r="F29" i="2"/>
  <c r="G29" i="2"/>
  <c r="K29" i="2"/>
  <c r="E30" i="2"/>
  <c r="F30" i="2"/>
  <c r="G30" i="2"/>
  <c r="K30" i="2"/>
  <c r="E9" i="2"/>
  <c r="D9" i="2"/>
  <c r="E22" i="2"/>
  <c r="F22" i="2"/>
  <c r="G22" i="2"/>
  <c r="K22" i="2"/>
  <c r="E23" i="2"/>
  <c r="F23" i="2"/>
  <c r="G23" i="2"/>
  <c r="K23" i="2"/>
  <c r="E24" i="2"/>
  <c r="F24" i="2"/>
  <c r="G24" i="2"/>
  <c r="K24" i="2"/>
  <c r="E25" i="2"/>
  <c r="F25" i="2"/>
  <c r="G25" i="2"/>
  <c r="K25" i="2"/>
  <c r="E26" i="2"/>
  <c r="F26" i="2"/>
  <c r="G26" i="2"/>
  <c r="K26" i="2"/>
  <c r="E27" i="2"/>
  <c r="F27" i="2"/>
  <c r="G27" i="2"/>
  <c r="K27" i="2"/>
  <c r="Q28" i="2"/>
  <c r="Q29" i="2"/>
  <c r="Q30" i="2"/>
  <c r="E21" i="2"/>
  <c r="F21" i="2"/>
  <c r="G21" i="2"/>
  <c r="I21" i="2"/>
  <c r="F16" i="2"/>
  <c r="F17" i="2" s="1"/>
  <c r="C17" i="2"/>
  <c r="Q21" i="2"/>
  <c r="Q22" i="2"/>
  <c r="Q23" i="2"/>
  <c r="Q24" i="2"/>
  <c r="Q25" i="2"/>
  <c r="Q26" i="2"/>
  <c r="Q27" i="2"/>
  <c r="Q27" i="1"/>
  <c r="E25" i="1"/>
  <c r="F25" i="1" s="1"/>
  <c r="G25" i="1" s="1"/>
  <c r="I25" i="1" s="1"/>
  <c r="E26" i="1"/>
  <c r="F26" i="1"/>
  <c r="G26" i="1" s="1"/>
  <c r="I26" i="1" s="1"/>
  <c r="E27" i="1"/>
  <c r="F27" i="1" s="1"/>
  <c r="G27" i="1" s="1"/>
  <c r="I27" i="1" s="1"/>
  <c r="Q26" i="1"/>
  <c r="Q25" i="1"/>
  <c r="E24" i="1"/>
  <c r="F24" i="1"/>
  <c r="E22" i="1"/>
  <c r="F22" i="1" s="1"/>
  <c r="G22" i="1" s="1"/>
  <c r="I22" i="1" s="1"/>
  <c r="E23" i="1"/>
  <c r="F23" i="1" s="1"/>
  <c r="G23" i="1" s="1"/>
  <c r="I23" i="1" s="1"/>
  <c r="D9" i="1"/>
  <c r="E9" i="1"/>
  <c r="Q24" i="1"/>
  <c r="Q22" i="1"/>
  <c r="Q23" i="1"/>
  <c r="Q21" i="1"/>
  <c r="E21" i="1"/>
  <c r="F21" i="1"/>
  <c r="G21" i="1"/>
  <c r="H21" i="1" s="1"/>
  <c r="F16" i="1"/>
  <c r="C17" i="1"/>
  <c r="C11" i="1"/>
  <c r="C12" i="2"/>
  <c r="C12" i="1"/>
  <c r="C11" i="2"/>
  <c r="O32" i="2" l="1"/>
  <c r="O32" i="1"/>
  <c r="C15" i="1"/>
  <c r="O28" i="1"/>
  <c r="O26" i="1"/>
  <c r="O30" i="1"/>
  <c r="O22" i="1"/>
  <c r="O27" i="1"/>
  <c r="O23" i="1"/>
  <c r="O31" i="1"/>
  <c r="O25" i="1"/>
  <c r="O29" i="1"/>
  <c r="O21" i="1"/>
  <c r="O24" i="1"/>
  <c r="C16" i="1"/>
  <c r="D18" i="1" s="1"/>
  <c r="O26" i="2"/>
  <c r="O28" i="2"/>
  <c r="O24" i="2"/>
  <c r="O21" i="2"/>
  <c r="O30" i="2"/>
  <c r="C15" i="2"/>
  <c r="O27" i="2"/>
  <c r="O23" i="2"/>
  <c r="O25" i="2"/>
  <c r="O31" i="2"/>
  <c r="O22" i="2"/>
  <c r="O29" i="2"/>
  <c r="C16" i="2"/>
  <c r="D18" i="2" s="1"/>
  <c r="F17" i="1"/>
  <c r="F18" i="1" l="1"/>
  <c r="F19" i="1" s="1"/>
  <c r="C18" i="2"/>
  <c r="F18" i="2"/>
  <c r="F19" i="2" s="1"/>
  <c r="C18" i="1"/>
</calcChain>
</file>

<file path=xl/sharedStrings.xml><?xml version="1.0" encoding="utf-8"?>
<sst xmlns="http://schemas.openxmlformats.org/spreadsheetml/2006/main" count="145" uniqueCount="62">
  <si>
    <t>JAVSO..44…69</t>
  </si>
  <si>
    <t>JAVSO..45..121</t>
  </si>
  <si>
    <t>VSB-063</t>
  </si>
  <si>
    <t>Period confirmed by ToMcat 2019-07-08</t>
  </si>
  <si>
    <t>PE</t>
  </si>
  <si>
    <t>V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</si>
  <si>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</si>
  <si>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</si>
  <si>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</si>
  <si>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</si>
  <si>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</si>
  <si>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</si>
  <si>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</si>
  <si>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</si>
  <si>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</si>
  <si>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</si>
  <si>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</si>
  <si>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</si>
  <si>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</si>
  <si>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</si>
  <si>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</si>
  <si>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</si>
  <si>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</si>
  <si>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</si>
  <si>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</si>
  <si>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</si>
  <si>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</si>
  <si>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</si>
  <si>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</si>
  <si>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</si>
  <si>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</si>
  <si>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</si>
  <si>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</si>
  <si>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</si>
  <si>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</si>
  <si>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</si>
  <si>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</si>
  <si>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</si>
  <si>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</si>
  <si>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</si>
  <si>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</si>
  <si>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</si>
  <si>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</si>
  <si>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</si>
  <si>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V1223 Tau / GSC 0650-0475</t>
  </si>
  <si>
    <t>IBVS 5920</t>
  </si>
  <si>
    <t>I</t>
  </si>
  <si>
    <t>GRAV</t>
  </si>
  <si>
    <t>not avail.</t>
  </si>
  <si>
    <t>EW</t>
  </si>
  <si>
    <t>Add cycle</t>
  </si>
  <si>
    <t>Old Cycle</t>
  </si>
  <si>
    <t>IBVS 5960</t>
  </si>
  <si>
    <t>IBVS 6011</t>
  </si>
  <si>
    <t>JAVSO..42..426</t>
  </si>
  <si>
    <t>VSX</t>
  </si>
  <si>
    <t>BAD?</t>
  </si>
  <si>
    <t>This period seems to be wrong</t>
  </si>
  <si>
    <t>vis</t>
  </si>
  <si>
    <t>JAVSO 49, 256</t>
  </si>
  <si>
    <t>II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</si>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</sst>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6" fillId="0" borderId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2">
    <xf numFmtId="0" fontId="0" fillId="0" borderId="0" xfId="0" applyAlignment="1"/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24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7" fillId="0" borderId="0" xfId="41" applyFont="1" applyAlignment="1">
      <alignment horizontal="left" vertical="center"/>
    </xf>
    <xf numFmtId="0" fontId="37" fillId="0" borderId="0" xfId="41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5" fontId="39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9" fillId="0" borderId="8" xfId="0" applyFont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 (2)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V1223 Tau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GRAV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dPt>
            <c:idx val="0"/>
            <c:marker>
              <c:symbol val="circle"/>
              <c:size val="5"/>
              <c:spPr>
                <a:solidFill>
                  <a:srgbClr val="0070C0"/>
                </a:solidFill>
                <a:ln>
                  <a:solidFill>
                    <a:srgbClr val="0070C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BBF-47E2-9539-71575C1F3D60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6342.5</c:v>
                </c:pt>
                <c:pt idx="2">
                  <c:v>7335</c:v>
                </c:pt>
                <c:pt idx="3">
                  <c:v>8037.5</c:v>
                </c:pt>
                <c:pt idx="4">
                  <c:v>9806.5</c:v>
                </c:pt>
                <c:pt idx="5">
                  <c:v>9815.5</c:v>
                </c:pt>
                <c:pt idx="6">
                  <c:v>9835.5</c:v>
                </c:pt>
                <c:pt idx="7">
                  <c:v>11416.5</c:v>
                </c:pt>
                <c:pt idx="8">
                  <c:v>11480</c:v>
                </c:pt>
                <c:pt idx="9">
                  <c:v>12273</c:v>
                </c:pt>
                <c:pt idx="10">
                  <c:v>15480</c:v>
                </c:pt>
                <c:pt idx="11">
                  <c:v>16412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EB-4AAA-A130-D5B5C1D87FA2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6342.5</c:v>
                </c:pt>
                <c:pt idx="2">
                  <c:v>7335</c:v>
                </c:pt>
                <c:pt idx="3">
                  <c:v>8037.5</c:v>
                </c:pt>
                <c:pt idx="4">
                  <c:v>9806.5</c:v>
                </c:pt>
                <c:pt idx="5">
                  <c:v>9815.5</c:v>
                </c:pt>
                <c:pt idx="6">
                  <c:v>9835.5</c:v>
                </c:pt>
                <c:pt idx="7">
                  <c:v>11416.5</c:v>
                </c:pt>
                <c:pt idx="8">
                  <c:v>11480</c:v>
                </c:pt>
                <c:pt idx="9">
                  <c:v>12273</c:v>
                </c:pt>
                <c:pt idx="10">
                  <c:v>15480</c:v>
                </c:pt>
                <c:pt idx="11">
                  <c:v>16412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1">
                  <c:v>-5.2500000310828909E-4</c:v>
                </c:pt>
                <c:pt idx="2">
                  <c:v>1.1949999992793892E-2</c:v>
                </c:pt>
                <c:pt idx="3">
                  <c:v>8.4624999995867256E-2</c:v>
                </c:pt>
                <c:pt idx="4">
                  <c:v>-6.6845000001194421E-2</c:v>
                </c:pt>
                <c:pt idx="5">
                  <c:v>-7.4415000010048971E-2</c:v>
                </c:pt>
                <c:pt idx="6">
                  <c:v>-7.8515000001061708E-2</c:v>
                </c:pt>
                <c:pt idx="7">
                  <c:v>3.5954999999376014E-2</c:v>
                </c:pt>
                <c:pt idx="8">
                  <c:v>2.5199999996402767E-2</c:v>
                </c:pt>
                <c:pt idx="9">
                  <c:v>8.120999999664491E-2</c:v>
                </c:pt>
                <c:pt idx="10">
                  <c:v>7.1900000002642628E-2</c:v>
                </c:pt>
                <c:pt idx="11">
                  <c:v>9.8739999993995298E-2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EB-4AAA-A130-D5B5C1D87FA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6342.5</c:v>
                </c:pt>
                <c:pt idx="2">
                  <c:v>7335</c:v>
                </c:pt>
                <c:pt idx="3">
                  <c:v>8037.5</c:v>
                </c:pt>
                <c:pt idx="4">
                  <c:v>9806.5</c:v>
                </c:pt>
                <c:pt idx="5">
                  <c:v>9815.5</c:v>
                </c:pt>
                <c:pt idx="6">
                  <c:v>9835.5</c:v>
                </c:pt>
                <c:pt idx="7">
                  <c:v>11416.5</c:v>
                </c:pt>
                <c:pt idx="8">
                  <c:v>11480</c:v>
                </c:pt>
                <c:pt idx="9">
                  <c:v>12273</c:v>
                </c:pt>
                <c:pt idx="10">
                  <c:v>15480</c:v>
                </c:pt>
                <c:pt idx="11">
                  <c:v>16412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EB-4AAA-A130-D5B5C1D87FA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6342.5</c:v>
                </c:pt>
                <c:pt idx="2">
                  <c:v>7335</c:v>
                </c:pt>
                <c:pt idx="3">
                  <c:v>8037.5</c:v>
                </c:pt>
                <c:pt idx="4">
                  <c:v>9806.5</c:v>
                </c:pt>
                <c:pt idx="5">
                  <c:v>9815.5</c:v>
                </c:pt>
                <c:pt idx="6">
                  <c:v>9835.5</c:v>
                </c:pt>
                <c:pt idx="7">
                  <c:v>11416.5</c:v>
                </c:pt>
                <c:pt idx="8">
                  <c:v>11480</c:v>
                </c:pt>
                <c:pt idx="9">
                  <c:v>12273</c:v>
                </c:pt>
                <c:pt idx="10">
                  <c:v>15480</c:v>
                </c:pt>
                <c:pt idx="11">
                  <c:v>16412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EB-4AAA-A130-D5B5C1D87FA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6342.5</c:v>
                </c:pt>
                <c:pt idx="2">
                  <c:v>7335</c:v>
                </c:pt>
                <c:pt idx="3">
                  <c:v>8037.5</c:v>
                </c:pt>
                <c:pt idx="4">
                  <c:v>9806.5</c:v>
                </c:pt>
                <c:pt idx="5">
                  <c:v>9815.5</c:v>
                </c:pt>
                <c:pt idx="6">
                  <c:v>9835.5</c:v>
                </c:pt>
                <c:pt idx="7">
                  <c:v>11416.5</c:v>
                </c:pt>
                <c:pt idx="8">
                  <c:v>11480</c:v>
                </c:pt>
                <c:pt idx="9">
                  <c:v>12273</c:v>
                </c:pt>
                <c:pt idx="10">
                  <c:v>15480</c:v>
                </c:pt>
                <c:pt idx="11">
                  <c:v>16412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EB-4AAA-A130-D5B5C1D87FA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6342.5</c:v>
                </c:pt>
                <c:pt idx="2">
                  <c:v>7335</c:v>
                </c:pt>
                <c:pt idx="3">
                  <c:v>8037.5</c:v>
                </c:pt>
                <c:pt idx="4">
                  <c:v>9806.5</c:v>
                </c:pt>
                <c:pt idx="5">
                  <c:v>9815.5</c:v>
                </c:pt>
                <c:pt idx="6">
                  <c:v>9835.5</c:v>
                </c:pt>
                <c:pt idx="7">
                  <c:v>11416.5</c:v>
                </c:pt>
                <c:pt idx="8">
                  <c:v>11480</c:v>
                </c:pt>
                <c:pt idx="9">
                  <c:v>12273</c:v>
                </c:pt>
                <c:pt idx="10">
                  <c:v>15480</c:v>
                </c:pt>
                <c:pt idx="11">
                  <c:v>16412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EB-4AAA-A130-D5B5C1D87FA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6342.5</c:v>
                </c:pt>
                <c:pt idx="2">
                  <c:v>7335</c:v>
                </c:pt>
                <c:pt idx="3">
                  <c:v>8037.5</c:v>
                </c:pt>
                <c:pt idx="4">
                  <c:v>9806.5</c:v>
                </c:pt>
                <c:pt idx="5">
                  <c:v>9815.5</c:v>
                </c:pt>
                <c:pt idx="6">
                  <c:v>9835.5</c:v>
                </c:pt>
                <c:pt idx="7">
                  <c:v>11416.5</c:v>
                </c:pt>
                <c:pt idx="8">
                  <c:v>11480</c:v>
                </c:pt>
                <c:pt idx="9">
                  <c:v>12273</c:v>
                </c:pt>
                <c:pt idx="10">
                  <c:v>15480</c:v>
                </c:pt>
                <c:pt idx="11">
                  <c:v>16412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EB-4AAA-A130-D5B5C1D87FA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6342.5</c:v>
                </c:pt>
                <c:pt idx="2">
                  <c:v>7335</c:v>
                </c:pt>
                <c:pt idx="3">
                  <c:v>8037.5</c:v>
                </c:pt>
                <c:pt idx="4">
                  <c:v>9806.5</c:v>
                </c:pt>
                <c:pt idx="5">
                  <c:v>9815.5</c:v>
                </c:pt>
                <c:pt idx="6">
                  <c:v>9835.5</c:v>
                </c:pt>
                <c:pt idx="7">
                  <c:v>11416.5</c:v>
                </c:pt>
                <c:pt idx="8">
                  <c:v>11480</c:v>
                </c:pt>
                <c:pt idx="9">
                  <c:v>12273</c:v>
                </c:pt>
                <c:pt idx="10">
                  <c:v>15480</c:v>
                </c:pt>
                <c:pt idx="11">
                  <c:v>16412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-0.13569859570663206</c:v>
                </c:pt>
                <c:pt idx="1">
                  <c:v>-5.157198760219775E-2</c:v>
                </c:pt>
                <c:pt idx="2">
                  <c:v>-3.8407516408874756E-2</c:v>
                </c:pt>
                <c:pt idx="3">
                  <c:v>-2.9089590954658739E-2</c:v>
                </c:pt>
                <c:pt idx="4">
                  <c:v>-5.6256619461062252E-3</c:v>
                </c:pt>
                <c:pt idx="5">
                  <c:v>-5.5062863886856661E-3</c:v>
                </c:pt>
                <c:pt idx="6">
                  <c:v>-5.2410073721955164E-3</c:v>
                </c:pt>
                <c:pt idx="7">
                  <c:v>1.5729298881349718E-2</c:v>
                </c:pt>
                <c:pt idx="8">
                  <c:v>1.6571559758705889E-2</c:v>
                </c:pt>
                <c:pt idx="9">
                  <c:v>2.7089872762539768E-2</c:v>
                </c:pt>
                <c:pt idx="10">
                  <c:v>6.962736305673306E-2</c:v>
                </c:pt>
                <c:pt idx="11">
                  <c:v>8.1989365225173388E-2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EB-4AAA-A130-D5B5C1D87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960768"/>
        <c:axId val="1"/>
      </c:scatterChart>
      <c:valAx>
        <c:axId val="76196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960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556390977443609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V1223 Tau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6345.5</c:v>
                </c:pt>
                <c:pt idx="2">
                  <c:v>7338.5</c:v>
                </c:pt>
                <c:pt idx="3">
                  <c:v>8041.5</c:v>
                </c:pt>
                <c:pt idx="4">
                  <c:v>9811</c:v>
                </c:pt>
                <c:pt idx="5">
                  <c:v>9820</c:v>
                </c:pt>
                <c:pt idx="6">
                  <c:v>9840</c:v>
                </c:pt>
                <c:pt idx="7">
                  <c:v>11422</c:v>
                </c:pt>
                <c:pt idx="8">
                  <c:v>11485.5</c:v>
                </c:pt>
                <c:pt idx="9">
                  <c:v>12279</c:v>
                </c:pt>
                <c:pt idx="10">
                  <c:v>15487.5</c:v>
                </c:pt>
                <c:pt idx="11">
                  <c:v>16420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13-4600-A2B9-32B2CE201892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6345.5</c:v>
                </c:pt>
                <c:pt idx="2">
                  <c:v>7338.5</c:v>
                </c:pt>
                <c:pt idx="3">
                  <c:v>8041.5</c:v>
                </c:pt>
                <c:pt idx="4">
                  <c:v>9811</c:v>
                </c:pt>
                <c:pt idx="5">
                  <c:v>9820</c:v>
                </c:pt>
                <c:pt idx="6">
                  <c:v>9840</c:v>
                </c:pt>
                <c:pt idx="7">
                  <c:v>11422</c:v>
                </c:pt>
                <c:pt idx="8">
                  <c:v>11485.5</c:v>
                </c:pt>
                <c:pt idx="9">
                  <c:v>12279</c:v>
                </c:pt>
                <c:pt idx="10">
                  <c:v>15487.5</c:v>
                </c:pt>
                <c:pt idx="11">
                  <c:v>16420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13-4600-A2B9-32B2CE201892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6345.5</c:v>
                </c:pt>
                <c:pt idx="2">
                  <c:v>7338.5</c:v>
                </c:pt>
                <c:pt idx="3">
                  <c:v>8041.5</c:v>
                </c:pt>
                <c:pt idx="4">
                  <c:v>9811</c:v>
                </c:pt>
                <c:pt idx="5">
                  <c:v>9820</c:v>
                </c:pt>
                <c:pt idx="6">
                  <c:v>9840</c:v>
                </c:pt>
                <c:pt idx="7">
                  <c:v>11422</c:v>
                </c:pt>
                <c:pt idx="8">
                  <c:v>11485.5</c:v>
                </c:pt>
                <c:pt idx="9">
                  <c:v>12279</c:v>
                </c:pt>
                <c:pt idx="10">
                  <c:v>15487.5</c:v>
                </c:pt>
                <c:pt idx="11">
                  <c:v>16420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13-4600-A2B9-32B2CE201892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6345.5</c:v>
                </c:pt>
                <c:pt idx="2">
                  <c:v>7338.5</c:v>
                </c:pt>
                <c:pt idx="3">
                  <c:v>8041.5</c:v>
                </c:pt>
                <c:pt idx="4">
                  <c:v>9811</c:v>
                </c:pt>
                <c:pt idx="5">
                  <c:v>9820</c:v>
                </c:pt>
                <c:pt idx="6">
                  <c:v>9840</c:v>
                </c:pt>
                <c:pt idx="7">
                  <c:v>11422</c:v>
                </c:pt>
                <c:pt idx="8">
                  <c:v>11485.5</c:v>
                </c:pt>
                <c:pt idx="9">
                  <c:v>12279</c:v>
                </c:pt>
                <c:pt idx="10">
                  <c:v>15487.5</c:v>
                </c:pt>
                <c:pt idx="11">
                  <c:v>16420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3.3309999998891726E-3</c:v>
                </c:pt>
                <c:pt idx="2">
                  <c:v>2.7569999947445467E-3</c:v>
                </c:pt>
                <c:pt idx="3">
                  <c:v>9.0300000010756776E-4</c:v>
                </c:pt>
                <c:pt idx="4">
                  <c:v>1.0019999972428195E-3</c:v>
                </c:pt>
                <c:pt idx="5">
                  <c:v>-4.6600000059697777E-3</c:v>
                </c:pt>
                <c:pt idx="6">
                  <c:v>-4.5200000022305176E-3</c:v>
                </c:pt>
                <c:pt idx="7">
                  <c:v>-1.7960000041057356E-3</c:v>
                </c:pt>
                <c:pt idx="8">
                  <c:v>9.1099999553989619E-4</c:v>
                </c:pt>
                <c:pt idx="9">
                  <c:v>1.5779999957885593E-3</c:v>
                </c:pt>
                <c:pt idx="10">
                  <c:v>1.7749999969964847E-3</c:v>
                </c:pt>
                <c:pt idx="11">
                  <c:v>2.7399999962653965E-3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13-4600-A2B9-32B2CE201892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6345.5</c:v>
                </c:pt>
                <c:pt idx="2">
                  <c:v>7338.5</c:v>
                </c:pt>
                <c:pt idx="3">
                  <c:v>8041.5</c:v>
                </c:pt>
                <c:pt idx="4">
                  <c:v>9811</c:v>
                </c:pt>
                <c:pt idx="5">
                  <c:v>9820</c:v>
                </c:pt>
                <c:pt idx="6">
                  <c:v>9840</c:v>
                </c:pt>
                <c:pt idx="7">
                  <c:v>11422</c:v>
                </c:pt>
                <c:pt idx="8">
                  <c:v>11485.5</c:v>
                </c:pt>
                <c:pt idx="9">
                  <c:v>12279</c:v>
                </c:pt>
                <c:pt idx="10">
                  <c:v>15487.5</c:v>
                </c:pt>
                <c:pt idx="11">
                  <c:v>16420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13-4600-A2B9-32B2CE20189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6345.5</c:v>
                </c:pt>
                <c:pt idx="2">
                  <c:v>7338.5</c:v>
                </c:pt>
                <c:pt idx="3">
                  <c:v>8041.5</c:v>
                </c:pt>
                <c:pt idx="4">
                  <c:v>9811</c:v>
                </c:pt>
                <c:pt idx="5">
                  <c:v>9820</c:v>
                </c:pt>
                <c:pt idx="6">
                  <c:v>9840</c:v>
                </c:pt>
                <c:pt idx="7">
                  <c:v>11422</c:v>
                </c:pt>
                <c:pt idx="8">
                  <c:v>11485.5</c:v>
                </c:pt>
                <c:pt idx="9">
                  <c:v>12279</c:v>
                </c:pt>
                <c:pt idx="10">
                  <c:v>15487.5</c:v>
                </c:pt>
                <c:pt idx="11">
                  <c:v>16420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13-4600-A2B9-32B2CE20189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0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6345.5</c:v>
                </c:pt>
                <c:pt idx="2">
                  <c:v>7338.5</c:v>
                </c:pt>
                <c:pt idx="3">
                  <c:v>8041.5</c:v>
                </c:pt>
                <c:pt idx="4">
                  <c:v>9811</c:v>
                </c:pt>
                <c:pt idx="5">
                  <c:v>9820</c:v>
                </c:pt>
                <c:pt idx="6">
                  <c:v>9840</c:v>
                </c:pt>
                <c:pt idx="7">
                  <c:v>11422</c:v>
                </c:pt>
                <c:pt idx="8">
                  <c:v>11485.5</c:v>
                </c:pt>
                <c:pt idx="9">
                  <c:v>12279</c:v>
                </c:pt>
                <c:pt idx="10">
                  <c:v>15487.5</c:v>
                </c:pt>
                <c:pt idx="11">
                  <c:v>16420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13-4600-A2B9-32B2CE20189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6345.5</c:v>
                </c:pt>
                <c:pt idx="2">
                  <c:v>7338.5</c:v>
                </c:pt>
                <c:pt idx="3">
                  <c:v>8041.5</c:v>
                </c:pt>
                <c:pt idx="4">
                  <c:v>9811</c:v>
                </c:pt>
                <c:pt idx="5">
                  <c:v>9820</c:v>
                </c:pt>
                <c:pt idx="6">
                  <c:v>9840</c:v>
                </c:pt>
                <c:pt idx="7">
                  <c:v>11422</c:v>
                </c:pt>
                <c:pt idx="8">
                  <c:v>11485.5</c:v>
                </c:pt>
                <c:pt idx="9">
                  <c:v>12279</c:v>
                </c:pt>
                <c:pt idx="10">
                  <c:v>15487.5</c:v>
                </c:pt>
                <c:pt idx="11">
                  <c:v>16420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-3.7289694334313798E-4</c:v>
                </c:pt>
                <c:pt idx="1">
                  <c:v>6.2840908530748018E-5</c:v>
                </c:pt>
                <c:pt idx="2">
                  <c:v>1.3102902403161774E-4</c:v>
                </c:pt>
                <c:pt idx="3">
                  <c:v>1.7930318837916195E-4</c:v>
                </c:pt>
                <c:pt idx="4">
                  <c:v>3.0081262481298777E-4</c:v>
                </c:pt>
                <c:pt idx="5">
                  <c:v>3.0143064398671166E-4</c:v>
                </c:pt>
                <c:pt idx="6">
                  <c:v>3.0280401992832028E-4</c:v>
                </c:pt>
                <c:pt idx="7">
                  <c:v>4.1143805690956487E-4</c:v>
                </c:pt>
                <c:pt idx="8">
                  <c:v>4.157985255241724E-4</c:v>
                </c:pt>
                <c:pt idx="9">
                  <c:v>4.702872160074957E-4</c:v>
                </c:pt>
                <c:pt idx="10">
                  <c:v>6.9061105144006428E-4</c:v>
                </c:pt>
                <c:pt idx="11">
                  <c:v>7.5464470471756778E-4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13-4600-A2B9-32B2CE201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987712"/>
        <c:axId val="1"/>
      </c:scatterChart>
      <c:valAx>
        <c:axId val="899987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9987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511278195488722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38F5C9E-41CD-6B26-DC22-0E8FEC0DC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2F27DEFC-EC05-A183-FE7C-554A30B9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7" sqref="E3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855468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12" customFormat="1" ht="20.25" x14ac:dyDescent="0.2">
      <c r="A1" s="48" t="s">
        <v>44</v>
      </c>
    </row>
    <row r="2" spans="1:6" s="12" customFormat="1" ht="12.95" customHeight="1" x14ac:dyDescent="0.2">
      <c r="A2" s="12" t="s">
        <v>32</v>
      </c>
      <c r="B2" s="13" t="s">
        <v>49</v>
      </c>
      <c r="C2" s="14"/>
      <c r="D2" s="14"/>
    </row>
    <row r="3" spans="1:6" s="12" customFormat="1" ht="12.95" customHeight="1" thickBot="1" x14ac:dyDescent="0.25"/>
    <row r="4" spans="1:6" s="12" customFormat="1" ht="12.95" customHeight="1" thickTop="1" thickBot="1" x14ac:dyDescent="0.25">
      <c r="A4" s="15" t="s">
        <v>8</v>
      </c>
      <c r="C4" s="16" t="s">
        <v>48</v>
      </c>
      <c r="D4" s="17" t="s">
        <v>48</v>
      </c>
    </row>
    <row r="5" spans="1:6" s="12" customFormat="1" ht="12.95" customHeight="1" thickTop="1" x14ac:dyDescent="0.2">
      <c r="A5" s="18" t="s">
        <v>38</v>
      </c>
      <c r="C5" s="19">
        <v>-9.5</v>
      </c>
      <c r="D5" s="12" t="s">
        <v>39</v>
      </c>
    </row>
    <row r="6" spans="1:6" s="12" customFormat="1" ht="12.95" customHeight="1" x14ac:dyDescent="0.2">
      <c r="A6" s="15" t="s">
        <v>9</v>
      </c>
    </row>
    <row r="7" spans="1:6" s="12" customFormat="1" ht="12.95" customHeight="1" x14ac:dyDescent="0.2">
      <c r="A7" s="12" t="s">
        <v>10</v>
      </c>
      <c r="C7" s="12">
        <v>52264.982000000004</v>
      </c>
      <c r="D7" s="20" t="s">
        <v>47</v>
      </c>
    </row>
    <row r="8" spans="1:6" s="12" customFormat="1" ht="12.95" customHeight="1" x14ac:dyDescent="0.2">
      <c r="A8" s="12" t="s">
        <v>11</v>
      </c>
      <c r="C8" s="12">
        <v>0.44713000000000003</v>
      </c>
      <c r="D8" s="20" t="s">
        <v>47</v>
      </c>
      <c r="E8" s="21" t="s">
        <v>57</v>
      </c>
      <c r="F8" s="21"/>
    </row>
    <row r="9" spans="1:6" s="12" customFormat="1" ht="12.95" customHeight="1" x14ac:dyDescent="0.2">
      <c r="A9" s="22" t="s">
        <v>43</v>
      </c>
      <c r="C9" s="23">
        <v>22</v>
      </c>
      <c r="D9" s="24" t="str">
        <f>"F"&amp;C9</f>
        <v>F22</v>
      </c>
      <c r="E9" s="25" t="str">
        <f>"G"&amp;C9</f>
        <v>G22</v>
      </c>
    </row>
    <row r="10" spans="1:6" s="12" customFormat="1" ht="12.95" customHeight="1" thickBot="1" x14ac:dyDescent="0.25">
      <c r="C10" s="26" t="s">
        <v>28</v>
      </c>
      <c r="D10" s="26" t="s">
        <v>29</v>
      </c>
    </row>
    <row r="11" spans="1:6" s="12" customFormat="1" ht="12.95" customHeight="1" x14ac:dyDescent="0.2">
      <c r="A11" s="12" t="s">
        <v>23</v>
      </c>
      <c r="C11" s="25">
        <f ca="1">INTERCEPT(INDIRECT($E$9):G991,INDIRECT($D$9):F991)</f>
        <v>-0.13569859570663206</v>
      </c>
      <c r="D11" s="14"/>
    </row>
    <row r="12" spans="1:6" s="12" customFormat="1" ht="12.95" customHeight="1" x14ac:dyDescent="0.2">
      <c r="A12" s="12" t="s">
        <v>24</v>
      </c>
      <c r="C12" s="25">
        <f ca="1">SLOPE(INDIRECT($E$9):G991,INDIRECT($D$9):F991)</f>
        <v>1.3263950824506791E-5</v>
      </c>
      <c r="D12" s="14"/>
    </row>
    <row r="13" spans="1:6" s="12" customFormat="1" ht="12.95" customHeight="1" x14ac:dyDescent="0.2">
      <c r="A13" s="12" t="s">
        <v>27</v>
      </c>
      <c r="C13" s="14" t="s">
        <v>21</v>
      </c>
    </row>
    <row r="14" spans="1:6" s="12" customFormat="1" ht="12.95" customHeight="1" x14ac:dyDescent="0.2"/>
    <row r="15" spans="1:6" s="12" customFormat="1" ht="12.95" customHeight="1" x14ac:dyDescent="0.2">
      <c r="A15" s="27" t="s">
        <v>25</v>
      </c>
      <c r="C15" s="28">
        <f ca="1">(C7+C11)+(C8+C12)*INT(MAX(F21:F3532))</f>
        <v>59603.361549365225</v>
      </c>
      <c r="E15" s="20" t="s">
        <v>50</v>
      </c>
      <c r="F15" s="19">
        <v>1</v>
      </c>
    </row>
    <row r="16" spans="1:6" s="12" customFormat="1" ht="12.95" customHeight="1" x14ac:dyDescent="0.2">
      <c r="A16" s="15" t="s">
        <v>12</v>
      </c>
      <c r="C16" s="29">
        <f ca="1">+C8+C12</f>
        <v>0.44714326395082454</v>
      </c>
      <c r="E16" s="20" t="s">
        <v>40</v>
      </c>
      <c r="F16" s="30">
        <f ca="1">NOW()+15018.5+$C$5/24</f>
        <v>60376.821355555556</v>
      </c>
    </row>
    <row r="17" spans="1:17" s="12" customFormat="1" ht="12.95" customHeight="1" thickBot="1" x14ac:dyDescent="0.25">
      <c r="A17" s="20" t="s">
        <v>37</v>
      </c>
      <c r="C17" s="12">
        <f>COUNT(C21:C2190)</f>
        <v>12</v>
      </c>
      <c r="E17" s="20" t="s">
        <v>51</v>
      </c>
      <c r="F17" s="30">
        <f ca="1">ROUND(2*(F16-$C$7)/$C$8,0)/2+F15</f>
        <v>18143</v>
      </c>
    </row>
    <row r="18" spans="1:17" s="12" customFormat="1" ht="12.95" customHeight="1" thickTop="1" thickBot="1" x14ac:dyDescent="0.25">
      <c r="A18" s="15" t="s">
        <v>13</v>
      </c>
      <c r="C18" s="31">
        <f ca="1">+C15</f>
        <v>59603.361549365225</v>
      </c>
      <c r="D18" s="32">
        <f ca="1">+C16</f>
        <v>0.44714326395082454</v>
      </c>
      <c r="E18" s="20" t="s">
        <v>41</v>
      </c>
      <c r="F18" s="25">
        <f ca="1">ROUND(2*(F16-$C$15)/$C$16,0)/2+F15</f>
        <v>1731</v>
      </c>
    </row>
    <row r="19" spans="1:17" s="12" customFormat="1" ht="12.95" customHeight="1" thickTop="1" x14ac:dyDescent="0.2">
      <c r="E19" s="20" t="s">
        <v>42</v>
      </c>
      <c r="F19" s="33">
        <f ca="1">+$C$15+$C$16*F18-15018.5-$C$5/24</f>
        <v>45359.262372597441</v>
      </c>
    </row>
    <row r="20" spans="1:17" s="12" customFormat="1" ht="12.95" customHeight="1" thickBot="1" x14ac:dyDescent="0.25">
      <c r="A20" s="26" t="s">
        <v>14</v>
      </c>
      <c r="B20" s="26" t="s">
        <v>15</v>
      </c>
      <c r="C20" s="26" t="s">
        <v>16</v>
      </c>
      <c r="D20" s="26" t="s">
        <v>20</v>
      </c>
      <c r="E20" s="26" t="s">
        <v>17</v>
      </c>
      <c r="F20" s="26" t="s">
        <v>18</v>
      </c>
      <c r="G20" s="26" t="s">
        <v>19</v>
      </c>
      <c r="H20" s="34" t="s">
        <v>47</v>
      </c>
      <c r="I20" s="35" t="s">
        <v>6</v>
      </c>
      <c r="J20" s="35" t="s">
        <v>26</v>
      </c>
      <c r="K20" s="35" t="s">
        <v>33</v>
      </c>
      <c r="L20" s="35" t="s">
        <v>34</v>
      </c>
      <c r="M20" s="35" t="s">
        <v>35</v>
      </c>
      <c r="N20" s="35" t="s">
        <v>36</v>
      </c>
      <c r="O20" s="35" t="s">
        <v>31</v>
      </c>
      <c r="P20" s="34" t="s">
        <v>30</v>
      </c>
      <c r="Q20" s="26" t="s">
        <v>22</v>
      </c>
    </row>
    <row r="21" spans="1:17" s="12" customFormat="1" ht="12.95" customHeight="1" x14ac:dyDescent="0.2">
      <c r="A21" s="12" t="s">
        <v>47</v>
      </c>
      <c r="C21" s="36">
        <v>52264.982000000004</v>
      </c>
      <c r="D21" s="36" t="s">
        <v>21</v>
      </c>
      <c r="E21" s="12">
        <f t="shared" ref="E21:E27" si="0">+(C21-C$7)/C$8</f>
        <v>0</v>
      </c>
      <c r="F21" s="12">
        <f t="shared" ref="F21:F27" si="1">ROUND(2*E21,0)/2</f>
        <v>0</v>
      </c>
      <c r="G21" s="12">
        <f>+C21-(C$7+F21*C$8)</f>
        <v>0</v>
      </c>
      <c r="H21" s="12">
        <f>+G21</f>
        <v>0</v>
      </c>
      <c r="O21" s="12">
        <f t="shared" ref="O21:O27" ca="1" si="2">+C$11+C$12*$F21</f>
        <v>-0.13569859570663206</v>
      </c>
      <c r="Q21" s="37">
        <f t="shared" ref="Q21:Q27" si="3">+C21-15018.5</f>
        <v>37246.482000000004</v>
      </c>
    </row>
    <row r="22" spans="1:17" s="12" customFormat="1" ht="12.95" customHeight="1" x14ac:dyDescent="0.2">
      <c r="A22" s="2" t="s">
        <v>45</v>
      </c>
      <c r="B22" s="3" t="s">
        <v>46</v>
      </c>
      <c r="C22" s="2">
        <v>55100.9035</v>
      </c>
      <c r="D22" s="2">
        <v>2.0000000000000001E-4</v>
      </c>
      <c r="E22" s="12">
        <f t="shared" si="0"/>
        <v>6342.4988258448248</v>
      </c>
      <c r="F22" s="12">
        <f t="shared" si="1"/>
        <v>6342.5</v>
      </c>
      <c r="G22" s="12">
        <f>+C22-(C$7+F22*C$8)</f>
        <v>-5.2500000310828909E-4</v>
      </c>
      <c r="I22" s="12">
        <f>+G22</f>
        <v>-5.2500000310828909E-4</v>
      </c>
      <c r="O22" s="12">
        <f t="shared" ca="1" si="2"/>
        <v>-5.157198760219775E-2</v>
      </c>
      <c r="Q22" s="37">
        <f t="shared" si="3"/>
        <v>40082.4035</v>
      </c>
    </row>
    <row r="23" spans="1:17" s="12" customFormat="1" ht="12.95" customHeight="1" x14ac:dyDescent="0.2">
      <c r="A23" s="38" t="s">
        <v>52</v>
      </c>
      <c r="B23" s="3" t="s">
        <v>46</v>
      </c>
      <c r="C23" s="2">
        <v>55544.692499999997</v>
      </c>
      <c r="D23" s="2">
        <v>8.0000000000000004E-4</v>
      </c>
      <c r="E23" s="12">
        <f t="shared" si="0"/>
        <v>7335.0267260080818</v>
      </c>
      <c r="F23" s="12">
        <f t="shared" si="1"/>
        <v>7335</v>
      </c>
      <c r="G23" s="12">
        <f>+C23-(C$7+F23*C$8)</f>
        <v>1.1949999992793892E-2</v>
      </c>
      <c r="I23" s="12">
        <f>+G23</f>
        <v>1.1949999992793892E-2</v>
      </c>
      <c r="O23" s="12">
        <f t="shared" ca="1" si="2"/>
        <v>-3.8407516408874756E-2</v>
      </c>
      <c r="Q23" s="37">
        <f t="shared" si="3"/>
        <v>40526.192499999997</v>
      </c>
    </row>
    <row r="24" spans="1:17" s="12" customFormat="1" ht="12.95" customHeight="1" x14ac:dyDescent="0.2">
      <c r="A24" s="4" t="s">
        <v>53</v>
      </c>
      <c r="B24" s="5" t="s">
        <v>46</v>
      </c>
      <c r="C24" s="4">
        <v>55858.874000000003</v>
      </c>
      <c r="D24" s="4">
        <v>6.9999999999999999E-4</v>
      </c>
      <c r="E24" s="12">
        <f t="shared" si="0"/>
        <v>8037.6892626305544</v>
      </c>
      <c r="F24" s="12">
        <f t="shared" si="1"/>
        <v>8037.5</v>
      </c>
      <c r="I24" s="39">
        <v>8.4624999995867256E-2</v>
      </c>
      <c r="O24" s="12">
        <f t="shared" ca="1" si="2"/>
        <v>-2.9089590954658739E-2</v>
      </c>
      <c r="Q24" s="37">
        <f t="shared" si="3"/>
        <v>40840.374000000003</v>
      </c>
    </row>
    <row r="25" spans="1:17" s="12" customFormat="1" ht="12.95" customHeight="1" x14ac:dyDescent="0.2">
      <c r="A25" s="40" t="s">
        <v>54</v>
      </c>
      <c r="B25" s="41" t="s">
        <v>46</v>
      </c>
      <c r="C25" s="42">
        <v>56649.695500000002</v>
      </c>
      <c r="D25" s="42">
        <v>2.0000000000000001E-4</v>
      </c>
      <c r="E25" s="12">
        <f t="shared" si="0"/>
        <v>9806.3505020911089</v>
      </c>
      <c r="F25" s="12">
        <f t="shared" si="1"/>
        <v>9806.5</v>
      </c>
      <c r="G25" s="12">
        <f t="shared" ref="G25:G31" si="4">+C25-(C$7+F25*C$8)</f>
        <v>-6.6845000001194421E-2</v>
      </c>
      <c r="I25" s="12">
        <f t="shared" ref="I25:I31" si="5">+G25</f>
        <v>-6.6845000001194421E-2</v>
      </c>
      <c r="O25" s="12">
        <f t="shared" ca="1" si="2"/>
        <v>-5.6256619461062252E-3</v>
      </c>
      <c r="Q25" s="37">
        <f t="shared" si="3"/>
        <v>41631.195500000002</v>
      </c>
    </row>
    <row r="26" spans="1:17" s="12" customFormat="1" ht="12.95" customHeight="1" x14ac:dyDescent="0.2">
      <c r="A26" s="40" t="s">
        <v>54</v>
      </c>
      <c r="B26" s="41" t="s">
        <v>46</v>
      </c>
      <c r="C26" s="42">
        <v>56653.712099999997</v>
      </c>
      <c r="D26" s="42">
        <v>2.0000000000000001E-4</v>
      </c>
      <c r="E26" s="12">
        <f t="shared" si="0"/>
        <v>9815.3335718918279</v>
      </c>
      <c r="F26" s="12">
        <f t="shared" si="1"/>
        <v>9815.5</v>
      </c>
      <c r="G26" s="12">
        <f t="shared" si="4"/>
        <v>-7.4415000010048971E-2</v>
      </c>
      <c r="I26" s="12">
        <f t="shared" si="5"/>
        <v>-7.4415000010048971E-2</v>
      </c>
      <c r="O26" s="12">
        <f t="shared" ca="1" si="2"/>
        <v>-5.5062863886856661E-3</v>
      </c>
      <c r="Q26" s="37">
        <f t="shared" si="3"/>
        <v>41635.212099999997</v>
      </c>
    </row>
    <row r="27" spans="1:17" s="12" customFormat="1" ht="12.95" customHeight="1" x14ac:dyDescent="0.2">
      <c r="A27" s="40" t="s">
        <v>54</v>
      </c>
      <c r="B27" s="41" t="s">
        <v>46</v>
      </c>
      <c r="C27" s="42">
        <v>56662.650600000001</v>
      </c>
      <c r="D27" s="42">
        <v>2.0000000000000001E-4</v>
      </c>
      <c r="E27" s="12">
        <f t="shared" si="0"/>
        <v>9835.3244022991003</v>
      </c>
      <c r="F27" s="12">
        <f t="shared" si="1"/>
        <v>9835.5</v>
      </c>
      <c r="G27" s="12">
        <f t="shared" si="4"/>
        <v>-7.8515000001061708E-2</v>
      </c>
      <c r="I27" s="12">
        <f t="shared" si="5"/>
        <v>-7.8515000001061708E-2</v>
      </c>
      <c r="O27" s="12">
        <f t="shared" ca="1" si="2"/>
        <v>-5.2410073721955164E-3</v>
      </c>
      <c r="Q27" s="37">
        <f t="shared" si="3"/>
        <v>41644.150600000001</v>
      </c>
    </row>
    <row r="28" spans="1:17" s="12" customFormat="1" ht="12.95" customHeight="1" x14ac:dyDescent="0.2">
      <c r="A28" s="8" t="s">
        <v>0</v>
      </c>
      <c r="B28" s="9" t="s">
        <v>46</v>
      </c>
      <c r="C28" s="8">
        <v>57369.677600000003</v>
      </c>
      <c r="D28" s="8">
        <v>1E-4</v>
      </c>
      <c r="E28" s="12">
        <f>+(C28-C$7)/C$8</f>
        <v>11416.580412855319</v>
      </c>
      <c r="F28" s="12">
        <f>ROUND(2*E28,0)/2</f>
        <v>11416.5</v>
      </c>
      <c r="G28" s="12">
        <f t="shared" si="4"/>
        <v>3.5954999999376014E-2</v>
      </c>
      <c r="I28" s="12">
        <f t="shared" si="5"/>
        <v>3.5954999999376014E-2</v>
      </c>
      <c r="O28" s="12">
        <f ca="1">+C$11+C$12*$F28</f>
        <v>1.5729298881349718E-2</v>
      </c>
      <c r="Q28" s="37">
        <f>+C28-15018.5</f>
        <v>42351.177600000003</v>
      </c>
    </row>
    <row r="29" spans="1:17" s="12" customFormat="1" ht="12.95" customHeight="1" x14ac:dyDescent="0.2">
      <c r="A29" s="43" t="s">
        <v>2</v>
      </c>
      <c r="B29" s="44" t="s">
        <v>46</v>
      </c>
      <c r="C29" s="43">
        <v>57398.059600000001</v>
      </c>
      <c r="D29" s="43" t="s">
        <v>5</v>
      </c>
      <c r="E29" s="12">
        <f>+(C29-C$7)/C$8</f>
        <v>11480.056359448028</v>
      </c>
      <c r="F29" s="12">
        <f>ROUND(2*E29,0)/2</f>
        <v>11480</v>
      </c>
      <c r="G29" s="12">
        <f t="shared" si="4"/>
        <v>2.5199999996402767E-2</v>
      </c>
      <c r="I29" s="12">
        <f t="shared" si="5"/>
        <v>2.5199999996402767E-2</v>
      </c>
      <c r="O29" s="12">
        <f ca="1">+C$11+C$12*$F29</f>
        <v>1.6571559758705889E-2</v>
      </c>
      <c r="Q29" s="37">
        <f>+C29-15018.5</f>
        <v>42379.559600000001</v>
      </c>
    </row>
    <row r="30" spans="1:17" s="12" customFormat="1" ht="12.95" customHeight="1" x14ac:dyDescent="0.2">
      <c r="A30" s="8" t="s">
        <v>1</v>
      </c>
      <c r="B30" s="9" t="s">
        <v>46</v>
      </c>
      <c r="C30" s="8">
        <v>57752.689700000003</v>
      </c>
      <c r="D30" s="8">
        <v>2.0000000000000001E-4</v>
      </c>
      <c r="E30" s="12">
        <f>+(C30-C$7)/C$8</f>
        <v>12273.181625030749</v>
      </c>
      <c r="F30" s="12">
        <f>ROUND(2*E30,0)/2</f>
        <v>12273</v>
      </c>
      <c r="G30" s="12">
        <f t="shared" si="4"/>
        <v>8.120999999664491E-2</v>
      </c>
      <c r="I30" s="12">
        <f t="shared" si="5"/>
        <v>8.120999999664491E-2</v>
      </c>
      <c r="O30" s="12">
        <f ca="1">+C$11+C$12*$F30</f>
        <v>2.7089872762539768E-2</v>
      </c>
      <c r="Q30" s="37">
        <f>+C30-15018.5</f>
        <v>42734.189700000003</v>
      </c>
    </row>
    <row r="31" spans="1:17" s="12" customFormat="1" ht="12.95" customHeight="1" x14ac:dyDescent="0.2">
      <c r="A31" s="45" t="s">
        <v>59</v>
      </c>
      <c r="B31" s="46" t="s">
        <v>60</v>
      </c>
      <c r="C31" s="47">
        <v>59186.626300000004</v>
      </c>
      <c r="D31" s="47">
        <v>1E-4</v>
      </c>
      <c r="E31" s="12">
        <f>+(C31-C$7)/C$8</f>
        <v>15480.160803345781</v>
      </c>
      <c r="F31" s="12">
        <f>ROUND(2*E31,0)/2</f>
        <v>15480</v>
      </c>
      <c r="G31" s="12">
        <f t="shared" si="4"/>
        <v>7.1900000002642628E-2</v>
      </c>
      <c r="I31" s="12">
        <f t="shared" si="5"/>
        <v>7.1900000002642628E-2</v>
      </c>
      <c r="O31" s="12">
        <f ca="1">+C$11+C$12*$F31</f>
        <v>6.962736305673306E-2</v>
      </c>
      <c r="Q31" s="37">
        <f>+C31-15018.5</f>
        <v>44168.126300000004</v>
      </c>
    </row>
    <row r="32" spans="1:17" s="12" customFormat="1" ht="12.95" customHeight="1" x14ac:dyDescent="0.2">
      <c r="A32" s="11" t="s">
        <v>61</v>
      </c>
      <c r="B32" s="10" t="s">
        <v>46</v>
      </c>
      <c r="C32" s="49">
        <v>59603.378299999997</v>
      </c>
      <c r="D32" s="11">
        <v>1E-4</v>
      </c>
      <c r="E32" s="12">
        <f>+(C32-C$7)/C$8</f>
        <v>16412.220830630897</v>
      </c>
      <c r="F32" s="12">
        <f>ROUND(2*E32,0)/2</f>
        <v>16412</v>
      </c>
      <c r="G32" s="12">
        <f t="shared" ref="G32" si="6">+C32-(C$7+F32*C$8)</f>
        <v>9.8739999993995298E-2</v>
      </c>
      <c r="I32" s="12">
        <f t="shared" ref="I32" si="7">+G32</f>
        <v>9.8739999993995298E-2</v>
      </c>
      <c r="O32" s="12">
        <f ca="1">+C$11+C$12*$F32</f>
        <v>8.1989365225173388E-2</v>
      </c>
      <c r="Q32" s="37">
        <f>+C32-15018.5</f>
        <v>44584.878299999997</v>
      </c>
    </row>
    <row r="33" spans="3:4" s="12" customFormat="1" ht="12.95" customHeight="1" x14ac:dyDescent="0.2">
      <c r="C33" s="36"/>
      <c r="D33" s="36"/>
    </row>
    <row r="34" spans="3:4" s="12" customFormat="1" ht="12.95" customHeight="1" x14ac:dyDescent="0.2">
      <c r="C34" s="36"/>
      <c r="D34" s="36"/>
    </row>
    <row r="35" spans="3:4" s="12" customFormat="1" ht="12.95" customHeight="1" x14ac:dyDescent="0.2">
      <c r="C35" s="36"/>
      <c r="D35" s="36"/>
    </row>
    <row r="36" spans="3:4" s="12" customFormat="1" ht="12.95" customHeight="1" x14ac:dyDescent="0.2">
      <c r="C36" s="36"/>
      <c r="D36" s="36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U6940"/>
  <sheetViews>
    <sheetView workbookViewId="0">
      <pane xSplit="12" ySplit="22" topLeftCell="M23" activePane="bottomRight" state="frozen"/>
      <selection pane="topRight" activeCell="M1" sqref="M1"/>
      <selection pane="bottomLeft" activeCell="A23" sqref="A23"/>
      <selection pane="bottomRight" activeCell="A32" sqref="A3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855468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12" customFormat="1" ht="20.25" x14ac:dyDescent="0.2">
      <c r="A1" s="48" t="s">
        <v>44</v>
      </c>
    </row>
    <row r="2" spans="1:6" s="12" customFormat="1" ht="12.95" customHeight="1" x14ac:dyDescent="0.2">
      <c r="A2" s="12" t="s">
        <v>32</v>
      </c>
      <c r="B2" s="13" t="s">
        <v>49</v>
      </c>
      <c r="C2" s="14"/>
      <c r="D2" s="14"/>
    </row>
    <row r="3" spans="1:6" s="12" customFormat="1" ht="12.95" customHeight="1" thickBot="1" x14ac:dyDescent="0.25"/>
    <row r="4" spans="1:6" s="12" customFormat="1" ht="12.95" customHeight="1" thickTop="1" thickBot="1" x14ac:dyDescent="0.25">
      <c r="A4" s="15" t="s">
        <v>8</v>
      </c>
      <c r="C4" s="16" t="s">
        <v>48</v>
      </c>
      <c r="D4" s="17" t="s">
        <v>48</v>
      </c>
    </row>
    <row r="5" spans="1:6" s="12" customFormat="1" ht="12.95" customHeight="1" thickTop="1" x14ac:dyDescent="0.2">
      <c r="A5" s="18" t="s">
        <v>38</v>
      </c>
      <c r="C5" s="19">
        <v>-9.5</v>
      </c>
      <c r="D5" s="12" t="s">
        <v>39</v>
      </c>
    </row>
    <row r="6" spans="1:6" s="12" customFormat="1" ht="12.95" customHeight="1" x14ac:dyDescent="0.2">
      <c r="A6" s="15" t="s">
        <v>9</v>
      </c>
    </row>
    <row r="7" spans="1:6" s="12" customFormat="1" ht="12.95" customHeight="1" x14ac:dyDescent="0.2">
      <c r="A7" s="12" t="s">
        <v>10</v>
      </c>
      <c r="C7" s="12">
        <v>52264.982000000004</v>
      </c>
      <c r="D7" s="20" t="s">
        <v>47</v>
      </c>
    </row>
    <row r="8" spans="1:6" s="12" customFormat="1" ht="12.95" customHeight="1" x14ac:dyDescent="0.2">
      <c r="A8" s="12" t="s">
        <v>11</v>
      </c>
      <c r="C8" s="12">
        <v>0.44691799999999998</v>
      </c>
      <c r="D8" s="20" t="s">
        <v>55</v>
      </c>
      <c r="E8" s="40" t="s">
        <v>3</v>
      </c>
    </row>
    <row r="9" spans="1:6" s="12" customFormat="1" ht="12.95" customHeight="1" x14ac:dyDescent="0.2">
      <c r="A9" s="22" t="s">
        <v>43</v>
      </c>
      <c r="C9" s="23">
        <v>22</v>
      </c>
      <c r="D9" s="24" t="str">
        <f>"F"&amp;C9</f>
        <v>F22</v>
      </c>
      <c r="E9" s="25" t="str">
        <f>"G"&amp;C9</f>
        <v>G22</v>
      </c>
    </row>
    <row r="10" spans="1:6" s="12" customFormat="1" ht="12.95" customHeight="1" thickBot="1" x14ac:dyDescent="0.25">
      <c r="C10" s="26" t="s">
        <v>28</v>
      </c>
      <c r="D10" s="26" t="s">
        <v>29</v>
      </c>
    </row>
    <row r="11" spans="1:6" s="12" customFormat="1" ht="12.95" customHeight="1" x14ac:dyDescent="0.2">
      <c r="A11" s="12" t="s">
        <v>23</v>
      </c>
      <c r="C11" s="25">
        <f ca="1">INTERCEPT(INDIRECT($E$9):G992,INDIRECT($D$9):F992)</f>
        <v>-3.7289694334313798E-4</v>
      </c>
      <c r="D11" s="14"/>
    </row>
    <row r="12" spans="1:6" s="12" customFormat="1" ht="12.95" customHeight="1" x14ac:dyDescent="0.2">
      <c r="A12" s="12" t="s">
        <v>24</v>
      </c>
      <c r="C12" s="25">
        <f ca="1">SLOPE(INDIRECT($E$9):G992,INDIRECT($D$9):F992)</f>
        <v>6.8668797080432749E-8</v>
      </c>
      <c r="D12" s="14"/>
    </row>
    <row r="13" spans="1:6" s="12" customFormat="1" ht="12.95" customHeight="1" x14ac:dyDescent="0.2">
      <c r="A13" s="12" t="s">
        <v>27</v>
      </c>
      <c r="C13" s="14" t="s">
        <v>21</v>
      </c>
    </row>
    <row r="14" spans="1:6" s="12" customFormat="1" ht="12.95" customHeight="1" x14ac:dyDescent="0.2"/>
    <row r="15" spans="1:6" s="12" customFormat="1" ht="12.95" customHeight="1" x14ac:dyDescent="0.2">
      <c r="A15" s="27" t="s">
        <v>25</v>
      </c>
      <c r="C15" s="28">
        <f ca="1">(C7+C11)+(C8+C12)*INT(MAX(F21:F3533))</f>
        <v>59603.376314644702</v>
      </c>
      <c r="E15" s="20" t="s">
        <v>50</v>
      </c>
      <c r="F15" s="19">
        <v>1</v>
      </c>
    </row>
    <row r="16" spans="1:6" s="12" customFormat="1" ht="12.95" customHeight="1" x14ac:dyDescent="0.2">
      <c r="A16" s="15" t="s">
        <v>12</v>
      </c>
      <c r="C16" s="29">
        <f ca="1">+C8+C12</f>
        <v>0.44691806866879707</v>
      </c>
      <c r="E16" s="20" t="s">
        <v>40</v>
      </c>
      <c r="F16" s="30">
        <f ca="1">NOW()+15018.5+$C$5/24</f>
        <v>60376.821355555556</v>
      </c>
    </row>
    <row r="17" spans="1:21" s="12" customFormat="1" ht="12.95" customHeight="1" thickBot="1" x14ac:dyDescent="0.25">
      <c r="A17" s="20" t="s">
        <v>37</v>
      </c>
      <c r="C17" s="12">
        <f>COUNT(C21:C2191)</f>
        <v>12</v>
      </c>
      <c r="E17" s="20" t="s">
        <v>51</v>
      </c>
      <c r="F17" s="30">
        <f ca="1">ROUND(2*(F16-$C$7)/$C$8,0)/2+F15</f>
        <v>18151.5</v>
      </c>
    </row>
    <row r="18" spans="1:21" s="12" customFormat="1" ht="12.95" customHeight="1" thickTop="1" thickBot="1" x14ac:dyDescent="0.25">
      <c r="A18" s="15" t="s">
        <v>13</v>
      </c>
      <c r="C18" s="31">
        <f ca="1">+C15</f>
        <v>59603.376314644702</v>
      </c>
      <c r="D18" s="32">
        <f ca="1">+C16</f>
        <v>0.44691806866879707</v>
      </c>
      <c r="E18" s="20" t="s">
        <v>41</v>
      </c>
      <c r="F18" s="25">
        <f ca="1">ROUND(2*(F16-$C$15)/$C$16,0)/2+F15</f>
        <v>1731.5</v>
      </c>
    </row>
    <row r="19" spans="1:21" s="12" customFormat="1" ht="12.95" customHeight="1" thickTop="1" x14ac:dyDescent="0.2">
      <c r="E19" s="20" t="s">
        <v>42</v>
      </c>
      <c r="F19" s="33">
        <f ca="1">+$C$15+$C$16*F18-15018.5-$C$5/24</f>
        <v>45359.110783878059</v>
      </c>
    </row>
    <row r="20" spans="1:21" s="12" customFormat="1" ht="12.95" customHeight="1" thickBot="1" x14ac:dyDescent="0.25">
      <c r="A20" s="26" t="s">
        <v>14</v>
      </c>
      <c r="B20" s="26" t="s">
        <v>15</v>
      </c>
      <c r="C20" s="26" t="s">
        <v>16</v>
      </c>
      <c r="D20" s="26" t="s">
        <v>20</v>
      </c>
      <c r="E20" s="26" t="s">
        <v>17</v>
      </c>
      <c r="F20" s="26" t="s">
        <v>18</v>
      </c>
      <c r="G20" s="26" t="s">
        <v>19</v>
      </c>
      <c r="H20" s="34" t="s">
        <v>7</v>
      </c>
      <c r="I20" s="35" t="s">
        <v>58</v>
      </c>
      <c r="J20" s="35" t="s">
        <v>4</v>
      </c>
      <c r="K20" s="35" t="s">
        <v>6</v>
      </c>
      <c r="L20" s="35" t="s">
        <v>34</v>
      </c>
      <c r="M20" s="35" t="s">
        <v>35</v>
      </c>
      <c r="N20" s="35" t="s">
        <v>36</v>
      </c>
      <c r="O20" s="35" t="s">
        <v>31</v>
      </c>
      <c r="P20" s="34" t="s">
        <v>30</v>
      </c>
      <c r="Q20" s="26" t="s">
        <v>22</v>
      </c>
      <c r="U20" s="51" t="s">
        <v>56</v>
      </c>
    </row>
    <row r="21" spans="1:21" s="12" customFormat="1" ht="12.95" customHeight="1" x14ac:dyDescent="0.2">
      <c r="A21" s="12" t="s">
        <v>47</v>
      </c>
      <c r="C21" s="36">
        <v>52264.982000000004</v>
      </c>
      <c r="D21" s="36" t="s">
        <v>21</v>
      </c>
      <c r="E21" s="12">
        <f t="shared" ref="E21:E27" si="0">+(C21-C$7)/C$8</f>
        <v>0</v>
      </c>
      <c r="F21" s="12">
        <f t="shared" ref="F21:F30" si="1">ROUND(2*E21,0)/2</f>
        <v>0</v>
      </c>
      <c r="G21" s="12">
        <f t="shared" ref="G21:G27" si="2">+C21-(C$7+F21*C$8)</f>
        <v>0</v>
      </c>
      <c r="I21" s="12">
        <f>+G21</f>
        <v>0</v>
      </c>
      <c r="O21" s="12">
        <f t="shared" ref="O21:O27" ca="1" si="3">+C$11+C$12*$F21</f>
        <v>-3.7289694334313798E-4</v>
      </c>
      <c r="Q21" s="37">
        <f t="shared" ref="Q21:Q27" si="4">+C21-15018.5</f>
        <v>37246.482000000004</v>
      </c>
    </row>
    <row r="22" spans="1:21" s="12" customFormat="1" ht="12.95" customHeight="1" x14ac:dyDescent="0.2">
      <c r="A22" s="2" t="s">
        <v>45</v>
      </c>
      <c r="B22" s="3" t="s">
        <v>46</v>
      </c>
      <c r="C22" s="2">
        <v>55100.9035</v>
      </c>
      <c r="D22" s="2">
        <v>2.0000000000000001E-4</v>
      </c>
      <c r="E22" s="12">
        <f t="shared" si="0"/>
        <v>6345.507453268825</v>
      </c>
      <c r="F22" s="12">
        <f t="shared" si="1"/>
        <v>6345.5</v>
      </c>
      <c r="G22" s="12">
        <f t="shared" si="2"/>
        <v>3.3309999998891726E-3</v>
      </c>
      <c r="K22" s="12">
        <f>+G22</f>
        <v>3.3309999998891726E-3</v>
      </c>
      <c r="O22" s="12">
        <f t="shared" ca="1" si="3"/>
        <v>6.2840908530748018E-5</v>
      </c>
      <c r="Q22" s="37">
        <f t="shared" si="4"/>
        <v>40082.4035</v>
      </c>
    </row>
    <row r="23" spans="1:21" s="12" customFormat="1" ht="12.95" customHeight="1" x14ac:dyDescent="0.2">
      <c r="A23" s="38" t="s">
        <v>52</v>
      </c>
      <c r="B23" s="3" t="s">
        <v>46</v>
      </c>
      <c r="C23" s="2">
        <v>55544.692499999997</v>
      </c>
      <c r="D23" s="2">
        <v>8.0000000000000004E-4</v>
      </c>
      <c r="E23" s="12">
        <f t="shared" si="0"/>
        <v>7338.5061689168797</v>
      </c>
      <c r="F23" s="12">
        <f t="shared" si="1"/>
        <v>7338.5</v>
      </c>
      <c r="G23" s="12">
        <f t="shared" si="2"/>
        <v>2.7569999947445467E-3</v>
      </c>
      <c r="K23" s="12">
        <f>+G23</f>
        <v>2.7569999947445467E-3</v>
      </c>
      <c r="O23" s="12">
        <f t="shared" ca="1" si="3"/>
        <v>1.3102902403161774E-4</v>
      </c>
      <c r="Q23" s="37">
        <f t="shared" si="4"/>
        <v>40526.192499999997</v>
      </c>
    </row>
    <row r="24" spans="1:21" s="12" customFormat="1" ht="12.95" customHeight="1" x14ac:dyDescent="0.2">
      <c r="A24" s="6" t="s">
        <v>53</v>
      </c>
      <c r="B24" s="7" t="s">
        <v>46</v>
      </c>
      <c r="C24" s="6">
        <v>55858.874000000003</v>
      </c>
      <c r="D24" s="6">
        <v>6.9999999999999999E-4</v>
      </c>
      <c r="E24" s="12">
        <f t="shared" si="0"/>
        <v>8041.5020205048804</v>
      </c>
      <c r="F24" s="12">
        <f t="shared" si="1"/>
        <v>8041.5</v>
      </c>
      <c r="G24" s="12">
        <f t="shared" si="2"/>
        <v>9.0300000010756776E-4</v>
      </c>
      <c r="K24" s="12">
        <f>+G24</f>
        <v>9.0300000010756776E-4</v>
      </c>
      <c r="O24" s="12">
        <f t="shared" ca="1" si="3"/>
        <v>1.7930318837916195E-4</v>
      </c>
      <c r="Q24" s="37">
        <f t="shared" si="4"/>
        <v>40840.374000000003</v>
      </c>
    </row>
    <row r="25" spans="1:21" s="12" customFormat="1" ht="12.95" customHeight="1" x14ac:dyDescent="0.2">
      <c r="A25" s="50" t="s">
        <v>54</v>
      </c>
      <c r="B25" s="7" t="s">
        <v>46</v>
      </c>
      <c r="C25" s="6">
        <v>56649.695500000002</v>
      </c>
      <c r="D25" s="6">
        <v>2.0000000000000001E-4</v>
      </c>
      <c r="E25" s="12">
        <f t="shared" si="0"/>
        <v>9811.002242022023</v>
      </c>
      <c r="F25" s="12">
        <f t="shared" si="1"/>
        <v>9811</v>
      </c>
      <c r="G25" s="12">
        <f t="shared" si="2"/>
        <v>1.0019999972428195E-3</v>
      </c>
      <c r="K25" s="12">
        <f t="shared" ref="K25:K30" si="5">+G25</f>
        <v>1.0019999972428195E-3</v>
      </c>
      <c r="O25" s="12">
        <f t="shared" ca="1" si="3"/>
        <v>3.0081262481298777E-4</v>
      </c>
      <c r="Q25" s="37">
        <f t="shared" si="4"/>
        <v>41631.195500000002</v>
      </c>
    </row>
    <row r="26" spans="1:21" s="12" customFormat="1" ht="12.95" customHeight="1" x14ac:dyDescent="0.2">
      <c r="A26" s="50" t="s">
        <v>54</v>
      </c>
      <c r="B26" s="7" t="s">
        <v>46</v>
      </c>
      <c r="C26" s="6">
        <v>56653.712099999997</v>
      </c>
      <c r="D26" s="6">
        <v>2.0000000000000001E-4</v>
      </c>
      <c r="E26" s="12">
        <f t="shared" si="0"/>
        <v>9819.9895730312801</v>
      </c>
      <c r="F26" s="12">
        <f t="shared" si="1"/>
        <v>9820</v>
      </c>
      <c r="G26" s="12">
        <f t="shared" si="2"/>
        <v>-4.6600000059697777E-3</v>
      </c>
      <c r="K26" s="12">
        <f t="shared" si="5"/>
        <v>-4.6600000059697777E-3</v>
      </c>
      <c r="O26" s="12">
        <f t="shared" ca="1" si="3"/>
        <v>3.0143064398671166E-4</v>
      </c>
      <c r="Q26" s="37">
        <f t="shared" si="4"/>
        <v>41635.212099999997</v>
      </c>
    </row>
    <row r="27" spans="1:21" s="12" customFormat="1" ht="12.95" customHeight="1" x14ac:dyDescent="0.2">
      <c r="A27" s="50" t="s">
        <v>54</v>
      </c>
      <c r="B27" s="7" t="s">
        <v>46</v>
      </c>
      <c r="C27" s="6">
        <v>56662.650600000001</v>
      </c>
      <c r="D27" s="6">
        <v>2.0000000000000001E-4</v>
      </c>
      <c r="E27" s="12">
        <f t="shared" si="0"/>
        <v>9839.9898862878599</v>
      </c>
      <c r="F27" s="12">
        <f t="shared" si="1"/>
        <v>9840</v>
      </c>
      <c r="G27" s="12">
        <f t="shared" si="2"/>
        <v>-4.5200000022305176E-3</v>
      </c>
      <c r="K27" s="12">
        <f t="shared" si="5"/>
        <v>-4.5200000022305176E-3</v>
      </c>
      <c r="O27" s="12">
        <f t="shared" ca="1" si="3"/>
        <v>3.0280401992832028E-4</v>
      </c>
      <c r="Q27" s="37">
        <f t="shared" si="4"/>
        <v>41644.150600000001</v>
      </c>
    </row>
    <row r="28" spans="1:21" s="12" customFormat="1" ht="12.95" customHeight="1" x14ac:dyDescent="0.2">
      <c r="A28" s="8" t="s">
        <v>0</v>
      </c>
      <c r="B28" s="9" t="s">
        <v>46</v>
      </c>
      <c r="C28" s="8">
        <v>57369.677600000003</v>
      </c>
      <c r="D28" s="8">
        <v>1E-4</v>
      </c>
      <c r="E28" s="12">
        <f>+(C28-C$7)/C$8</f>
        <v>11421.995981365708</v>
      </c>
      <c r="F28" s="12">
        <f t="shared" si="1"/>
        <v>11422</v>
      </c>
      <c r="G28" s="12">
        <f>+C28-(C$7+F28*C$8)</f>
        <v>-1.7960000041057356E-3</v>
      </c>
      <c r="K28" s="12">
        <f t="shared" si="5"/>
        <v>-1.7960000041057356E-3</v>
      </c>
      <c r="O28" s="12">
        <f ca="1">+C$11+C$12*$F28</f>
        <v>4.1143805690956487E-4</v>
      </c>
      <c r="Q28" s="37">
        <f>+C28-15018.5</f>
        <v>42351.177600000003</v>
      </c>
    </row>
    <row r="29" spans="1:21" s="12" customFormat="1" ht="12.95" customHeight="1" x14ac:dyDescent="0.2">
      <c r="A29" s="43" t="s">
        <v>2</v>
      </c>
      <c r="B29" s="44" t="s">
        <v>46</v>
      </c>
      <c r="C29" s="43">
        <v>57398.059600000001</v>
      </c>
      <c r="D29" s="43" t="s">
        <v>5</v>
      </c>
      <c r="E29" s="12">
        <f>+(C29-C$7)/C$8</f>
        <v>11485.50203840525</v>
      </c>
      <c r="F29" s="12">
        <f t="shared" si="1"/>
        <v>11485.5</v>
      </c>
      <c r="G29" s="12">
        <f>+C29-(C$7+F29*C$8)</f>
        <v>9.1099999553989619E-4</v>
      </c>
      <c r="K29" s="12">
        <f t="shared" si="5"/>
        <v>9.1099999553989619E-4</v>
      </c>
      <c r="O29" s="12">
        <f ca="1">+C$11+C$12*$F29</f>
        <v>4.157985255241724E-4</v>
      </c>
      <c r="Q29" s="37">
        <f>+C29-15018.5</f>
        <v>42379.559600000001</v>
      </c>
    </row>
    <row r="30" spans="1:21" s="12" customFormat="1" ht="12.95" customHeight="1" x14ac:dyDescent="0.2">
      <c r="A30" s="8" t="s">
        <v>1</v>
      </c>
      <c r="B30" s="9" t="s">
        <v>46</v>
      </c>
      <c r="C30" s="8">
        <v>57752.689700000003</v>
      </c>
      <c r="D30" s="8">
        <v>2.0000000000000001E-4</v>
      </c>
      <c r="E30" s="12">
        <f>+(C30-C$7)/C$8</f>
        <v>12279.003530849059</v>
      </c>
      <c r="F30" s="12">
        <f t="shared" si="1"/>
        <v>12279</v>
      </c>
      <c r="G30" s="12">
        <f>+C30-(C$7+F30*C$8)</f>
        <v>1.5779999957885593E-3</v>
      </c>
      <c r="K30" s="12">
        <f t="shared" si="5"/>
        <v>1.5779999957885593E-3</v>
      </c>
      <c r="O30" s="12">
        <f ca="1">+C$11+C$12*$F30</f>
        <v>4.702872160074957E-4</v>
      </c>
      <c r="Q30" s="37">
        <f>+C30-15018.5</f>
        <v>42734.189700000003</v>
      </c>
    </row>
    <row r="31" spans="1:21" s="12" customFormat="1" ht="12.95" customHeight="1" x14ac:dyDescent="0.2">
      <c r="A31" s="45" t="s">
        <v>59</v>
      </c>
      <c r="B31" s="46" t="s">
        <v>60</v>
      </c>
      <c r="C31" s="47">
        <v>59186.626300000004</v>
      </c>
      <c r="D31" s="47">
        <v>1E-4</v>
      </c>
      <c r="E31" s="12">
        <f>+(C31-C$7)/C$8</f>
        <v>15487.503971645805</v>
      </c>
      <c r="F31" s="12">
        <f>ROUND(2*E31,0)/2</f>
        <v>15487.5</v>
      </c>
      <c r="G31" s="12">
        <f>+C31-(C$7+F31*C$8)</f>
        <v>1.7749999969964847E-3</v>
      </c>
      <c r="K31" s="12">
        <f>+G31</f>
        <v>1.7749999969964847E-3</v>
      </c>
      <c r="O31" s="12">
        <f ca="1">+C$11+C$12*$F31</f>
        <v>6.9061105144006428E-4</v>
      </c>
      <c r="Q31" s="37">
        <f>+C31-15018.5</f>
        <v>44168.126300000004</v>
      </c>
    </row>
    <row r="32" spans="1:21" s="12" customFormat="1" ht="12.95" customHeight="1" x14ac:dyDescent="0.2">
      <c r="A32" s="11" t="s">
        <v>61</v>
      </c>
      <c r="B32" s="10" t="s">
        <v>46</v>
      </c>
      <c r="C32" s="49">
        <v>59603.378299999997</v>
      </c>
      <c r="D32" s="11">
        <v>1E-4</v>
      </c>
      <c r="E32" s="12">
        <f>+(C32-C$7)/C$8</f>
        <v>16420.006130878581</v>
      </c>
      <c r="F32" s="12">
        <f>ROUND(2*E32,0)/2</f>
        <v>16420</v>
      </c>
      <c r="G32" s="12">
        <f>+C32-(C$7+F32*C$8)</f>
        <v>2.7399999962653965E-3</v>
      </c>
      <c r="K32" s="12">
        <f>+G32</f>
        <v>2.7399999962653965E-3</v>
      </c>
      <c r="O32" s="12">
        <f ca="1">+C$11+C$12*$F32</f>
        <v>7.5464470471756778E-4</v>
      </c>
      <c r="Q32" s="37">
        <f>+C32-15018.5</f>
        <v>44584.878299999997</v>
      </c>
    </row>
    <row r="33" spans="3:17" s="12" customFormat="1" ht="12.95" customHeight="1" x14ac:dyDescent="0.2">
      <c r="C33" s="36"/>
      <c r="D33" s="36"/>
      <c r="Q33" s="37"/>
    </row>
    <row r="34" spans="3:17" s="12" customFormat="1" ht="12.95" customHeight="1" x14ac:dyDescent="0.2">
      <c r="C34" s="36"/>
      <c r="D34" s="36"/>
    </row>
    <row r="35" spans="3:17" s="12" customFormat="1" ht="12.95" customHeight="1" x14ac:dyDescent="0.2">
      <c r="C35" s="36"/>
      <c r="D35" s="36"/>
    </row>
    <row r="36" spans="3:17" s="12" customFormat="1" ht="12.95" customHeight="1" x14ac:dyDescent="0.2">
      <c r="C36" s="36"/>
      <c r="D36" s="36"/>
    </row>
    <row r="37" spans="3:17" s="12" customFormat="1" ht="12.95" customHeight="1" x14ac:dyDescent="0.2">
      <c r="C37" s="36"/>
      <c r="D37" s="36"/>
    </row>
    <row r="38" spans="3:17" s="12" customFormat="1" ht="12.95" customHeight="1" x14ac:dyDescent="0.2">
      <c r="C38" s="36"/>
      <c r="D38" s="36"/>
    </row>
    <row r="39" spans="3:17" s="12" customFormat="1" ht="12.95" customHeight="1" x14ac:dyDescent="0.2">
      <c r="C39" s="36"/>
      <c r="D39" s="36"/>
    </row>
    <row r="40" spans="3:17" s="12" customFormat="1" ht="12.95" customHeight="1" x14ac:dyDescent="0.2">
      <c r="C40" s="36"/>
      <c r="D40" s="36"/>
    </row>
    <row r="41" spans="3:17" s="12" customFormat="1" ht="12.95" customHeight="1" x14ac:dyDescent="0.2">
      <c r="C41" s="36"/>
      <c r="D41" s="36"/>
    </row>
    <row r="42" spans="3:17" s="12" customFormat="1" ht="12.95" customHeight="1" x14ac:dyDescent="0.2">
      <c r="C42" s="36"/>
      <c r="D42" s="36"/>
    </row>
    <row r="43" spans="3:17" s="12" customFormat="1" ht="12.95" customHeight="1" x14ac:dyDescent="0.2">
      <c r="C43" s="36"/>
      <c r="D43" s="36"/>
    </row>
    <row r="44" spans="3:17" s="12" customFormat="1" ht="12.95" customHeight="1" x14ac:dyDescent="0.2">
      <c r="C44" s="36"/>
      <c r="D44" s="36"/>
    </row>
    <row r="45" spans="3:17" s="12" customFormat="1" ht="12.95" customHeight="1" x14ac:dyDescent="0.2">
      <c r="C45" s="36"/>
      <c r="D45" s="36"/>
    </row>
    <row r="46" spans="3:17" s="12" customFormat="1" ht="12.95" customHeight="1" x14ac:dyDescent="0.2">
      <c r="C46" s="36"/>
      <c r="D46" s="36"/>
    </row>
    <row r="47" spans="3:17" s="12" customFormat="1" ht="12.95" customHeight="1" x14ac:dyDescent="0.2">
      <c r="C47" s="36"/>
      <c r="D47" s="36"/>
    </row>
    <row r="48" spans="3:17" s="12" customFormat="1" ht="12.95" customHeight="1" x14ac:dyDescent="0.2">
      <c r="C48" s="36"/>
      <c r="D48" s="36"/>
    </row>
    <row r="49" spans="3:4" s="12" customFormat="1" ht="12.95" customHeight="1" x14ac:dyDescent="0.2">
      <c r="C49" s="36"/>
      <c r="D49" s="36"/>
    </row>
    <row r="50" spans="3:4" s="12" customFormat="1" ht="12.95" customHeight="1" x14ac:dyDescent="0.2">
      <c r="C50" s="36"/>
      <c r="D50" s="36"/>
    </row>
    <row r="51" spans="3:4" s="12" customFormat="1" ht="12.95" customHeight="1" x14ac:dyDescent="0.2">
      <c r="C51" s="36"/>
      <c r="D51" s="36"/>
    </row>
    <row r="52" spans="3:4" s="12" customFormat="1" ht="12.95" customHeight="1" x14ac:dyDescent="0.2">
      <c r="C52" s="36"/>
      <c r="D52" s="36"/>
    </row>
    <row r="53" spans="3:4" s="12" customFormat="1" ht="12.95" customHeight="1" x14ac:dyDescent="0.2">
      <c r="C53" s="36"/>
      <c r="D53" s="36"/>
    </row>
    <row r="54" spans="3:4" s="12" customFormat="1" ht="12.95" customHeight="1" x14ac:dyDescent="0.2">
      <c r="C54" s="36"/>
      <c r="D54" s="36"/>
    </row>
    <row r="55" spans="3:4" s="12" customFormat="1" ht="12.95" customHeight="1" x14ac:dyDescent="0.2">
      <c r="C55" s="36"/>
      <c r="D55" s="36"/>
    </row>
    <row r="56" spans="3:4" s="12" customFormat="1" ht="12.95" customHeight="1" x14ac:dyDescent="0.2">
      <c r="C56" s="36"/>
      <c r="D56" s="36"/>
    </row>
    <row r="57" spans="3:4" s="12" customFormat="1" ht="12.95" customHeight="1" x14ac:dyDescent="0.2">
      <c r="C57" s="36"/>
      <c r="D57" s="36"/>
    </row>
    <row r="58" spans="3:4" s="12" customFormat="1" ht="12.95" customHeight="1" x14ac:dyDescent="0.2">
      <c r="C58" s="36"/>
      <c r="D58" s="36"/>
    </row>
    <row r="59" spans="3:4" s="12" customFormat="1" ht="12.95" customHeight="1" x14ac:dyDescent="0.2">
      <c r="C59" s="36"/>
      <c r="D59" s="36"/>
    </row>
    <row r="60" spans="3:4" s="12" customFormat="1" ht="12.95" customHeight="1" x14ac:dyDescent="0.2">
      <c r="C60" s="36"/>
      <c r="D60" s="36"/>
    </row>
    <row r="61" spans="3:4" s="12" customFormat="1" ht="12.95" customHeight="1" x14ac:dyDescent="0.2">
      <c r="C61" s="36"/>
      <c r="D61" s="36"/>
    </row>
    <row r="62" spans="3:4" s="12" customFormat="1" ht="12.95" customHeight="1" x14ac:dyDescent="0.2">
      <c r="C62" s="36"/>
      <c r="D62" s="36"/>
    </row>
    <row r="63" spans="3:4" s="12" customFormat="1" ht="12.95" customHeight="1" x14ac:dyDescent="0.2">
      <c r="C63" s="36"/>
      <c r="D63" s="36"/>
    </row>
    <row r="64" spans="3:4" s="12" customFormat="1" ht="12.95" customHeight="1" x14ac:dyDescent="0.2">
      <c r="C64" s="36"/>
      <c r="D64" s="36"/>
    </row>
    <row r="65" spans="3:4" s="12" customFormat="1" ht="12.95" customHeight="1" x14ac:dyDescent="0.2">
      <c r="C65" s="36"/>
      <c r="D65" s="36"/>
    </row>
    <row r="66" spans="3:4" s="12" customFormat="1" ht="12.95" customHeight="1" x14ac:dyDescent="0.2">
      <c r="C66" s="36"/>
      <c r="D66" s="36"/>
    </row>
    <row r="67" spans="3:4" s="12" customFormat="1" ht="12.95" customHeight="1" x14ac:dyDescent="0.2">
      <c r="C67" s="36"/>
      <c r="D67" s="36"/>
    </row>
    <row r="68" spans="3:4" s="12" customFormat="1" ht="12.95" customHeight="1" x14ac:dyDescent="0.2">
      <c r="C68" s="36"/>
      <c r="D68" s="36"/>
    </row>
    <row r="69" spans="3:4" s="12" customFormat="1" ht="12.95" customHeight="1" x14ac:dyDescent="0.2">
      <c r="C69" s="36"/>
      <c r="D69" s="36"/>
    </row>
    <row r="70" spans="3:4" s="12" customFormat="1" ht="12.95" customHeight="1" x14ac:dyDescent="0.2">
      <c r="C70" s="36"/>
      <c r="D70" s="36"/>
    </row>
    <row r="71" spans="3:4" s="12" customFormat="1" ht="12.95" customHeight="1" x14ac:dyDescent="0.2">
      <c r="C71" s="36"/>
      <c r="D71" s="36"/>
    </row>
    <row r="72" spans="3:4" s="12" customFormat="1" ht="12.95" customHeight="1" x14ac:dyDescent="0.2">
      <c r="C72" s="36"/>
      <c r="D72" s="36"/>
    </row>
    <row r="73" spans="3:4" s="12" customFormat="1" ht="12.95" customHeight="1" x14ac:dyDescent="0.2">
      <c r="C73" s="36"/>
      <c r="D73" s="36"/>
    </row>
    <row r="74" spans="3:4" s="12" customFormat="1" ht="12.95" customHeight="1" x14ac:dyDescent="0.2">
      <c r="C74" s="36"/>
      <c r="D74" s="36"/>
    </row>
    <row r="75" spans="3:4" s="12" customFormat="1" ht="12.95" customHeight="1" x14ac:dyDescent="0.2">
      <c r="C75" s="36"/>
      <c r="D75" s="36"/>
    </row>
    <row r="76" spans="3:4" s="12" customFormat="1" ht="12.95" customHeight="1" x14ac:dyDescent="0.2">
      <c r="C76" s="36"/>
      <c r="D76" s="36"/>
    </row>
    <row r="77" spans="3:4" s="12" customFormat="1" ht="12.95" customHeight="1" x14ac:dyDescent="0.2">
      <c r="C77" s="36"/>
      <c r="D77" s="36"/>
    </row>
    <row r="78" spans="3:4" s="12" customFormat="1" ht="12.95" customHeight="1" x14ac:dyDescent="0.2">
      <c r="C78" s="36"/>
      <c r="D78" s="36"/>
    </row>
    <row r="79" spans="3:4" s="12" customFormat="1" ht="12.95" customHeight="1" x14ac:dyDescent="0.2">
      <c r="C79" s="36"/>
      <c r="D79" s="36"/>
    </row>
    <row r="80" spans="3:4" s="12" customFormat="1" ht="12.95" customHeight="1" x14ac:dyDescent="0.2">
      <c r="C80" s="36"/>
      <c r="D80" s="36"/>
    </row>
    <row r="81" spans="3:4" s="12" customFormat="1" ht="12.95" customHeight="1" x14ac:dyDescent="0.2">
      <c r="C81" s="36"/>
      <c r="D81" s="36"/>
    </row>
    <row r="82" spans="3:4" s="12" customFormat="1" ht="12.95" customHeight="1" x14ac:dyDescent="0.2">
      <c r="C82" s="36"/>
      <c r="D82" s="36"/>
    </row>
    <row r="83" spans="3:4" s="12" customFormat="1" ht="12.95" customHeight="1" x14ac:dyDescent="0.2">
      <c r="C83" s="36"/>
      <c r="D83" s="36"/>
    </row>
    <row r="84" spans="3:4" s="12" customFormat="1" ht="12.95" customHeight="1" x14ac:dyDescent="0.2">
      <c r="C84" s="36"/>
      <c r="D84" s="36"/>
    </row>
    <row r="85" spans="3:4" s="12" customFormat="1" ht="12.95" customHeight="1" x14ac:dyDescent="0.2">
      <c r="C85" s="36"/>
      <c r="D85" s="36"/>
    </row>
    <row r="86" spans="3:4" s="12" customFormat="1" ht="12.95" customHeight="1" x14ac:dyDescent="0.2">
      <c r="C86" s="36"/>
      <c r="D86" s="36"/>
    </row>
    <row r="87" spans="3:4" s="12" customFormat="1" ht="12.95" customHeight="1" x14ac:dyDescent="0.2">
      <c r="C87" s="36"/>
      <c r="D87" s="36"/>
    </row>
    <row r="88" spans="3:4" s="12" customFormat="1" ht="12.95" customHeight="1" x14ac:dyDescent="0.2">
      <c r="C88" s="36"/>
      <c r="D88" s="36"/>
    </row>
    <row r="89" spans="3:4" s="12" customFormat="1" ht="12.95" customHeight="1" x14ac:dyDescent="0.2">
      <c r="C89" s="36"/>
      <c r="D89" s="36"/>
    </row>
    <row r="90" spans="3:4" s="12" customFormat="1" ht="12.95" customHeight="1" x14ac:dyDescent="0.2">
      <c r="C90" s="36"/>
      <c r="D90" s="36"/>
    </row>
    <row r="91" spans="3:4" s="12" customFormat="1" ht="12.95" customHeight="1" x14ac:dyDescent="0.2">
      <c r="C91" s="36"/>
      <c r="D91" s="36"/>
    </row>
    <row r="92" spans="3:4" s="12" customFormat="1" ht="12.95" customHeight="1" x14ac:dyDescent="0.2">
      <c r="C92" s="36"/>
      <c r="D92" s="36"/>
    </row>
    <row r="93" spans="3:4" s="12" customFormat="1" ht="12.95" customHeight="1" x14ac:dyDescent="0.2">
      <c r="C93" s="36"/>
      <c r="D93" s="36"/>
    </row>
    <row r="94" spans="3:4" s="12" customFormat="1" ht="12.95" customHeight="1" x14ac:dyDescent="0.2">
      <c r="C94" s="36"/>
      <c r="D94" s="36"/>
    </row>
    <row r="95" spans="3:4" s="12" customFormat="1" ht="12.95" customHeight="1" x14ac:dyDescent="0.2">
      <c r="C95" s="36"/>
      <c r="D95" s="36"/>
    </row>
    <row r="96" spans="3:4" s="12" customFormat="1" ht="12.95" customHeight="1" x14ac:dyDescent="0.2">
      <c r="C96" s="36"/>
      <c r="D96" s="36"/>
    </row>
    <row r="97" spans="3:4" s="12" customFormat="1" ht="12.95" customHeight="1" x14ac:dyDescent="0.2">
      <c r="C97" s="36"/>
      <c r="D97" s="36"/>
    </row>
    <row r="98" spans="3:4" s="12" customFormat="1" ht="12.95" customHeight="1" x14ac:dyDescent="0.2">
      <c r="C98" s="36"/>
      <c r="D98" s="36"/>
    </row>
    <row r="99" spans="3:4" s="12" customFormat="1" ht="12.95" customHeight="1" x14ac:dyDescent="0.2">
      <c r="C99" s="36"/>
      <c r="D99" s="36"/>
    </row>
    <row r="100" spans="3:4" s="12" customFormat="1" ht="12.95" customHeight="1" x14ac:dyDescent="0.2">
      <c r="C100" s="36"/>
      <c r="D100" s="36"/>
    </row>
    <row r="101" spans="3:4" s="12" customFormat="1" ht="12.95" customHeight="1" x14ac:dyDescent="0.2">
      <c r="C101" s="36"/>
      <c r="D101" s="36"/>
    </row>
    <row r="102" spans="3:4" s="12" customFormat="1" ht="12.95" customHeight="1" x14ac:dyDescent="0.2">
      <c r="C102" s="36"/>
      <c r="D102" s="36"/>
    </row>
    <row r="103" spans="3:4" s="12" customFormat="1" ht="12.95" customHeight="1" x14ac:dyDescent="0.2">
      <c r="C103" s="36"/>
      <c r="D103" s="36"/>
    </row>
    <row r="104" spans="3:4" s="12" customFormat="1" ht="12.95" customHeight="1" x14ac:dyDescent="0.2">
      <c r="C104" s="36"/>
      <c r="D104" s="36"/>
    </row>
    <row r="105" spans="3:4" s="12" customFormat="1" ht="12.95" customHeight="1" x14ac:dyDescent="0.2">
      <c r="C105" s="36"/>
      <c r="D105" s="36"/>
    </row>
    <row r="106" spans="3:4" s="12" customFormat="1" ht="12.95" customHeight="1" x14ac:dyDescent="0.2">
      <c r="C106" s="36"/>
      <c r="D106" s="36"/>
    </row>
    <row r="107" spans="3:4" s="12" customFormat="1" ht="12.95" customHeight="1" x14ac:dyDescent="0.2">
      <c r="C107" s="36"/>
      <c r="D107" s="36"/>
    </row>
    <row r="108" spans="3:4" s="12" customFormat="1" ht="12.95" customHeight="1" x14ac:dyDescent="0.2">
      <c r="C108" s="36"/>
      <c r="D108" s="36"/>
    </row>
    <row r="109" spans="3:4" s="12" customFormat="1" ht="12.95" customHeight="1" x14ac:dyDescent="0.2">
      <c r="C109" s="36"/>
      <c r="D109" s="36"/>
    </row>
    <row r="110" spans="3:4" s="12" customFormat="1" ht="12.95" customHeight="1" x14ac:dyDescent="0.2">
      <c r="C110" s="36"/>
      <c r="D110" s="36"/>
    </row>
    <row r="111" spans="3:4" s="12" customFormat="1" ht="12.95" customHeight="1" x14ac:dyDescent="0.2">
      <c r="C111" s="36"/>
      <c r="D111" s="36"/>
    </row>
    <row r="112" spans="3:4" s="12" customFormat="1" ht="12.95" customHeight="1" x14ac:dyDescent="0.2">
      <c r="C112" s="36"/>
      <c r="D112" s="36"/>
    </row>
    <row r="113" spans="3:4" s="12" customFormat="1" ht="12.95" customHeight="1" x14ac:dyDescent="0.2">
      <c r="C113" s="36"/>
      <c r="D113" s="36"/>
    </row>
    <row r="114" spans="3:4" s="12" customFormat="1" ht="12.95" customHeight="1" x14ac:dyDescent="0.2">
      <c r="C114" s="36"/>
      <c r="D114" s="36"/>
    </row>
    <row r="115" spans="3:4" s="12" customFormat="1" ht="12.95" customHeight="1" x14ac:dyDescent="0.2">
      <c r="C115" s="36"/>
      <c r="D115" s="36"/>
    </row>
    <row r="116" spans="3:4" s="12" customFormat="1" ht="12.95" customHeight="1" x14ac:dyDescent="0.2">
      <c r="C116" s="36"/>
      <c r="D116" s="36"/>
    </row>
    <row r="117" spans="3:4" s="12" customFormat="1" ht="12.95" customHeight="1" x14ac:dyDescent="0.2">
      <c r="C117" s="36"/>
      <c r="D117" s="36"/>
    </row>
    <row r="118" spans="3:4" s="12" customFormat="1" ht="12.95" customHeight="1" x14ac:dyDescent="0.2">
      <c r="C118" s="36"/>
      <c r="D118" s="36"/>
    </row>
    <row r="119" spans="3:4" s="12" customFormat="1" ht="12.95" customHeight="1" x14ac:dyDescent="0.2">
      <c r="C119" s="36"/>
      <c r="D119" s="36"/>
    </row>
    <row r="120" spans="3:4" s="12" customFormat="1" ht="12.95" customHeight="1" x14ac:dyDescent="0.2">
      <c r="C120" s="36"/>
      <c r="D120" s="36"/>
    </row>
    <row r="121" spans="3:4" s="12" customFormat="1" ht="12.95" customHeight="1" x14ac:dyDescent="0.2">
      <c r="C121" s="36"/>
      <c r="D121" s="36"/>
    </row>
    <row r="122" spans="3:4" s="12" customFormat="1" ht="12.95" customHeight="1" x14ac:dyDescent="0.2">
      <c r="C122" s="36"/>
      <c r="D122" s="36"/>
    </row>
    <row r="123" spans="3:4" s="12" customFormat="1" ht="12.95" customHeight="1" x14ac:dyDescent="0.2">
      <c r="C123" s="36"/>
      <c r="D123" s="36"/>
    </row>
    <row r="124" spans="3:4" s="12" customFormat="1" ht="12.95" customHeight="1" x14ac:dyDescent="0.2">
      <c r="C124" s="36"/>
      <c r="D124" s="36"/>
    </row>
    <row r="125" spans="3:4" s="12" customFormat="1" ht="12.95" customHeight="1" x14ac:dyDescent="0.2">
      <c r="C125" s="36"/>
      <c r="D125" s="36"/>
    </row>
    <row r="126" spans="3:4" s="12" customFormat="1" ht="12.95" customHeight="1" x14ac:dyDescent="0.2">
      <c r="C126" s="36"/>
      <c r="D126" s="36"/>
    </row>
    <row r="127" spans="3:4" s="12" customFormat="1" ht="12.95" customHeight="1" x14ac:dyDescent="0.2">
      <c r="C127" s="36"/>
      <c r="D127" s="36"/>
    </row>
    <row r="128" spans="3:4" s="12" customFormat="1" ht="12.95" customHeight="1" x14ac:dyDescent="0.2">
      <c r="C128" s="36"/>
      <c r="D128" s="36"/>
    </row>
    <row r="129" spans="3:4" s="12" customFormat="1" ht="12.95" customHeight="1" x14ac:dyDescent="0.2">
      <c r="C129" s="36"/>
      <c r="D129" s="36"/>
    </row>
    <row r="130" spans="3:4" s="12" customFormat="1" ht="12.95" customHeight="1" x14ac:dyDescent="0.2">
      <c r="C130" s="36"/>
      <c r="D130" s="36"/>
    </row>
    <row r="131" spans="3:4" s="12" customFormat="1" ht="12.95" customHeight="1" x14ac:dyDescent="0.2">
      <c r="C131" s="36"/>
      <c r="D131" s="36"/>
    </row>
    <row r="132" spans="3:4" s="12" customFormat="1" ht="12.95" customHeight="1" x14ac:dyDescent="0.2">
      <c r="C132" s="36"/>
      <c r="D132" s="36"/>
    </row>
    <row r="133" spans="3:4" s="12" customFormat="1" ht="12.95" customHeight="1" x14ac:dyDescent="0.2">
      <c r="C133" s="36"/>
      <c r="D133" s="36"/>
    </row>
    <row r="134" spans="3:4" s="12" customFormat="1" ht="12.95" customHeight="1" x14ac:dyDescent="0.2">
      <c r="C134" s="36"/>
      <c r="D134" s="36"/>
    </row>
    <row r="135" spans="3:4" s="12" customFormat="1" ht="12.95" customHeight="1" x14ac:dyDescent="0.2">
      <c r="C135" s="36"/>
      <c r="D135" s="36"/>
    </row>
    <row r="136" spans="3:4" s="12" customFormat="1" ht="12.95" customHeight="1" x14ac:dyDescent="0.2">
      <c r="C136" s="36"/>
      <c r="D136" s="36"/>
    </row>
    <row r="137" spans="3:4" s="12" customFormat="1" ht="12.95" customHeight="1" x14ac:dyDescent="0.2">
      <c r="C137" s="36"/>
      <c r="D137" s="36"/>
    </row>
    <row r="138" spans="3:4" s="12" customFormat="1" ht="12.95" customHeight="1" x14ac:dyDescent="0.2">
      <c r="C138" s="36"/>
      <c r="D138" s="36"/>
    </row>
    <row r="139" spans="3:4" s="12" customFormat="1" ht="12.95" customHeight="1" x14ac:dyDescent="0.2">
      <c r="C139" s="36"/>
      <c r="D139" s="36"/>
    </row>
    <row r="140" spans="3:4" s="12" customFormat="1" ht="12.95" customHeight="1" x14ac:dyDescent="0.2">
      <c r="C140" s="36"/>
      <c r="D140" s="36"/>
    </row>
    <row r="141" spans="3:4" s="12" customFormat="1" ht="12.95" customHeight="1" x14ac:dyDescent="0.2">
      <c r="C141" s="36"/>
      <c r="D141" s="36"/>
    </row>
    <row r="142" spans="3:4" s="12" customFormat="1" ht="12.95" customHeight="1" x14ac:dyDescent="0.2">
      <c r="C142" s="36"/>
      <c r="D142" s="36"/>
    </row>
    <row r="143" spans="3:4" s="12" customFormat="1" ht="12.95" customHeight="1" x14ac:dyDescent="0.2">
      <c r="C143" s="36"/>
      <c r="D143" s="36"/>
    </row>
    <row r="144" spans="3:4" s="12" customFormat="1" ht="12.95" customHeight="1" x14ac:dyDescent="0.2">
      <c r="C144" s="36"/>
      <c r="D144" s="36"/>
    </row>
    <row r="145" spans="3:4" s="12" customFormat="1" ht="12.95" customHeight="1" x14ac:dyDescent="0.2">
      <c r="C145" s="36"/>
      <c r="D145" s="36"/>
    </row>
    <row r="146" spans="3:4" s="12" customFormat="1" ht="12.95" customHeight="1" x14ac:dyDescent="0.2">
      <c r="C146" s="36"/>
      <c r="D146" s="36"/>
    </row>
    <row r="147" spans="3:4" s="12" customFormat="1" ht="12.95" customHeight="1" x14ac:dyDescent="0.2">
      <c r="C147" s="36"/>
      <c r="D147" s="36"/>
    </row>
    <row r="148" spans="3:4" s="12" customFormat="1" ht="12.95" customHeight="1" x14ac:dyDescent="0.2">
      <c r="C148" s="36"/>
      <c r="D148" s="36"/>
    </row>
    <row r="149" spans="3:4" s="12" customFormat="1" ht="12.95" customHeight="1" x14ac:dyDescent="0.2">
      <c r="C149" s="36"/>
      <c r="D149" s="36"/>
    </row>
    <row r="150" spans="3:4" s="12" customFormat="1" ht="12.95" customHeight="1" x14ac:dyDescent="0.2">
      <c r="C150" s="36"/>
      <c r="D150" s="36"/>
    </row>
    <row r="151" spans="3:4" s="12" customFormat="1" ht="12.95" customHeight="1" x14ac:dyDescent="0.2">
      <c r="C151" s="36"/>
      <c r="D151" s="36"/>
    </row>
    <row r="152" spans="3:4" s="12" customFormat="1" ht="12.95" customHeight="1" x14ac:dyDescent="0.2">
      <c r="C152" s="36"/>
      <c r="D152" s="36"/>
    </row>
    <row r="153" spans="3:4" s="12" customFormat="1" ht="12.95" customHeight="1" x14ac:dyDescent="0.2">
      <c r="C153" s="36"/>
      <c r="D153" s="36"/>
    </row>
    <row r="154" spans="3:4" s="12" customFormat="1" ht="12.95" customHeight="1" x14ac:dyDescent="0.2">
      <c r="C154" s="36"/>
      <c r="D154" s="36"/>
    </row>
    <row r="155" spans="3:4" s="12" customFormat="1" ht="12.95" customHeight="1" x14ac:dyDescent="0.2">
      <c r="C155" s="36"/>
      <c r="D155" s="36"/>
    </row>
    <row r="156" spans="3:4" s="12" customFormat="1" ht="12.95" customHeight="1" x14ac:dyDescent="0.2">
      <c r="C156" s="36"/>
      <c r="D156" s="36"/>
    </row>
    <row r="157" spans="3:4" s="12" customFormat="1" ht="12.95" customHeight="1" x14ac:dyDescent="0.2">
      <c r="C157" s="36"/>
      <c r="D157" s="36"/>
    </row>
    <row r="158" spans="3:4" s="12" customFormat="1" ht="12.95" customHeight="1" x14ac:dyDescent="0.2">
      <c r="C158" s="36"/>
      <c r="D158" s="36"/>
    </row>
    <row r="159" spans="3:4" s="12" customFormat="1" ht="12.95" customHeight="1" x14ac:dyDescent="0.2">
      <c r="C159" s="36"/>
      <c r="D159" s="36"/>
    </row>
    <row r="160" spans="3:4" s="12" customFormat="1" ht="12.95" customHeight="1" x14ac:dyDescent="0.2">
      <c r="C160" s="36"/>
      <c r="D160" s="36"/>
    </row>
    <row r="161" spans="3:4" s="12" customFormat="1" ht="12.95" customHeight="1" x14ac:dyDescent="0.2">
      <c r="C161" s="36"/>
      <c r="D161" s="36"/>
    </row>
    <row r="162" spans="3:4" s="12" customFormat="1" ht="12.95" customHeight="1" x14ac:dyDescent="0.2">
      <c r="C162" s="36"/>
      <c r="D162" s="36"/>
    </row>
    <row r="163" spans="3:4" s="12" customFormat="1" ht="12.95" customHeight="1" x14ac:dyDescent="0.2">
      <c r="C163" s="36"/>
      <c r="D163" s="36"/>
    </row>
    <row r="164" spans="3:4" s="12" customFormat="1" ht="12.95" customHeight="1" x14ac:dyDescent="0.2">
      <c r="C164" s="36"/>
      <c r="D164" s="36"/>
    </row>
    <row r="165" spans="3:4" s="12" customFormat="1" ht="12.95" customHeight="1" x14ac:dyDescent="0.2">
      <c r="C165" s="36"/>
      <c r="D165" s="36"/>
    </row>
    <row r="166" spans="3:4" s="12" customFormat="1" ht="12.95" customHeight="1" x14ac:dyDescent="0.2">
      <c r="C166" s="36"/>
      <c r="D166" s="36"/>
    </row>
    <row r="167" spans="3:4" s="12" customFormat="1" ht="12.95" customHeight="1" x14ac:dyDescent="0.2">
      <c r="C167" s="36"/>
      <c r="D167" s="36"/>
    </row>
    <row r="168" spans="3:4" s="12" customFormat="1" ht="12.95" customHeight="1" x14ac:dyDescent="0.2">
      <c r="C168" s="36"/>
      <c r="D168" s="36"/>
    </row>
    <row r="169" spans="3:4" s="12" customFormat="1" ht="12.95" customHeight="1" x14ac:dyDescent="0.2">
      <c r="C169" s="36"/>
      <c r="D169" s="36"/>
    </row>
    <row r="170" spans="3:4" s="12" customFormat="1" ht="12.95" customHeight="1" x14ac:dyDescent="0.2">
      <c r="C170" s="36"/>
      <c r="D170" s="36"/>
    </row>
    <row r="171" spans="3:4" s="12" customFormat="1" ht="12.95" customHeight="1" x14ac:dyDescent="0.2">
      <c r="C171" s="36"/>
      <c r="D171" s="36"/>
    </row>
    <row r="172" spans="3:4" s="12" customFormat="1" ht="12.95" customHeight="1" x14ac:dyDescent="0.2">
      <c r="C172" s="36"/>
      <c r="D172" s="36"/>
    </row>
    <row r="173" spans="3:4" s="12" customFormat="1" ht="12.95" customHeight="1" x14ac:dyDescent="0.2">
      <c r="C173" s="36"/>
      <c r="D173" s="36"/>
    </row>
    <row r="174" spans="3:4" s="12" customFormat="1" ht="12.95" customHeight="1" x14ac:dyDescent="0.2">
      <c r="C174" s="36"/>
      <c r="D174" s="36"/>
    </row>
    <row r="175" spans="3:4" s="12" customFormat="1" ht="12.95" customHeight="1" x14ac:dyDescent="0.2">
      <c r="C175" s="36"/>
      <c r="D175" s="36"/>
    </row>
    <row r="176" spans="3:4" s="12" customFormat="1" ht="12.95" customHeight="1" x14ac:dyDescent="0.2">
      <c r="C176" s="36"/>
      <c r="D176" s="36"/>
    </row>
    <row r="177" spans="3:4" s="12" customFormat="1" ht="12.95" customHeight="1" x14ac:dyDescent="0.2">
      <c r="C177" s="36"/>
      <c r="D177" s="36"/>
    </row>
    <row r="178" spans="3:4" s="12" customFormat="1" ht="12.95" customHeight="1" x14ac:dyDescent="0.2">
      <c r="C178" s="36"/>
      <c r="D178" s="36"/>
    </row>
    <row r="179" spans="3:4" s="12" customFormat="1" ht="12.95" customHeight="1" x14ac:dyDescent="0.2">
      <c r="C179" s="36"/>
      <c r="D179" s="36"/>
    </row>
    <row r="180" spans="3:4" s="12" customFormat="1" ht="12.95" customHeight="1" x14ac:dyDescent="0.2">
      <c r="C180" s="36"/>
      <c r="D180" s="36"/>
    </row>
    <row r="181" spans="3:4" s="12" customFormat="1" ht="12.95" customHeight="1" x14ac:dyDescent="0.2">
      <c r="C181" s="36"/>
      <c r="D181" s="36"/>
    </row>
    <row r="182" spans="3:4" s="12" customFormat="1" ht="12.95" customHeight="1" x14ac:dyDescent="0.2">
      <c r="C182" s="36"/>
      <c r="D182" s="36"/>
    </row>
    <row r="183" spans="3:4" s="12" customFormat="1" ht="12.95" customHeight="1" x14ac:dyDescent="0.2">
      <c r="C183" s="36"/>
      <c r="D183" s="36"/>
    </row>
    <row r="184" spans="3:4" s="12" customFormat="1" ht="12.95" customHeight="1" x14ac:dyDescent="0.2">
      <c r="C184" s="36"/>
      <c r="D184" s="36"/>
    </row>
    <row r="185" spans="3:4" s="12" customFormat="1" ht="12.95" customHeight="1" x14ac:dyDescent="0.2">
      <c r="C185" s="36"/>
      <c r="D185" s="36"/>
    </row>
    <row r="186" spans="3:4" s="12" customFormat="1" ht="12.95" customHeight="1" x14ac:dyDescent="0.2">
      <c r="C186" s="36"/>
      <c r="D186" s="36"/>
    </row>
    <row r="187" spans="3:4" s="12" customFormat="1" ht="12.95" customHeight="1" x14ac:dyDescent="0.2">
      <c r="C187" s="36"/>
      <c r="D187" s="36"/>
    </row>
    <row r="188" spans="3:4" s="12" customFormat="1" ht="12.95" customHeight="1" x14ac:dyDescent="0.2">
      <c r="C188" s="36"/>
      <c r="D188" s="36"/>
    </row>
    <row r="189" spans="3:4" s="12" customFormat="1" ht="12.95" customHeight="1" x14ac:dyDescent="0.2">
      <c r="C189" s="36"/>
      <c r="D189" s="36"/>
    </row>
    <row r="190" spans="3:4" s="12" customFormat="1" ht="12.95" customHeight="1" x14ac:dyDescent="0.2">
      <c r="C190" s="36"/>
      <c r="D190" s="36"/>
    </row>
    <row r="191" spans="3:4" s="12" customFormat="1" ht="12.95" customHeight="1" x14ac:dyDescent="0.2">
      <c r="C191" s="36"/>
      <c r="D191" s="36"/>
    </row>
    <row r="192" spans="3:4" s="12" customFormat="1" ht="12.95" customHeight="1" x14ac:dyDescent="0.2">
      <c r="C192" s="36"/>
      <c r="D192" s="36"/>
    </row>
    <row r="193" spans="3:4" s="12" customFormat="1" ht="12.95" customHeight="1" x14ac:dyDescent="0.2">
      <c r="C193" s="36"/>
      <c r="D193" s="36"/>
    </row>
    <row r="194" spans="3:4" s="12" customFormat="1" ht="12.95" customHeight="1" x14ac:dyDescent="0.2">
      <c r="C194" s="36"/>
      <c r="D194" s="36"/>
    </row>
    <row r="195" spans="3:4" s="12" customFormat="1" ht="12.95" customHeight="1" x14ac:dyDescent="0.2">
      <c r="C195" s="36"/>
      <c r="D195" s="36"/>
    </row>
    <row r="196" spans="3:4" s="12" customFormat="1" ht="12.95" customHeight="1" x14ac:dyDescent="0.2">
      <c r="C196" s="36"/>
      <c r="D196" s="36"/>
    </row>
    <row r="197" spans="3:4" s="12" customFormat="1" ht="12.95" customHeight="1" x14ac:dyDescent="0.2">
      <c r="C197" s="36"/>
      <c r="D197" s="36"/>
    </row>
    <row r="198" spans="3:4" s="12" customFormat="1" ht="12.95" customHeight="1" x14ac:dyDescent="0.2">
      <c r="C198" s="36"/>
      <c r="D198" s="36"/>
    </row>
    <row r="199" spans="3:4" s="12" customFormat="1" ht="12.95" customHeight="1" x14ac:dyDescent="0.2">
      <c r="C199" s="36"/>
      <c r="D199" s="36"/>
    </row>
    <row r="200" spans="3:4" s="12" customFormat="1" ht="12.95" customHeight="1" x14ac:dyDescent="0.2">
      <c r="C200" s="36"/>
      <c r="D200" s="36"/>
    </row>
    <row r="201" spans="3:4" s="12" customFormat="1" ht="12.95" customHeight="1" x14ac:dyDescent="0.2">
      <c r="C201" s="36"/>
      <c r="D201" s="36"/>
    </row>
    <row r="202" spans="3:4" s="12" customFormat="1" ht="12.95" customHeight="1" x14ac:dyDescent="0.2">
      <c r="C202" s="36"/>
      <c r="D202" s="36"/>
    </row>
    <row r="203" spans="3:4" s="12" customFormat="1" ht="12.95" customHeight="1" x14ac:dyDescent="0.2">
      <c r="C203" s="36"/>
      <c r="D203" s="36"/>
    </row>
    <row r="204" spans="3:4" s="12" customFormat="1" ht="12.95" customHeight="1" x14ac:dyDescent="0.2">
      <c r="C204" s="36"/>
      <c r="D204" s="36"/>
    </row>
    <row r="205" spans="3:4" s="12" customFormat="1" ht="12.95" customHeight="1" x14ac:dyDescent="0.2">
      <c r="C205" s="36"/>
      <c r="D205" s="36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hyperlinks>
    <hyperlink ref="H62678" r:id="rId1" display="http://vsolj.cetus-net.org/bulletin.html" xr:uid="{00000000-0004-0000-0100-000000000000}"/>
    <hyperlink ref="H62671" r:id="rId2" display="https://www.aavso.org/ejaavso" xr:uid="{00000000-0004-0000-0100-000001000000}"/>
    <hyperlink ref="I62678" r:id="rId3" display="http://vsolj.cetus-net.org/bulletin.html" xr:uid="{00000000-0004-0000-0100-000002000000}"/>
    <hyperlink ref="AQ56329" r:id="rId4" display="http://cdsbib.u-strasbg.fr/cgi-bin/cdsbib?1990RMxAA..21..381G" xr:uid="{00000000-0004-0000-0100-000003000000}"/>
    <hyperlink ref="H62675" r:id="rId5" display="https://www.aavso.org/ejaavso" xr:uid="{00000000-0004-0000-0100-000004000000}"/>
    <hyperlink ref="AP3693" r:id="rId6" display="http://cdsbib.u-strasbg.fr/cgi-bin/cdsbib?1990RMxAA..21..381G" xr:uid="{00000000-0004-0000-0100-000005000000}"/>
    <hyperlink ref="AP3696" r:id="rId7" display="http://cdsbib.u-strasbg.fr/cgi-bin/cdsbib?1990RMxAA..21..381G" xr:uid="{00000000-0004-0000-0100-000006000000}"/>
    <hyperlink ref="AP3694" r:id="rId8" display="http://cdsbib.u-strasbg.fr/cgi-bin/cdsbib?1990RMxAA..21..381G" xr:uid="{00000000-0004-0000-0100-000007000000}"/>
    <hyperlink ref="AP3678" r:id="rId9" display="http://cdsbib.u-strasbg.fr/cgi-bin/cdsbib?1990RMxAA..21..381G" xr:uid="{00000000-0004-0000-0100-000008000000}"/>
    <hyperlink ref="AQ3907" r:id="rId10" display="http://cdsbib.u-strasbg.fr/cgi-bin/cdsbib?1990RMxAA..21..381G" xr:uid="{00000000-0004-0000-0100-000009000000}"/>
    <hyperlink ref="AQ3911" r:id="rId11" display="http://cdsbib.u-strasbg.fr/cgi-bin/cdsbib?1990RMxAA..21..381G" xr:uid="{00000000-0004-0000-0100-00000A000000}"/>
    <hyperlink ref="AQ63591" r:id="rId12" display="http://cdsbib.u-strasbg.fr/cgi-bin/cdsbib?1990RMxAA..21..381G" xr:uid="{00000000-0004-0000-0100-00000B000000}"/>
    <hyperlink ref="I799" r:id="rId13" display="http://vsolj.cetus-net.org/bulletin.html" xr:uid="{00000000-0004-0000-0100-00000C000000}"/>
    <hyperlink ref="H799" r:id="rId14" display="http://vsolj.cetus-net.org/bulletin.html" xr:uid="{00000000-0004-0000-0100-00000D000000}"/>
    <hyperlink ref="AQ64252" r:id="rId15" display="http://cdsbib.u-strasbg.fr/cgi-bin/cdsbib?1990RMxAA..21..381G" xr:uid="{00000000-0004-0000-0100-00000E000000}"/>
    <hyperlink ref="AQ64251" r:id="rId16" display="http://cdsbib.u-strasbg.fr/cgi-bin/cdsbib?1990RMxAA..21..381G" xr:uid="{00000000-0004-0000-0100-00000F000000}"/>
    <hyperlink ref="AP1969" r:id="rId17" display="http://cdsbib.u-strasbg.fr/cgi-bin/cdsbib?1990RMxAA..21..381G" xr:uid="{00000000-0004-0000-0100-000010000000}"/>
    <hyperlink ref="AP1987" r:id="rId18" display="http://cdsbib.u-strasbg.fr/cgi-bin/cdsbib?1990RMxAA..21..381G" xr:uid="{00000000-0004-0000-0100-000011000000}"/>
    <hyperlink ref="AP1988" r:id="rId19" display="http://cdsbib.u-strasbg.fr/cgi-bin/cdsbib?1990RMxAA..21..381G" xr:uid="{00000000-0004-0000-0100-000012000000}"/>
    <hyperlink ref="AP1984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2024-03-07T06:42:45Z</dcterms:modified>
</cp:coreProperties>
</file>