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B5FDF84-152A-4D39-BF5D-8BA131477E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2" i="1" l="1"/>
  <c r="F222" i="1" s="1"/>
  <c r="G222" i="1" s="1"/>
  <c r="K222" i="1" s="1"/>
  <c r="Q222" i="1"/>
  <c r="E223" i="1"/>
  <c r="F223" i="1"/>
  <c r="G223" i="1" s="1"/>
  <c r="K223" i="1" s="1"/>
  <c r="Q223" i="1"/>
  <c r="E219" i="1"/>
  <c r="F219" i="1" s="1"/>
  <c r="G219" i="1" s="1"/>
  <c r="K219" i="1" s="1"/>
  <c r="Q219" i="1"/>
  <c r="Q217" i="1"/>
  <c r="Q218" i="1"/>
  <c r="E220" i="1"/>
  <c r="F220" i="1" s="1"/>
  <c r="G220" i="1" s="1"/>
  <c r="K220" i="1" s="1"/>
  <c r="Q220" i="1"/>
  <c r="Q221" i="1"/>
  <c r="C7" i="1"/>
  <c r="E217" i="1" s="1"/>
  <c r="F217" i="1" s="1"/>
  <c r="G217" i="1" s="1"/>
  <c r="K217" i="1" s="1"/>
  <c r="C8" i="1"/>
  <c r="C9" i="1"/>
  <c r="D9" i="1"/>
  <c r="F16" i="1"/>
  <c r="C17" i="1"/>
  <c r="Q21" i="1"/>
  <c r="Q22" i="1"/>
  <c r="Q23" i="1"/>
  <c r="E24" i="1"/>
  <c r="F24" i="1" s="1"/>
  <c r="G24" i="1" s="1"/>
  <c r="H24" i="1" s="1"/>
  <c r="Q24" i="1"/>
  <c r="Q25" i="1"/>
  <c r="Q26" i="1"/>
  <c r="Q27" i="1"/>
  <c r="Q28" i="1"/>
  <c r="Q29" i="1"/>
  <c r="Q30" i="1"/>
  <c r="Q31" i="1"/>
  <c r="E32" i="1"/>
  <c r="F32" i="1" s="1"/>
  <c r="G32" i="1" s="1"/>
  <c r="H32" i="1" s="1"/>
  <c r="Q32" i="1"/>
  <c r="E33" i="1"/>
  <c r="F33" i="1" s="1"/>
  <c r="Q33" i="1"/>
  <c r="Q34" i="1"/>
  <c r="E35" i="1"/>
  <c r="F35" i="1" s="1"/>
  <c r="G35" i="1" s="1"/>
  <c r="H35" i="1" s="1"/>
  <c r="Q35" i="1"/>
  <c r="Q36" i="1"/>
  <c r="Q37" i="1"/>
  <c r="Q38" i="1"/>
  <c r="E39" i="1"/>
  <c r="F39" i="1" s="1"/>
  <c r="G39" i="1" s="1"/>
  <c r="H39" i="1" s="1"/>
  <c r="Q39" i="1"/>
  <c r="Q40" i="1"/>
  <c r="Q41" i="1"/>
  <c r="Q42" i="1"/>
  <c r="Q43" i="1"/>
  <c r="Q44" i="1"/>
  <c r="E45" i="1"/>
  <c r="F45" i="1" s="1"/>
  <c r="Q45" i="1"/>
  <c r="Q46" i="1"/>
  <c r="Q47" i="1"/>
  <c r="Q48" i="1"/>
  <c r="Q49" i="1"/>
  <c r="E50" i="1"/>
  <c r="F50" i="1" s="1"/>
  <c r="G50" i="1" s="1"/>
  <c r="H50" i="1" s="1"/>
  <c r="Q50" i="1"/>
  <c r="E51" i="1"/>
  <c r="F51" i="1" s="1"/>
  <c r="G51" i="1" s="1"/>
  <c r="I51" i="1" s="1"/>
  <c r="Q51" i="1"/>
  <c r="Q52" i="1"/>
  <c r="Q53" i="1"/>
  <c r="E54" i="1"/>
  <c r="F54" i="1" s="1"/>
  <c r="G54" i="1" s="1"/>
  <c r="I54" i="1" s="1"/>
  <c r="Q54" i="1"/>
  <c r="Q55" i="1"/>
  <c r="E56" i="1"/>
  <c r="F56" i="1" s="1"/>
  <c r="Q56" i="1"/>
  <c r="Q57" i="1"/>
  <c r="Q58" i="1"/>
  <c r="Q59" i="1"/>
  <c r="Q60" i="1"/>
  <c r="Q61" i="1"/>
  <c r="Q62" i="1"/>
  <c r="Q63" i="1"/>
  <c r="Q64" i="1"/>
  <c r="Q65" i="1"/>
  <c r="Q66" i="1"/>
  <c r="Q67" i="1"/>
  <c r="E68" i="1"/>
  <c r="F68" i="1" s="1"/>
  <c r="G68" i="1" s="1"/>
  <c r="I68" i="1" s="1"/>
  <c r="Q68" i="1"/>
  <c r="Q69" i="1"/>
  <c r="Q70" i="1"/>
  <c r="Q71" i="1"/>
  <c r="Q72" i="1"/>
  <c r="E73" i="1"/>
  <c r="F73" i="1" s="1"/>
  <c r="G73" i="1" s="1"/>
  <c r="I73" i="1" s="1"/>
  <c r="Q73" i="1"/>
  <c r="Q74" i="1"/>
  <c r="E75" i="1"/>
  <c r="F75" i="1" s="1"/>
  <c r="G75" i="1" s="1"/>
  <c r="I75" i="1" s="1"/>
  <c r="Q75" i="1"/>
  <c r="Q76" i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Q80" i="1"/>
  <c r="Q81" i="1"/>
  <c r="Q82" i="1"/>
  <c r="Q83" i="1"/>
  <c r="Q84" i="1"/>
  <c r="E85" i="1"/>
  <c r="F85" i="1" s="1"/>
  <c r="I85" i="1"/>
  <c r="Q85" i="1"/>
  <c r="Q86" i="1"/>
  <c r="Q87" i="1"/>
  <c r="Q88" i="1"/>
  <c r="Q89" i="1"/>
  <c r="E90" i="1"/>
  <c r="F90" i="1" s="1"/>
  <c r="Q90" i="1"/>
  <c r="Q91" i="1"/>
  <c r="Q92" i="1"/>
  <c r="Q93" i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Q97" i="1"/>
  <c r="Q98" i="1"/>
  <c r="E99" i="1"/>
  <c r="F99" i="1" s="1"/>
  <c r="G99" i="1" s="1"/>
  <c r="I99" i="1" s="1"/>
  <c r="Q99" i="1"/>
  <c r="Q100" i="1"/>
  <c r="E101" i="1"/>
  <c r="F101" i="1" s="1"/>
  <c r="Q101" i="1"/>
  <c r="Q102" i="1"/>
  <c r="Q103" i="1"/>
  <c r="Q104" i="1"/>
  <c r="Q105" i="1"/>
  <c r="Q106" i="1"/>
  <c r="Q107" i="1"/>
  <c r="E108" i="1"/>
  <c r="F108" i="1" s="1"/>
  <c r="G108" i="1" s="1"/>
  <c r="I108" i="1" s="1"/>
  <c r="Q108" i="1"/>
  <c r="Q109" i="1"/>
  <c r="Q110" i="1"/>
  <c r="E111" i="1"/>
  <c r="F111" i="1" s="1"/>
  <c r="G111" i="1" s="1"/>
  <c r="I111" i="1" s="1"/>
  <c r="Q111" i="1"/>
  <c r="Q112" i="1"/>
  <c r="E113" i="1"/>
  <c r="F113" i="1" s="1"/>
  <c r="G113" i="1" s="1"/>
  <c r="K113" i="1" s="1"/>
  <c r="Q113" i="1"/>
  <c r="E114" i="1"/>
  <c r="F114" i="1" s="1"/>
  <c r="Q114" i="1"/>
  <c r="Q115" i="1"/>
  <c r="E116" i="1"/>
  <c r="F116" i="1" s="1"/>
  <c r="G116" i="1" s="1"/>
  <c r="I116" i="1" s="1"/>
  <c r="Q116" i="1"/>
  <c r="E117" i="1"/>
  <c r="F117" i="1" s="1"/>
  <c r="G117" i="1" s="1"/>
  <c r="H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Q121" i="1"/>
  <c r="E122" i="1"/>
  <c r="F122" i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E125" i="1"/>
  <c r="F125" i="1" s="1"/>
  <c r="Q125" i="1"/>
  <c r="Q126" i="1"/>
  <c r="E127" i="1"/>
  <c r="F127" i="1"/>
  <c r="G127" i="1" s="1"/>
  <c r="I127" i="1" s="1"/>
  <c r="Q127" i="1"/>
  <c r="Q128" i="1"/>
  <c r="Q129" i="1"/>
  <c r="E130" i="1"/>
  <c r="F130" i="1" s="1"/>
  <c r="G130" i="1" s="1"/>
  <c r="I130" i="1" s="1"/>
  <c r="Q130" i="1"/>
  <c r="Q131" i="1"/>
  <c r="E132" i="1"/>
  <c r="F132" i="1" s="1"/>
  <c r="G132" i="1" s="1"/>
  <c r="I132" i="1" s="1"/>
  <c r="Q132" i="1"/>
  <c r="E133" i="1"/>
  <c r="E111" i="2" s="1"/>
  <c r="F133" i="1"/>
  <c r="G133" i="1" s="1"/>
  <c r="I133" i="1" s="1"/>
  <c r="Q133" i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E125" i="2" s="1"/>
  <c r="F147" i="1"/>
  <c r="G147" i="1" s="1"/>
  <c r="I147" i="1" s="1"/>
  <c r="Q147" i="1"/>
  <c r="E148" i="1"/>
  <c r="F148" i="1" s="1"/>
  <c r="G148" i="1" s="1"/>
  <c r="I148" i="1" s="1"/>
  <c r="Q148" i="1"/>
  <c r="E149" i="1"/>
  <c r="F149" i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E133" i="2" s="1"/>
  <c r="F155" i="1"/>
  <c r="G155" i="1" s="1"/>
  <c r="I155" i="1" s="1"/>
  <c r="Q155" i="1"/>
  <c r="E156" i="1"/>
  <c r="F156" i="1" s="1"/>
  <c r="G156" i="1" s="1"/>
  <c r="I156" i="1" s="1"/>
  <c r="Q156" i="1"/>
  <c r="E157" i="1"/>
  <c r="F157" i="1"/>
  <c r="G157" i="1" s="1"/>
  <c r="I157" i="1" s="1"/>
  <c r="Q157" i="1"/>
  <c r="E158" i="1"/>
  <c r="F158" i="1" s="1"/>
  <c r="G158" i="1" s="1"/>
  <c r="I158" i="1" s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 s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E143" i="2" s="1"/>
  <c r="F165" i="1"/>
  <c r="U165" i="1" s="1"/>
  <c r="Q165" i="1"/>
  <c r="E166" i="1"/>
  <c r="F166" i="1" s="1"/>
  <c r="U166" i="1" s="1"/>
  <c r="Q166" i="1"/>
  <c r="E167" i="1"/>
  <c r="F167" i="1" s="1"/>
  <c r="U167" i="1" s="1"/>
  <c r="Q167" i="1"/>
  <c r="E168" i="1"/>
  <c r="E157" i="2" s="1"/>
  <c r="F168" i="1"/>
  <c r="G168" i="1" s="1"/>
  <c r="J168" i="1" s="1"/>
  <c r="Q168" i="1"/>
  <c r="E169" i="1"/>
  <c r="F169" i="1" s="1"/>
  <c r="G169" i="1" s="1"/>
  <c r="I169" i="1" s="1"/>
  <c r="Q169" i="1"/>
  <c r="E170" i="1"/>
  <c r="F170" i="1" s="1"/>
  <c r="G170" i="1" s="1"/>
  <c r="J170" i="1" s="1"/>
  <c r="Q170" i="1"/>
  <c r="E171" i="1"/>
  <c r="F171" i="1" s="1"/>
  <c r="G171" i="1" s="1"/>
  <c r="J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J174" i="1" s="1"/>
  <c r="Q174" i="1"/>
  <c r="E175" i="1"/>
  <c r="F175" i="1" s="1"/>
  <c r="G175" i="1" s="1"/>
  <c r="J175" i="1" s="1"/>
  <c r="Q175" i="1"/>
  <c r="E176" i="1"/>
  <c r="F176" i="1" s="1"/>
  <c r="G176" i="1" s="1"/>
  <c r="K176" i="1" s="1"/>
  <c r="Q176" i="1"/>
  <c r="E177" i="1"/>
  <c r="F177" i="1" s="1"/>
  <c r="G177" i="1" s="1"/>
  <c r="K177" i="1" s="1"/>
  <c r="Q177" i="1"/>
  <c r="E178" i="1"/>
  <c r="F178" i="1" s="1"/>
  <c r="G178" i="1" s="1"/>
  <c r="K178" i="1" s="1"/>
  <c r="Q178" i="1"/>
  <c r="E179" i="1"/>
  <c r="F179" i="1" s="1"/>
  <c r="G179" i="1" s="1"/>
  <c r="K179" i="1" s="1"/>
  <c r="Q179" i="1"/>
  <c r="E180" i="1"/>
  <c r="F180" i="1" s="1"/>
  <c r="G180" i="1" s="1"/>
  <c r="K180" i="1" s="1"/>
  <c r="Q180" i="1"/>
  <c r="E181" i="1"/>
  <c r="F181" i="1" s="1"/>
  <c r="G181" i="1" s="1"/>
  <c r="K181" i="1" s="1"/>
  <c r="Q181" i="1"/>
  <c r="E182" i="1"/>
  <c r="F182" i="1"/>
  <c r="G182" i="1" s="1"/>
  <c r="K182" i="1" s="1"/>
  <c r="Q182" i="1"/>
  <c r="E183" i="1"/>
  <c r="F183" i="1" s="1"/>
  <c r="G183" i="1" s="1"/>
  <c r="K183" i="1" s="1"/>
  <c r="Q183" i="1"/>
  <c r="E184" i="1"/>
  <c r="F184" i="1" s="1"/>
  <c r="G184" i="1" s="1"/>
  <c r="K184" i="1" s="1"/>
  <c r="Q184" i="1"/>
  <c r="E185" i="1"/>
  <c r="E168" i="2" s="1"/>
  <c r="F185" i="1"/>
  <c r="G185" i="1" s="1"/>
  <c r="K185" i="1" s="1"/>
  <c r="Q185" i="1"/>
  <c r="E186" i="1"/>
  <c r="F186" i="1" s="1"/>
  <c r="G186" i="1" s="1"/>
  <c r="K186" i="1" s="1"/>
  <c r="Q186" i="1"/>
  <c r="E187" i="1"/>
  <c r="F187" i="1" s="1"/>
  <c r="G187" i="1" s="1"/>
  <c r="K187" i="1" s="1"/>
  <c r="Q187" i="1"/>
  <c r="E188" i="1"/>
  <c r="F188" i="1" s="1"/>
  <c r="G188" i="1" s="1"/>
  <c r="K188" i="1" s="1"/>
  <c r="Q188" i="1"/>
  <c r="E189" i="1"/>
  <c r="F189" i="1" s="1"/>
  <c r="G189" i="1" s="1"/>
  <c r="K189" i="1" s="1"/>
  <c r="Q189" i="1"/>
  <c r="E190" i="1"/>
  <c r="F190" i="1" s="1"/>
  <c r="G190" i="1" s="1"/>
  <c r="K190" i="1" s="1"/>
  <c r="Q190" i="1"/>
  <c r="E191" i="1"/>
  <c r="F191" i="1" s="1"/>
  <c r="G191" i="1" s="1"/>
  <c r="K191" i="1" s="1"/>
  <c r="Q191" i="1"/>
  <c r="E192" i="1"/>
  <c r="F192" i="1"/>
  <c r="G192" i="1" s="1"/>
  <c r="J192" i="1" s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195" i="1"/>
  <c r="F195" i="1" s="1"/>
  <c r="G195" i="1" s="1"/>
  <c r="K195" i="1" s="1"/>
  <c r="Q195" i="1"/>
  <c r="E196" i="1"/>
  <c r="F196" i="1" s="1"/>
  <c r="G196" i="1" s="1"/>
  <c r="K196" i="1" s="1"/>
  <c r="Q196" i="1"/>
  <c r="E197" i="1"/>
  <c r="F197" i="1" s="1"/>
  <c r="G197" i="1" s="1"/>
  <c r="K197" i="1" s="1"/>
  <c r="Q197" i="1"/>
  <c r="E198" i="1"/>
  <c r="F198" i="1"/>
  <c r="G198" i="1" s="1"/>
  <c r="K198" i="1" s="1"/>
  <c r="Q198" i="1"/>
  <c r="E199" i="1"/>
  <c r="F199" i="1" s="1"/>
  <c r="G199" i="1" s="1"/>
  <c r="K199" i="1" s="1"/>
  <c r="Q199" i="1"/>
  <c r="E200" i="1"/>
  <c r="F200" i="1" s="1"/>
  <c r="G200" i="1" s="1"/>
  <c r="K200" i="1" s="1"/>
  <c r="Q200" i="1"/>
  <c r="E201" i="1"/>
  <c r="F201" i="1"/>
  <c r="G201" i="1" s="1"/>
  <c r="K201" i="1" s="1"/>
  <c r="Q201" i="1"/>
  <c r="E202" i="1"/>
  <c r="F202" i="1" s="1"/>
  <c r="G202" i="1" s="1"/>
  <c r="K202" i="1" s="1"/>
  <c r="Q202" i="1"/>
  <c r="E203" i="1"/>
  <c r="F203" i="1" s="1"/>
  <c r="G203" i="1" s="1"/>
  <c r="K203" i="1" s="1"/>
  <c r="Q203" i="1"/>
  <c r="E204" i="1"/>
  <c r="F204" i="1" s="1"/>
  <c r="G204" i="1" s="1"/>
  <c r="K204" i="1" s="1"/>
  <c r="Q204" i="1"/>
  <c r="E205" i="1"/>
  <c r="F205" i="1" s="1"/>
  <c r="G205" i="1" s="1"/>
  <c r="K205" i="1" s="1"/>
  <c r="Q205" i="1"/>
  <c r="E206" i="1"/>
  <c r="F206" i="1"/>
  <c r="G206" i="1" s="1"/>
  <c r="K206" i="1" s="1"/>
  <c r="Q206" i="1"/>
  <c r="E207" i="1"/>
  <c r="F207" i="1" s="1"/>
  <c r="G207" i="1" s="1"/>
  <c r="K207" i="1" s="1"/>
  <c r="Q207" i="1"/>
  <c r="E208" i="1"/>
  <c r="F208" i="1"/>
  <c r="G208" i="1" s="1"/>
  <c r="K208" i="1" s="1"/>
  <c r="Q208" i="1"/>
  <c r="E209" i="1"/>
  <c r="F209" i="1"/>
  <c r="G209" i="1" s="1"/>
  <c r="K209" i="1" s="1"/>
  <c r="Q209" i="1"/>
  <c r="E210" i="1"/>
  <c r="F210" i="1" s="1"/>
  <c r="G210" i="1" s="1"/>
  <c r="K210" i="1" s="1"/>
  <c r="Q210" i="1"/>
  <c r="E211" i="1"/>
  <c r="F211" i="1" s="1"/>
  <c r="G211" i="1" s="1"/>
  <c r="K211" i="1" s="1"/>
  <c r="Q211" i="1"/>
  <c r="E212" i="1"/>
  <c r="F212" i="1" s="1"/>
  <c r="G212" i="1" s="1"/>
  <c r="K212" i="1" s="1"/>
  <c r="Q212" i="1"/>
  <c r="E213" i="1"/>
  <c r="F213" i="1" s="1"/>
  <c r="G213" i="1" s="1"/>
  <c r="K213" i="1" s="1"/>
  <c r="Q213" i="1"/>
  <c r="E214" i="1"/>
  <c r="F214" i="1"/>
  <c r="G214" i="1" s="1"/>
  <c r="K214" i="1" s="1"/>
  <c r="Q214" i="1"/>
  <c r="E215" i="1"/>
  <c r="F215" i="1" s="1"/>
  <c r="G215" i="1" s="1"/>
  <c r="K215" i="1" s="1"/>
  <c r="Q215" i="1"/>
  <c r="E216" i="1"/>
  <c r="F216" i="1"/>
  <c r="G216" i="1" s="1"/>
  <c r="K216" i="1" s="1"/>
  <c r="Q216" i="1"/>
  <c r="A11" i="2"/>
  <c r="B11" i="2"/>
  <c r="D11" i="2"/>
  <c r="G11" i="2"/>
  <c r="C11" i="2"/>
  <c r="H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C14" i="2"/>
  <c r="D14" i="2"/>
  <c r="G14" i="2"/>
  <c r="H14" i="2"/>
  <c r="B14" i="2"/>
  <c r="A15" i="2"/>
  <c r="B15" i="2"/>
  <c r="D15" i="2"/>
  <c r="G15" i="2"/>
  <c r="C15" i="2"/>
  <c r="H15" i="2"/>
  <c r="A16" i="2"/>
  <c r="B16" i="2"/>
  <c r="D16" i="2"/>
  <c r="G16" i="2"/>
  <c r="C16" i="2"/>
  <c r="E16" i="2"/>
  <c r="H16" i="2"/>
  <c r="A17" i="2"/>
  <c r="C17" i="2"/>
  <c r="D17" i="2"/>
  <c r="G17" i="2"/>
  <c r="H17" i="2"/>
  <c r="B17" i="2"/>
  <c r="A18" i="2"/>
  <c r="C18" i="2"/>
  <c r="D18" i="2"/>
  <c r="G18" i="2"/>
  <c r="H18" i="2"/>
  <c r="B18" i="2"/>
  <c r="A19" i="2"/>
  <c r="B19" i="2"/>
  <c r="D19" i="2"/>
  <c r="G19" i="2"/>
  <c r="C19" i="2"/>
  <c r="E19" i="2"/>
  <c r="H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C22" i="2"/>
  <c r="D22" i="2"/>
  <c r="G22" i="2"/>
  <c r="H22" i="2"/>
  <c r="B22" i="2"/>
  <c r="A23" i="2"/>
  <c r="B23" i="2"/>
  <c r="D23" i="2"/>
  <c r="G23" i="2"/>
  <c r="C23" i="2"/>
  <c r="H23" i="2"/>
  <c r="A24" i="2"/>
  <c r="B24" i="2"/>
  <c r="D24" i="2"/>
  <c r="G24" i="2"/>
  <c r="C24" i="2"/>
  <c r="H24" i="2"/>
  <c r="A25" i="2"/>
  <c r="C25" i="2"/>
  <c r="D25" i="2"/>
  <c r="G25" i="2"/>
  <c r="H25" i="2"/>
  <c r="B25" i="2"/>
  <c r="A26" i="2"/>
  <c r="C26" i="2"/>
  <c r="D26" i="2"/>
  <c r="G26" i="2"/>
  <c r="H26" i="2"/>
  <c r="B26" i="2"/>
  <c r="A27" i="2"/>
  <c r="B27" i="2"/>
  <c r="D27" i="2"/>
  <c r="G27" i="2"/>
  <c r="C27" i="2"/>
  <c r="H27" i="2"/>
  <c r="A28" i="2"/>
  <c r="B28" i="2"/>
  <c r="D28" i="2"/>
  <c r="G28" i="2"/>
  <c r="C28" i="2"/>
  <c r="E28" i="2"/>
  <c r="H28" i="2"/>
  <c r="A29" i="2"/>
  <c r="C29" i="2"/>
  <c r="D29" i="2"/>
  <c r="G29" i="2"/>
  <c r="H29" i="2"/>
  <c r="B29" i="2"/>
  <c r="A30" i="2"/>
  <c r="C30" i="2"/>
  <c r="D30" i="2"/>
  <c r="G30" i="2"/>
  <c r="H30" i="2"/>
  <c r="B30" i="2"/>
  <c r="A31" i="2"/>
  <c r="B31" i="2"/>
  <c r="D31" i="2"/>
  <c r="G31" i="2"/>
  <c r="C31" i="2"/>
  <c r="H31" i="2"/>
  <c r="A32" i="2"/>
  <c r="B32" i="2"/>
  <c r="D32" i="2"/>
  <c r="G32" i="2"/>
  <c r="C32" i="2"/>
  <c r="H32" i="2"/>
  <c r="A33" i="2"/>
  <c r="C33" i="2"/>
  <c r="E33" i="2"/>
  <c r="D33" i="2"/>
  <c r="G33" i="2"/>
  <c r="H33" i="2"/>
  <c r="B33" i="2"/>
  <c r="A34" i="2"/>
  <c r="C34" i="2"/>
  <c r="D34" i="2"/>
  <c r="G34" i="2"/>
  <c r="H34" i="2"/>
  <c r="B34" i="2"/>
  <c r="A35" i="2"/>
  <c r="B35" i="2"/>
  <c r="D35" i="2"/>
  <c r="G35" i="2"/>
  <c r="C35" i="2"/>
  <c r="H35" i="2"/>
  <c r="A36" i="2"/>
  <c r="B36" i="2"/>
  <c r="D36" i="2"/>
  <c r="G36" i="2"/>
  <c r="C36" i="2"/>
  <c r="H36" i="2"/>
  <c r="A37" i="2"/>
  <c r="C37" i="2"/>
  <c r="D37" i="2"/>
  <c r="G37" i="2"/>
  <c r="H37" i="2"/>
  <c r="B37" i="2"/>
  <c r="A38" i="2"/>
  <c r="C38" i="2"/>
  <c r="D38" i="2"/>
  <c r="E38" i="2"/>
  <c r="G38" i="2"/>
  <c r="H38" i="2"/>
  <c r="B38" i="2"/>
  <c r="A39" i="2"/>
  <c r="B39" i="2"/>
  <c r="D39" i="2"/>
  <c r="G39" i="2"/>
  <c r="C39" i="2"/>
  <c r="H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C42" i="2"/>
  <c r="D42" i="2"/>
  <c r="G42" i="2"/>
  <c r="H42" i="2"/>
  <c r="B42" i="2"/>
  <c r="A43" i="2"/>
  <c r="B43" i="2"/>
  <c r="D43" i="2"/>
  <c r="G43" i="2"/>
  <c r="C43" i="2"/>
  <c r="H43" i="2"/>
  <c r="A44" i="2"/>
  <c r="B44" i="2"/>
  <c r="D44" i="2"/>
  <c r="G44" i="2"/>
  <c r="C44" i="2"/>
  <c r="H44" i="2"/>
  <c r="A45" i="2"/>
  <c r="C45" i="2"/>
  <c r="D45" i="2"/>
  <c r="G45" i="2"/>
  <c r="H45" i="2"/>
  <c r="B45" i="2"/>
  <c r="A46" i="2"/>
  <c r="C46" i="2"/>
  <c r="D46" i="2"/>
  <c r="G46" i="2"/>
  <c r="H46" i="2"/>
  <c r="B46" i="2"/>
  <c r="A47" i="2"/>
  <c r="B47" i="2"/>
  <c r="D47" i="2"/>
  <c r="G47" i="2"/>
  <c r="C47" i="2"/>
  <c r="H47" i="2"/>
  <c r="A48" i="2"/>
  <c r="D48" i="2"/>
  <c r="G48" i="2"/>
  <c r="C48" i="2"/>
  <c r="H48" i="2"/>
  <c r="B48" i="2"/>
  <c r="A49" i="2"/>
  <c r="C49" i="2"/>
  <c r="D49" i="2"/>
  <c r="G49" i="2"/>
  <c r="H49" i="2"/>
  <c r="B49" i="2"/>
  <c r="A50" i="2"/>
  <c r="C50" i="2"/>
  <c r="D50" i="2"/>
  <c r="G50" i="2"/>
  <c r="H50" i="2"/>
  <c r="B50" i="2"/>
  <c r="A51" i="2"/>
  <c r="B51" i="2"/>
  <c r="D51" i="2"/>
  <c r="G51" i="2"/>
  <c r="C51" i="2"/>
  <c r="H51" i="2"/>
  <c r="A52" i="2"/>
  <c r="B52" i="2"/>
  <c r="D52" i="2"/>
  <c r="G52" i="2"/>
  <c r="C52" i="2"/>
  <c r="H52" i="2"/>
  <c r="A53" i="2"/>
  <c r="C53" i="2"/>
  <c r="D53" i="2"/>
  <c r="G53" i="2"/>
  <c r="H53" i="2"/>
  <c r="B53" i="2"/>
  <c r="A54" i="2"/>
  <c r="C54" i="2"/>
  <c r="D54" i="2"/>
  <c r="G54" i="2"/>
  <c r="H54" i="2"/>
  <c r="B54" i="2"/>
  <c r="A55" i="2"/>
  <c r="B55" i="2"/>
  <c r="D55" i="2"/>
  <c r="G55" i="2"/>
  <c r="C55" i="2"/>
  <c r="H55" i="2"/>
  <c r="A56" i="2"/>
  <c r="B56" i="2"/>
  <c r="D56" i="2"/>
  <c r="G56" i="2"/>
  <c r="C56" i="2"/>
  <c r="H56" i="2"/>
  <c r="A57" i="2"/>
  <c r="C57" i="2"/>
  <c r="E57" i="2"/>
  <c r="D57" i="2"/>
  <c r="G57" i="2"/>
  <c r="H57" i="2"/>
  <c r="B57" i="2"/>
  <c r="A58" i="2"/>
  <c r="C58" i="2"/>
  <c r="D58" i="2"/>
  <c r="G58" i="2"/>
  <c r="H58" i="2"/>
  <c r="B58" i="2"/>
  <c r="A59" i="2"/>
  <c r="B59" i="2"/>
  <c r="D59" i="2"/>
  <c r="G59" i="2"/>
  <c r="C59" i="2"/>
  <c r="H59" i="2"/>
  <c r="A60" i="2"/>
  <c r="B60" i="2"/>
  <c r="D60" i="2"/>
  <c r="G60" i="2"/>
  <c r="C60" i="2"/>
  <c r="H60" i="2"/>
  <c r="A61" i="2"/>
  <c r="C61" i="2"/>
  <c r="D61" i="2"/>
  <c r="G61" i="2"/>
  <c r="H61" i="2"/>
  <c r="B61" i="2"/>
  <c r="A62" i="2"/>
  <c r="C62" i="2"/>
  <c r="D62" i="2"/>
  <c r="G62" i="2"/>
  <c r="H62" i="2"/>
  <c r="B62" i="2"/>
  <c r="A63" i="2"/>
  <c r="B63" i="2"/>
  <c r="D63" i="2"/>
  <c r="G63" i="2"/>
  <c r="C63" i="2"/>
  <c r="H63" i="2"/>
  <c r="A64" i="2"/>
  <c r="B64" i="2"/>
  <c r="D64" i="2"/>
  <c r="G64" i="2"/>
  <c r="C64" i="2"/>
  <c r="H64" i="2"/>
  <c r="A65" i="2"/>
  <c r="C65" i="2"/>
  <c r="D65" i="2"/>
  <c r="G65" i="2"/>
  <c r="H65" i="2"/>
  <c r="B65" i="2"/>
  <c r="A66" i="2"/>
  <c r="C66" i="2"/>
  <c r="D66" i="2"/>
  <c r="G66" i="2"/>
  <c r="H66" i="2"/>
  <c r="B66" i="2"/>
  <c r="A67" i="2"/>
  <c r="B67" i="2"/>
  <c r="D67" i="2"/>
  <c r="G67" i="2"/>
  <c r="C67" i="2"/>
  <c r="H67" i="2"/>
  <c r="A68" i="2"/>
  <c r="B68" i="2"/>
  <c r="C68" i="2"/>
  <c r="D68" i="2"/>
  <c r="G68" i="2"/>
  <c r="H68" i="2"/>
  <c r="A69" i="2"/>
  <c r="C69" i="2"/>
  <c r="D69" i="2"/>
  <c r="G69" i="2"/>
  <c r="H69" i="2"/>
  <c r="B69" i="2"/>
  <c r="A70" i="2"/>
  <c r="C70" i="2"/>
  <c r="D70" i="2"/>
  <c r="E70" i="2"/>
  <c r="G70" i="2"/>
  <c r="H70" i="2"/>
  <c r="B70" i="2"/>
  <c r="A71" i="2"/>
  <c r="B71" i="2"/>
  <c r="D71" i="2"/>
  <c r="G71" i="2"/>
  <c r="C71" i="2"/>
  <c r="H71" i="2"/>
  <c r="A72" i="2"/>
  <c r="B72" i="2"/>
  <c r="D72" i="2"/>
  <c r="G72" i="2"/>
  <c r="C72" i="2"/>
  <c r="H72" i="2"/>
  <c r="A73" i="2"/>
  <c r="C73" i="2"/>
  <c r="D73" i="2"/>
  <c r="G73" i="2"/>
  <c r="H73" i="2"/>
  <c r="B73" i="2"/>
  <c r="A74" i="2"/>
  <c r="C74" i="2"/>
  <c r="D74" i="2"/>
  <c r="G74" i="2"/>
  <c r="H74" i="2"/>
  <c r="B74" i="2"/>
  <c r="A75" i="2"/>
  <c r="D75" i="2"/>
  <c r="E75" i="2"/>
  <c r="F75" i="2"/>
  <c r="G75" i="2"/>
  <c r="C75" i="2"/>
  <c r="H75" i="2"/>
  <c r="B75" i="2"/>
  <c r="A76" i="2"/>
  <c r="F76" i="2"/>
  <c r="D76" i="2"/>
  <c r="G76" i="2"/>
  <c r="C76" i="2"/>
  <c r="H76" i="2"/>
  <c r="B76" i="2"/>
  <c r="A77" i="2"/>
  <c r="B77" i="2"/>
  <c r="F77" i="2"/>
  <c r="D77" i="2"/>
  <c r="G77" i="2"/>
  <c r="C77" i="2"/>
  <c r="H77" i="2"/>
  <c r="A78" i="2"/>
  <c r="B78" i="2"/>
  <c r="D78" i="2"/>
  <c r="F78" i="2"/>
  <c r="G78" i="2"/>
  <c r="C78" i="2"/>
  <c r="H78" i="2"/>
  <c r="A79" i="2"/>
  <c r="D79" i="2"/>
  <c r="F79" i="2"/>
  <c r="G79" i="2"/>
  <c r="C79" i="2"/>
  <c r="H79" i="2"/>
  <c r="B79" i="2"/>
  <c r="A80" i="2"/>
  <c r="B80" i="2"/>
  <c r="D80" i="2"/>
  <c r="G80" i="2"/>
  <c r="C80" i="2"/>
  <c r="H80" i="2"/>
  <c r="A81" i="2"/>
  <c r="D81" i="2"/>
  <c r="G81" i="2"/>
  <c r="C81" i="2"/>
  <c r="E81" i="2"/>
  <c r="H81" i="2"/>
  <c r="B81" i="2"/>
  <c r="A82" i="2"/>
  <c r="C82" i="2"/>
  <c r="D82" i="2"/>
  <c r="G82" i="2"/>
  <c r="H82" i="2"/>
  <c r="B82" i="2"/>
  <c r="A83" i="2"/>
  <c r="C83" i="2"/>
  <c r="D83" i="2"/>
  <c r="G83" i="2"/>
  <c r="H83" i="2"/>
  <c r="B83" i="2"/>
  <c r="A84" i="2"/>
  <c r="B84" i="2"/>
  <c r="D84" i="2"/>
  <c r="G84" i="2"/>
  <c r="C84" i="2"/>
  <c r="H84" i="2"/>
  <c r="A85" i="2"/>
  <c r="B85" i="2"/>
  <c r="D85" i="2"/>
  <c r="G85" i="2"/>
  <c r="C85" i="2"/>
  <c r="H85" i="2"/>
  <c r="A86" i="2"/>
  <c r="C86" i="2"/>
  <c r="D86" i="2"/>
  <c r="G86" i="2"/>
  <c r="H86" i="2"/>
  <c r="B86" i="2"/>
  <c r="A87" i="2"/>
  <c r="C87" i="2"/>
  <c r="D87" i="2"/>
  <c r="G87" i="2"/>
  <c r="H87" i="2"/>
  <c r="B87" i="2"/>
  <c r="A88" i="2"/>
  <c r="B88" i="2"/>
  <c r="D88" i="2"/>
  <c r="G88" i="2"/>
  <c r="C88" i="2"/>
  <c r="H88" i="2"/>
  <c r="A89" i="2"/>
  <c r="C89" i="2"/>
  <c r="D89" i="2"/>
  <c r="G89" i="2"/>
  <c r="H89" i="2"/>
  <c r="B89" i="2"/>
  <c r="A90" i="2"/>
  <c r="D90" i="2"/>
  <c r="G90" i="2"/>
  <c r="C90" i="2"/>
  <c r="E90" i="2"/>
  <c r="H90" i="2"/>
  <c r="B90" i="2"/>
  <c r="A91" i="2"/>
  <c r="C91" i="2"/>
  <c r="D91" i="2"/>
  <c r="G91" i="2"/>
  <c r="H91" i="2"/>
  <c r="B91" i="2"/>
  <c r="A92" i="2"/>
  <c r="B92" i="2"/>
  <c r="D92" i="2"/>
  <c r="G92" i="2"/>
  <c r="C92" i="2"/>
  <c r="H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C95" i="2"/>
  <c r="D95" i="2"/>
  <c r="G95" i="2"/>
  <c r="H95" i="2"/>
  <c r="B95" i="2"/>
  <c r="A96" i="2"/>
  <c r="B96" i="2"/>
  <c r="D96" i="2"/>
  <c r="G96" i="2"/>
  <c r="C96" i="2"/>
  <c r="H96" i="2"/>
  <c r="A97" i="2"/>
  <c r="B97" i="2"/>
  <c r="D97" i="2"/>
  <c r="G97" i="2"/>
  <c r="C97" i="2"/>
  <c r="H97" i="2"/>
  <c r="A98" i="2"/>
  <c r="B98" i="2"/>
  <c r="C98" i="2"/>
  <c r="D98" i="2"/>
  <c r="G98" i="2"/>
  <c r="H98" i="2"/>
  <c r="A99" i="2"/>
  <c r="C99" i="2"/>
  <c r="D99" i="2"/>
  <c r="G99" i="2"/>
  <c r="H99" i="2"/>
  <c r="B99" i="2"/>
  <c r="A100" i="2"/>
  <c r="B100" i="2"/>
  <c r="D100" i="2"/>
  <c r="E100" i="2"/>
  <c r="G100" i="2"/>
  <c r="C100" i="2"/>
  <c r="H100" i="2"/>
  <c r="A101" i="2"/>
  <c r="B101" i="2"/>
  <c r="D101" i="2"/>
  <c r="G101" i="2"/>
  <c r="C101" i="2"/>
  <c r="E101" i="2"/>
  <c r="H101" i="2"/>
  <c r="A102" i="2"/>
  <c r="B102" i="2"/>
  <c r="C102" i="2"/>
  <c r="D102" i="2"/>
  <c r="G102" i="2"/>
  <c r="H102" i="2"/>
  <c r="A103" i="2"/>
  <c r="C103" i="2"/>
  <c r="D103" i="2"/>
  <c r="E103" i="2"/>
  <c r="G103" i="2"/>
  <c r="H103" i="2"/>
  <c r="B103" i="2"/>
  <c r="A104" i="2"/>
  <c r="B104" i="2"/>
  <c r="D104" i="2"/>
  <c r="G104" i="2"/>
  <c r="C104" i="2"/>
  <c r="H104" i="2"/>
  <c r="A105" i="2"/>
  <c r="C105" i="2"/>
  <c r="D105" i="2"/>
  <c r="E105" i="2"/>
  <c r="G105" i="2"/>
  <c r="H105" i="2"/>
  <c r="B105" i="2"/>
  <c r="A106" i="2"/>
  <c r="D106" i="2"/>
  <c r="G106" i="2"/>
  <c r="C106" i="2"/>
  <c r="H106" i="2"/>
  <c r="B106" i="2"/>
  <c r="A107" i="2"/>
  <c r="C107" i="2"/>
  <c r="D107" i="2"/>
  <c r="G107" i="2"/>
  <c r="H107" i="2"/>
  <c r="B107" i="2"/>
  <c r="A108" i="2"/>
  <c r="B108" i="2"/>
  <c r="D108" i="2"/>
  <c r="G108" i="2"/>
  <c r="C108" i="2"/>
  <c r="H108" i="2"/>
  <c r="A109" i="2"/>
  <c r="C109" i="2"/>
  <c r="D109" i="2"/>
  <c r="G109" i="2"/>
  <c r="H109" i="2"/>
  <c r="B109" i="2"/>
  <c r="A110" i="2"/>
  <c r="D110" i="2"/>
  <c r="G110" i="2"/>
  <c r="C110" i="2"/>
  <c r="E110" i="2"/>
  <c r="H110" i="2"/>
  <c r="B110" i="2"/>
  <c r="A111" i="2"/>
  <c r="C111" i="2"/>
  <c r="D111" i="2"/>
  <c r="G111" i="2"/>
  <c r="H111" i="2"/>
  <c r="B111" i="2"/>
  <c r="A112" i="2"/>
  <c r="B112" i="2"/>
  <c r="D112" i="2"/>
  <c r="G112" i="2"/>
  <c r="C112" i="2"/>
  <c r="H112" i="2"/>
  <c r="A113" i="2"/>
  <c r="C113" i="2"/>
  <c r="D113" i="2"/>
  <c r="G113" i="2"/>
  <c r="H113" i="2"/>
  <c r="B113" i="2"/>
  <c r="A114" i="2"/>
  <c r="C114" i="2"/>
  <c r="E114" i="2"/>
  <c r="D114" i="2"/>
  <c r="G114" i="2"/>
  <c r="H114" i="2"/>
  <c r="B114" i="2"/>
  <c r="A115" i="2"/>
  <c r="C115" i="2"/>
  <c r="E115" i="2"/>
  <c r="D115" i="2"/>
  <c r="G115" i="2"/>
  <c r="H115" i="2"/>
  <c r="B115" i="2"/>
  <c r="A116" i="2"/>
  <c r="B116" i="2"/>
  <c r="D116" i="2"/>
  <c r="G116" i="2"/>
  <c r="C116" i="2"/>
  <c r="H116" i="2"/>
  <c r="A117" i="2"/>
  <c r="B117" i="2"/>
  <c r="D117" i="2"/>
  <c r="G117" i="2"/>
  <c r="C117" i="2"/>
  <c r="E117" i="2"/>
  <c r="H117" i="2"/>
  <c r="A118" i="2"/>
  <c r="C118" i="2"/>
  <c r="D118" i="2"/>
  <c r="G118" i="2"/>
  <c r="H118" i="2"/>
  <c r="B118" i="2"/>
  <c r="A119" i="2"/>
  <c r="C119" i="2"/>
  <c r="D119" i="2"/>
  <c r="G119" i="2"/>
  <c r="H119" i="2"/>
  <c r="B119" i="2"/>
  <c r="A120" i="2"/>
  <c r="B120" i="2"/>
  <c r="D120" i="2"/>
  <c r="G120" i="2"/>
  <c r="C120" i="2"/>
  <c r="E120" i="2"/>
  <c r="H120" i="2"/>
  <c r="A121" i="2"/>
  <c r="C121" i="2"/>
  <c r="D121" i="2"/>
  <c r="G121" i="2"/>
  <c r="H121" i="2"/>
  <c r="B121" i="2"/>
  <c r="A122" i="2"/>
  <c r="D122" i="2"/>
  <c r="G122" i="2"/>
  <c r="C122" i="2"/>
  <c r="E122" i="2"/>
  <c r="H122" i="2"/>
  <c r="B122" i="2"/>
  <c r="A123" i="2"/>
  <c r="C123" i="2"/>
  <c r="D123" i="2"/>
  <c r="E123" i="2"/>
  <c r="G123" i="2"/>
  <c r="H123" i="2"/>
  <c r="B123" i="2"/>
  <c r="A124" i="2"/>
  <c r="B124" i="2"/>
  <c r="D124" i="2"/>
  <c r="G124" i="2"/>
  <c r="C124" i="2"/>
  <c r="E124" i="2"/>
  <c r="H124" i="2"/>
  <c r="A125" i="2"/>
  <c r="C125" i="2"/>
  <c r="D125" i="2"/>
  <c r="G125" i="2"/>
  <c r="H125" i="2"/>
  <c r="B125" i="2"/>
  <c r="A126" i="2"/>
  <c r="B126" i="2"/>
  <c r="D126" i="2"/>
  <c r="G126" i="2"/>
  <c r="C126" i="2"/>
  <c r="H126" i="2"/>
  <c r="A127" i="2"/>
  <c r="C127" i="2"/>
  <c r="E127" i="2"/>
  <c r="D127" i="2"/>
  <c r="G127" i="2"/>
  <c r="H127" i="2"/>
  <c r="B127" i="2"/>
  <c r="A128" i="2"/>
  <c r="B128" i="2"/>
  <c r="D128" i="2"/>
  <c r="G128" i="2"/>
  <c r="C128" i="2"/>
  <c r="H128" i="2"/>
  <c r="A129" i="2"/>
  <c r="C129" i="2"/>
  <c r="D129" i="2"/>
  <c r="G129" i="2"/>
  <c r="H129" i="2"/>
  <c r="B129" i="2"/>
  <c r="A130" i="2"/>
  <c r="B130" i="2"/>
  <c r="C130" i="2"/>
  <c r="E130" i="2"/>
  <c r="D130" i="2"/>
  <c r="G130" i="2"/>
  <c r="H130" i="2"/>
  <c r="A131" i="2"/>
  <c r="C131" i="2"/>
  <c r="E131" i="2"/>
  <c r="D131" i="2"/>
  <c r="G131" i="2"/>
  <c r="H131" i="2"/>
  <c r="B131" i="2"/>
  <c r="A132" i="2"/>
  <c r="B132" i="2"/>
  <c r="D132" i="2"/>
  <c r="G132" i="2"/>
  <c r="C132" i="2"/>
  <c r="H132" i="2"/>
  <c r="A133" i="2"/>
  <c r="B133" i="2"/>
  <c r="D133" i="2"/>
  <c r="G133" i="2"/>
  <c r="C133" i="2"/>
  <c r="H133" i="2"/>
  <c r="A134" i="2"/>
  <c r="B134" i="2"/>
  <c r="C134" i="2"/>
  <c r="D134" i="2"/>
  <c r="G134" i="2"/>
  <c r="H134" i="2"/>
  <c r="A135" i="2"/>
  <c r="C135" i="2"/>
  <c r="D135" i="2"/>
  <c r="E135" i="2"/>
  <c r="G135" i="2"/>
  <c r="H135" i="2"/>
  <c r="B135" i="2"/>
  <c r="A136" i="2"/>
  <c r="B136" i="2"/>
  <c r="D136" i="2"/>
  <c r="G136" i="2"/>
  <c r="C136" i="2"/>
  <c r="H136" i="2"/>
  <c r="A137" i="2"/>
  <c r="C137" i="2"/>
  <c r="D137" i="2"/>
  <c r="G137" i="2"/>
  <c r="H137" i="2"/>
  <c r="B137" i="2"/>
  <c r="A138" i="2"/>
  <c r="B138" i="2"/>
  <c r="D138" i="2"/>
  <c r="G138" i="2"/>
  <c r="C138" i="2"/>
  <c r="E138" i="2"/>
  <c r="H138" i="2"/>
  <c r="A139" i="2"/>
  <c r="C139" i="2"/>
  <c r="D139" i="2"/>
  <c r="E139" i="2"/>
  <c r="G139" i="2"/>
  <c r="H139" i="2"/>
  <c r="B139" i="2"/>
  <c r="A140" i="2"/>
  <c r="B140" i="2"/>
  <c r="D140" i="2"/>
  <c r="G140" i="2"/>
  <c r="C140" i="2"/>
  <c r="H140" i="2"/>
  <c r="A141" i="2"/>
  <c r="C141" i="2"/>
  <c r="E141" i="2"/>
  <c r="D141" i="2"/>
  <c r="G141" i="2"/>
  <c r="H141" i="2"/>
  <c r="B141" i="2"/>
  <c r="A142" i="2"/>
  <c r="D142" i="2"/>
  <c r="G142" i="2"/>
  <c r="C142" i="2"/>
  <c r="E142" i="2"/>
  <c r="H142" i="2"/>
  <c r="B142" i="2"/>
  <c r="A143" i="2"/>
  <c r="C143" i="2"/>
  <c r="D143" i="2"/>
  <c r="G143" i="2"/>
  <c r="H143" i="2"/>
  <c r="B143" i="2"/>
  <c r="A144" i="2"/>
  <c r="B144" i="2"/>
  <c r="D144" i="2"/>
  <c r="G144" i="2"/>
  <c r="C144" i="2"/>
  <c r="E144" i="2"/>
  <c r="H144" i="2"/>
  <c r="A145" i="2"/>
  <c r="C145" i="2"/>
  <c r="D145" i="2"/>
  <c r="G145" i="2"/>
  <c r="H145" i="2"/>
  <c r="B145" i="2"/>
  <c r="A146" i="2"/>
  <c r="C146" i="2"/>
  <c r="D146" i="2"/>
  <c r="G146" i="2"/>
  <c r="H146" i="2"/>
  <c r="B146" i="2"/>
  <c r="A147" i="2"/>
  <c r="C147" i="2"/>
  <c r="E147" i="2"/>
  <c r="D147" i="2"/>
  <c r="G147" i="2"/>
  <c r="H147" i="2"/>
  <c r="B147" i="2"/>
  <c r="A148" i="2"/>
  <c r="C148" i="2"/>
  <c r="D148" i="2"/>
  <c r="G148" i="2"/>
  <c r="H148" i="2"/>
  <c r="B148" i="2"/>
  <c r="A149" i="2"/>
  <c r="C149" i="2"/>
  <c r="D149" i="2"/>
  <c r="E149" i="2"/>
  <c r="G149" i="2"/>
  <c r="H149" i="2"/>
  <c r="B149" i="2"/>
  <c r="A150" i="2"/>
  <c r="B150" i="2"/>
  <c r="D150" i="2"/>
  <c r="G150" i="2"/>
  <c r="C150" i="2"/>
  <c r="E150" i="2"/>
  <c r="H150" i="2"/>
  <c r="A151" i="2"/>
  <c r="C151" i="2"/>
  <c r="E151" i="2"/>
  <c r="D151" i="2"/>
  <c r="G151" i="2"/>
  <c r="H151" i="2"/>
  <c r="B151" i="2"/>
  <c r="A152" i="2"/>
  <c r="C152" i="2"/>
  <c r="E152" i="2"/>
  <c r="D152" i="2"/>
  <c r="G152" i="2"/>
  <c r="H152" i="2"/>
  <c r="B152" i="2"/>
  <c r="A153" i="2"/>
  <c r="C153" i="2"/>
  <c r="D153" i="2"/>
  <c r="E153" i="2"/>
  <c r="G153" i="2"/>
  <c r="H153" i="2"/>
  <c r="B153" i="2"/>
  <c r="A154" i="2"/>
  <c r="B154" i="2"/>
  <c r="D154" i="2"/>
  <c r="G154" i="2"/>
  <c r="C154" i="2"/>
  <c r="E154" i="2"/>
  <c r="H154" i="2"/>
  <c r="A155" i="2"/>
  <c r="C155" i="2"/>
  <c r="D155" i="2"/>
  <c r="G155" i="2"/>
  <c r="H155" i="2"/>
  <c r="B155" i="2"/>
  <c r="A156" i="2"/>
  <c r="C156" i="2"/>
  <c r="D156" i="2"/>
  <c r="G156" i="2"/>
  <c r="H156" i="2"/>
  <c r="B156" i="2"/>
  <c r="A157" i="2"/>
  <c r="C157" i="2"/>
  <c r="D157" i="2"/>
  <c r="G157" i="2"/>
  <c r="H157" i="2"/>
  <c r="B157" i="2"/>
  <c r="A158" i="2"/>
  <c r="B158" i="2"/>
  <c r="D158" i="2"/>
  <c r="G158" i="2"/>
  <c r="C158" i="2"/>
  <c r="E158" i="2"/>
  <c r="H158" i="2"/>
  <c r="A159" i="2"/>
  <c r="C159" i="2"/>
  <c r="E159" i="2"/>
  <c r="D159" i="2"/>
  <c r="G159" i="2"/>
  <c r="H159" i="2"/>
  <c r="B159" i="2"/>
  <c r="A160" i="2"/>
  <c r="C160" i="2"/>
  <c r="D160" i="2"/>
  <c r="G160" i="2"/>
  <c r="H160" i="2"/>
  <c r="B160" i="2"/>
  <c r="A161" i="2"/>
  <c r="C161" i="2"/>
  <c r="D161" i="2"/>
  <c r="E161" i="2"/>
  <c r="G161" i="2"/>
  <c r="H161" i="2"/>
  <c r="B161" i="2"/>
  <c r="A162" i="2"/>
  <c r="B162" i="2"/>
  <c r="D162" i="2"/>
  <c r="G162" i="2"/>
  <c r="C162" i="2"/>
  <c r="E162" i="2"/>
  <c r="H162" i="2"/>
  <c r="A163" i="2"/>
  <c r="C163" i="2"/>
  <c r="D163" i="2"/>
  <c r="G163" i="2"/>
  <c r="H163" i="2"/>
  <c r="B163" i="2"/>
  <c r="A164" i="2"/>
  <c r="C164" i="2"/>
  <c r="D164" i="2"/>
  <c r="G164" i="2"/>
  <c r="H164" i="2"/>
  <c r="B164" i="2"/>
  <c r="A165" i="2"/>
  <c r="C165" i="2"/>
  <c r="D165" i="2"/>
  <c r="E165" i="2"/>
  <c r="G165" i="2"/>
  <c r="H165" i="2"/>
  <c r="B165" i="2"/>
  <c r="A166" i="2"/>
  <c r="B166" i="2"/>
  <c r="D166" i="2"/>
  <c r="G166" i="2"/>
  <c r="C166" i="2"/>
  <c r="E166" i="2"/>
  <c r="H166" i="2"/>
  <c r="A167" i="2"/>
  <c r="C167" i="2"/>
  <c r="E167" i="2"/>
  <c r="D167" i="2"/>
  <c r="G167" i="2"/>
  <c r="H167" i="2"/>
  <c r="B167" i="2"/>
  <c r="A168" i="2"/>
  <c r="C168" i="2"/>
  <c r="D168" i="2"/>
  <c r="G168" i="2"/>
  <c r="H168" i="2"/>
  <c r="B168" i="2"/>
  <c r="A169" i="2"/>
  <c r="C169" i="2"/>
  <c r="D169" i="2"/>
  <c r="E169" i="2"/>
  <c r="G169" i="2"/>
  <c r="H169" i="2"/>
  <c r="B169" i="2"/>
  <c r="A170" i="2"/>
  <c r="B170" i="2"/>
  <c r="D170" i="2"/>
  <c r="G170" i="2"/>
  <c r="C170" i="2"/>
  <c r="H170" i="2"/>
  <c r="A171" i="2"/>
  <c r="C171" i="2"/>
  <c r="D171" i="2"/>
  <c r="G171" i="2"/>
  <c r="H171" i="2"/>
  <c r="B171" i="2"/>
  <c r="A172" i="2"/>
  <c r="C172" i="2"/>
  <c r="D172" i="2"/>
  <c r="G172" i="2"/>
  <c r="H172" i="2"/>
  <c r="B172" i="2"/>
  <c r="A173" i="2"/>
  <c r="C173" i="2"/>
  <c r="D173" i="2"/>
  <c r="E173" i="2"/>
  <c r="G173" i="2"/>
  <c r="H173" i="2"/>
  <c r="B173" i="2"/>
  <c r="A174" i="2"/>
  <c r="B174" i="2"/>
  <c r="D174" i="2"/>
  <c r="G174" i="2"/>
  <c r="C174" i="2"/>
  <c r="E174" i="2"/>
  <c r="H174" i="2"/>
  <c r="A175" i="2"/>
  <c r="C175" i="2"/>
  <c r="D175" i="2"/>
  <c r="G175" i="2"/>
  <c r="H175" i="2"/>
  <c r="B175" i="2"/>
  <c r="A176" i="2"/>
  <c r="C176" i="2"/>
  <c r="E176" i="2"/>
  <c r="D176" i="2"/>
  <c r="G176" i="2"/>
  <c r="H176" i="2"/>
  <c r="B176" i="2"/>
  <c r="A177" i="2"/>
  <c r="C177" i="2"/>
  <c r="D177" i="2"/>
  <c r="E177" i="2"/>
  <c r="G177" i="2"/>
  <c r="H177" i="2"/>
  <c r="B177" i="2"/>
  <c r="A178" i="2"/>
  <c r="B178" i="2"/>
  <c r="D178" i="2"/>
  <c r="G178" i="2"/>
  <c r="C178" i="2"/>
  <c r="E178" i="2"/>
  <c r="H178" i="2"/>
  <c r="A179" i="2"/>
  <c r="C179" i="2"/>
  <c r="D179" i="2"/>
  <c r="G179" i="2"/>
  <c r="H179" i="2"/>
  <c r="B179" i="2"/>
  <c r="A180" i="2"/>
  <c r="C180" i="2"/>
  <c r="E180" i="2"/>
  <c r="D180" i="2"/>
  <c r="G180" i="2"/>
  <c r="H180" i="2"/>
  <c r="B180" i="2"/>
  <c r="A181" i="2"/>
  <c r="C181" i="2"/>
  <c r="D181" i="2"/>
  <c r="G181" i="2"/>
  <c r="H181" i="2"/>
  <c r="B181" i="2"/>
  <c r="A182" i="2"/>
  <c r="B182" i="2"/>
  <c r="D182" i="2"/>
  <c r="G182" i="2"/>
  <c r="C182" i="2"/>
  <c r="H182" i="2"/>
  <c r="E38" i="1"/>
  <c r="F38" i="1"/>
  <c r="G38" i="1" s="1"/>
  <c r="H38" i="1" s="1"/>
  <c r="E34" i="1"/>
  <c r="E18" i="2" s="1"/>
  <c r="E30" i="1"/>
  <c r="F30" i="1" s="1"/>
  <c r="G30" i="1" s="1"/>
  <c r="H30" i="1" s="1"/>
  <c r="E26" i="1"/>
  <c r="F26" i="1" s="1"/>
  <c r="G26" i="1" s="1"/>
  <c r="H26" i="1" s="1"/>
  <c r="E22" i="1"/>
  <c r="F22" i="1" s="1"/>
  <c r="G22" i="1" s="1"/>
  <c r="H22" i="1" s="1"/>
  <c r="E31" i="1"/>
  <c r="F31" i="1" s="1"/>
  <c r="G31" i="1" s="1"/>
  <c r="H31" i="1" s="1"/>
  <c r="E27" i="1"/>
  <c r="E12" i="2" s="1"/>
  <c r="E172" i="2" l="1"/>
  <c r="E60" i="2"/>
  <c r="E146" i="2"/>
  <c r="E160" i="2"/>
  <c r="E97" i="2"/>
  <c r="E182" i="2"/>
  <c r="E119" i="2"/>
  <c r="E98" i="2"/>
  <c r="E136" i="2"/>
  <c r="E179" i="2"/>
  <c r="E128" i="2"/>
  <c r="E93" i="2"/>
  <c r="E22" i="2"/>
  <c r="F27" i="1"/>
  <c r="G27" i="1" s="1"/>
  <c r="H27" i="1" s="1"/>
  <c r="E137" i="2"/>
  <c r="E129" i="2"/>
  <c r="E116" i="2"/>
  <c r="E55" i="2"/>
  <c r="E17" i="2"/>
  <c r="E126" i="1"/>
  <c r="E121" i="1"/>
  <c r="E107" i="1"/>
  <c r="E104" i="1"/>
  <c r="G101" i="1"/>
  <c r="J101" i="1" s="1"/>
  <c r="G90" i="1"/>
  <c r="I90" i="1" s="1"/>
  <c r="E81" i="1"/>
  <c r="E76" i="1"/>
  <c r="E62" i="1"/>
  <c r="E59" i="1"/>
  <c r="G56" i="1"/>
  <c r="I56" i="1" s="1"/>
  <c r="G45" i="1"/>
  <c r="H45" i="1" s="1"/>
  <c r="E40" i="1"/>
  <c r="E36" i="1"/>
  <c r="E28" i="1"/>
  <c r="E175" i="2"/>
  <c r="E145" i="2"/>
  <c r="E140" i="2"/>
  <c r="E96" i="2"/>
  <c r="E79" i="2"/>
  <c r="E134" i="1"/>
  <c r="E129" i="1"/>
  <c r="E115" i="1"/>
  <c r="E112" i="1"/>
  <c r="E93" i="1"/>
  <c r="E87" i="1"/>
  <c r="E84" i="1"/>
  <c r="E70" i="1"/>
  <c r="E67" i="1"/>
  <c r="E48" i="1"/>
  <c r="E42" i="1"/>
  <c r="E23" i="1"/>
  <c r="F23" i="1" s="1"/>
  <c r="G23" i="1" s="1"/>
  <c r="H23" i="1" s="1"/>
  <c r="E76" i="2"/>
  <c r="E36" i="2"/>
  <c r="E132" i="2"/>
  <c r="E155" i="2"/>
  <c r="E131" i="1"/>
  <c r="E128" i="1"/>
  <c r="G125" i="1"/>
  <c r="I125" i="1" s="1"/>
  <c r="G114" i="1"/>
  <c r="I114" i="1" s="1"/>
  <c r="E109" i="1"/>
  <c r="E103" i="1"/>
  <c r="F103" i="1" s="1"/>
  <c r="G103" i="1" s="1"/>
  <c r="H103" i="1" s="1"/>
  <c r="E98" i="1"/>
  <c r="E92" i="1"/>
  <c r="F92" i="1" s="1"/>
  <c r="G92" i="1" s="1"/>
  <c r="K92" i="1" s="1"/>
  <c r="E86" i="1"/>
  <c r="E83" i="1"/>
  <c r="E64" i="1"/>
  <c r="E58" i="1"/>
  <c r="E53" i="1"/>
  <c r="E47" i="1"/>
  <c r="F47" i="1" s="1"/>
  <c r="G47" i="1" s="1"/>
  <c r="H47" i="1" s="1"/>
  <c r="E41" i="1"/>
  <c r="E21" i="1"/>
  <c r="F21" i="1" s="1"/>
  <c r="G21" i="1" s="1"/>
  <c r="H21" i="1" s="1"/>
  <c r="E218" i="1"/>
  <c r="F218" i="1" s="1"/>
  <c r="G218" i="1" s="1"/>
  <c r="E148" i="2"/>
  <c r="E92" i="2"/>
  <c r="E106" i="1"/>
  <c r="E100" i="1"/>
  <c r="F100" i="1" s="1"/>
  <c r="G100" i="1" s="1"/>
  <c r="J100" i="1" s="1"/>
  <c r="E94" i="1"/>
  <c r="E89" i="1"/>
  <c r="E72" i="1"/>
  <c r="E66" i="1"/>
  <c r="E61" i="1"/>
  <c r="E55" i="1"/>
  <c r="F55" i="1" s="1"/>
  <c r="G55" i="1" s="1"/>
  <c r="I55" i="1" s="1"/>
  <c r="E49" i="1"/>
  <c r="E44" i="1"/>
  <c r="E25" i="1"/>
  <c r="F25" i="1" s="1"/>
  <c r="G25" i="1" s="1"/>
  <c r="H25" i="1" s="1"/>
  <c r="E221" i="1"/>
  <c r="F221" i="1" s="1"/>
  <c r="G221" i="1" s="1"/>
  <c r="K221" i="1" s="1"/>
  <c r="E171" i="2"/>
  <c r="E164" i="2"/>
  <c r="E50" i="2"/>
  <c r="E102" i="1"/>
  <c r="E97" i="1"/>
  <c r="E80" i="1"/>
  <c r="E74" i="1"/>
  <c r="E69" i="1"/>
  <c r="E63" i="1"/>
  <c r="F63" i="1" s="1"/>
  <c r="G63" i="1" s="1"/>
  <c r="I63" i="1" s="1"/>
  <c r="E57" i="1"/>
  <c r="E52" i="1"/>
  <c r="E37" i="1"/>
  <c r="G33" i="1"/>
  <c r="H33" i="1" s="1"/>
  <c r="F17" i="1"/>
  <c r="E181" i="2"/>
  <c r="E121" i="2"/>
  <c r="E113" i="2"/>
  <c r="E108" i="2"/>
  <c r="E110" i="1"/>
  <c r="E105" i="1"/>
  <c r="E91" i="1"/>
  <c r="E88" i="1"/>
  <c r="E82" i="1"/>
  <c r="E77" i="1"/>
  <c r="E71" i="1"/>
  <c r="F71" i="1" s="1"/>
  <c r="G71" i="1" s="1"/>
  <c r="I71" i="1" s="1"/>
  <c r="E65" i="1"/>
  <c r="E60" i="1"/>
  <c r="E46" i="1"/>
  <c r="E43" i="1"/>
  <c r="E29" i="1"/>
  <c r="F29" i="1" s="1"/>
  <c r="G29" i="1" s="1"/>
  <c r="H29" i="1" s="1"/>
  <c r="E134" i="2"/>
  <c r="E102" i="2"/>
  <c r="E14" i="2"/>
  <c r="F34" i="1"/>
  <c r="G34" i="1" s="1"/>
  <c r="H34" i="1" s="1"/>
  <c r="E118" i="2"/>
  <c r="E87" i="2"/>
  <c r="E95" i="2"/>
  <c r="E80" i="2"/>
  <c r="E170" i="2"/>
  <c r="E15" i="2"/>
  <c r="E72" i="2"/>
  <c r="E61" i="2"/>
  <c r="E37" i="2"/>
  <c r="E163" i="2"/>
  <c r="E126" i="2"/>
  <c r="C12" i="1"/>
  <c r="C11" i="1"/>
  <c r="O223" i="1" l="1"/>
  <c r="O222" i="1"/>
  <c r="E11" i="2"/>
  <c r="E30" i="2"/>
  <c r="E45" i="2"/>
  <c r="O219" i="1"/>
  <c r="O130" i="1"/>
  <c r="O185" i="1"/>
  <c r="O35" i="1"/>
  <c r="O209" i="1"/>
  <c r="O47" i="1"/>
  <c r="O78" i="1"/>
  <c r="O162" i="1"/>
  <c r="O146" i="1"/>
  <c r="O158" i="1"/>
  <c r="O182" i="1"/>
  <c r="O27" i="1"/>
  <c r="O147" i="1"/>
  <c r="O118" i="1"/>
  <c r="O174" i="1"/>
  <c r="O124" i="1"/>
  <c r="O135" i="1"/>
  <c r="O30" i="1"/>
  <c r="O184" i="1"/>
  <c r="O137" i="1"/>
  <c r="O132" i="1"/>
  <c r="O188" i="1"/>
  <c r="O33" i="1"/>
  <c r="O85" i="1"/>
  <c r="O153" i="1"/>
  <c r="O186" i="1"/>
  <c r="O24" i="1"/>
  <c r="O38" i="1"/>
  <c r="O181" i="1"/>
  <c r="O140" i="1"/>
  <c r="O116" i="1"/>
  <c r="O148" i="1"/>
  <c r="O22" i="1"/>
  <c r="O71" i="1"/>
  <c r="O206" i="1"/>
  <c r="O192" i="1"/>
  <c r="O196" i="1"/>
  <c r="O45" i="1"/>
  <c r="O26" i="1"/>
  <c r="O193" i="1"/>
  <c r="O51" i="1"/>
  <c r="O198" i="1"/>
  <c r="O170" i="1"/>
  <c r="O99" i="1"/>
  <c r="O180" i="1"/>
  <c r="O202" i="1"/>
  <c r="O136" i="1"/>
  <c r="O177" i="1"/>
  <c r="O90" i="1"/>
  <c r="O218" i="1"/>
  <c r="O95" i="1"/>
  <c r="O169" i="1"/>
  <c r="O213" i="1"/>
  <c r="O50" i="1"/>
  <c r="O54" i="1"/>
  <c r="O168" i="1"/>
  <c r="O159" i="1"/>
  <c r="O214" i="1"/>
  <c r="O199" i="1"/>
  <c r="O108" i="1"/>
  <c r="O138" i="1"/>
  <c r="O92" i="1"/>
  <c r="O31" i="1"/>
  <c r="O203" i="1"/>
  <c r="O68" i="1"/>
  <c r="O190" i="1"/>
  <c r="O103" i="1"/>
  <c r="O212" i="1"/>
  <c r="O217" i="1"/>
  <c r="O100" i="1"/>
  <c r="O171" i="1"/>
  <c r="O39" i="1"/>
  <c r="O175" i="1"/>
  <c r="O161" i="1"/>
  <c r="O200" i="1"/>
  <c r="O164" i="1"/>
  <c r="O154" i="1"/>
  <c r="O63" i="1"/>
  <c r="O178" i="1"/>
  <c r="O179" i="1"/>
  <c r="O201" i="1"/>
  <c r="O215" i="1"/>
  <c r="O210" i="1"/>
  <c r="O141" i="1"/>
  <c r="O145" i="1"/>
  <c r="O21" i="1"/>
  <c r="O25" i="1"/>
  <c r="O29" i="1"/>
  <c r="O165" i="1"/>
  <c r="O221" i="1"/>
  <c r="O150" i="1"/>
  <c r="O157" i="1"/>
  <c r="O101" i="1"/>
  <c r="O160" i="1"/>
  <c r="O127" i="1"/>
  <c r="O155" i="1"/>
  <c r="O166" i="1"/>
  <c r="O73" i="1"/>
  <c r="O167" i="1"/>
  <c r="O204" i="1"/>
  <c r="O120" i="1"/>
  <c r="O208" i="1"/>
  <c r="O111" i="1"/>
  <c r="O114" i="1"/>
  <c r="O139" i="1"/>
  <c r="O143" i="1"/>
  <c r="O34" i="1"/>
  <c r="O220" i="1"/>
  <c r="O123" i="1"/>
  <c r="O163" i="1"/>
  <c r="O79" i="1"/>
  <c r="O211" i="1"/>
  <c r="O197" i="1"/>
  <c r="O183" i="1"/>
  <c r="O216" i="1"/>
  <c r="O152" i="1"/>
  <c r="O113" i="1"/>
  <c r="O122" i="1"/>
  <c r="O75" i="1"/>
  <c r="O55" i="1"/>
  <c r="O189" i="1"/>
  <c r="O191" i="1"/>
  <c r="O195" i="1"/>
  <c r="O142" i="1"/>
  <c r="O144" i="1"/>
  <c r="O119" i="1"/>
  <c r="O207" i="1"/>
  <c r="O176" i="1"/>
  <c r="O133" i="1"/>
  <c r="O156" i="1"/>
  <c r="O172" i="1"/>
  <c r="O194" i="1"/>
  <c r="O32" i="1"/>
  <c r="O187" i="1"/>
  <c r="O173" i="1"/>
  <c r="O125" i="1"/>
  <c r="O117" i="1"/>
  <c r="O56" i="1"/>
  <c r="O205" i="1"/>
  <c r="O149" i="1"/>
  <c r="O151" i="1"/>
  <c r="O23" i="1"/>
  <c r="O96" i="1"/>
  <c r="C16" i="1"/>
  <c r="D18" i="1" s="1"/>
  <c r="K218" i="1"/>
  <c r="F82" i="1"/>
  <c r="G82" i="1" s="1"/>
  <c r="I82" i="1" s="1"/>
  <c r="E64" i="2"/>
  <c r="F74" i="1"/>
  <c r="G74" i="1" s="1"/>
  <c r="I74" i="1" s="1"/>
  <c r="E56" i="2"/>
  <c r="F89" i="1"/>
  <c r="G89" i="1" s="1"/>
  <c r="I89" i="1" s="1"/>
  <c r="E69" i="2"/>
  <c r="F41" i="1"/>
  <c r="G41" i="1" s="1"/>
  <c r="H41" i="1" s="1"/>
  <c r="E24" i="2"/>
  <c r="F86" i="1"/>
  <c r="G86" i="1" s="1"/>
  <c r="I86" i="1" s="1"/>
  <c r="E66" i="2"/>
  <c r="F131" i="1"/>
  <c r="G131" i="1" s="1"/>
  <c r="I131" i="1" s="1"/>
  <c r="E109" i="2"/>
  <c r="E31" i="2"/>
  <c r="F48" i="1"/>
  <c r="G48" i="1" s="1"/>
  <c r="H48" i="1" s="1"/>
  <c r="F59" i="1"/>
  <c r="G59" i="1" s="1"/>
  <c r="I59" i="1" s="1"/>
  <c r="E41" i="2"/>
  <c r="F121" i="1"/>
  <c r="G121" i="1" s="1"/>
  <c r="I121" i="1" s="1"/>
  <c r="E99" i="2"/>
  <c r="F88" i="1"/>
  <c r="G88" i="1" s="1"/>
  <c r="I88" i="1" s="1"/>
  <c r="E68" i="2"/>
  <c r="F80" i="1"/>
  <c r="G80" i="1" s="1"/>
  <c r="I80" i="1" s="1"/>
  <c r="E62" i="2"/>
  <c r="F44" i="1"/>
  <c r="G44" i="1" s="1"/>
  <c r="H44" i="1" s="1"/>
  <c r="E27" i="2"/>
  <c r="F94" i="1"/>
  <c r="G94" i="1" s="1"/>
  <c r="J94" i="1" s="1"/>
  <c r="E74" i="2"/>
  <c r="E44" i="2"/>
  <c r="F62" i="1"/>
  <c r="G62" i="1" s="1"/>
  <c r="I62" i="1" s="1"/>
  <c r="F126" i="1"/>
  <c r="G126" i="1" s="1"/>
  <c r="I126" i="1" s="1"/>
  <c r="E104" i="2"/>
  <c r="E53" i="2"/>
  <c r="F43" i="1"/>
  <c r="G43" i="1" s="1"/>
  <c r="H43" i="1" s="1"/>
  <c r="E26" i="2"/>
  <c r="F91" i="1"/>
  <c r="G91" i="1" s="1"/>
  <c r="I91" i="1" s="1"/>
  <c r="E71" i="2"/>
  <c r="F97" i="1"/>
  <c r="G97" i="1" s="1"/>
  <c r="I97" i="1" s="1"/>
  <c r="E77" i="2"/>
  <c r="F49" i="1"/>
  <c r="G49" i="1" s="1"/>
  <c r="H49" i="1" s="1"/>
  <c r="E32" i="2"/>
  <c r="F53" i="1"/>
  <c r="G53" i="1" s="1"/>
  <c r="H53" i="1" s="1"/>
  <c r="E35" i="2"/>
  <c r="E78" i="2"/>
  <c r="F98" i="1"/>
  <c r="G98" i="1" s="1"/>
  <c r="I98" i="1" s="1"/>
  <c r="F112" i="1"/>
  <c r="G112" i="1" s="1"/>
  <c r="I112" i="1" s="1"/>
  <c r="E91" i="2"/>
  <c r="F76" i="1"/>
  <c r="G76" i="1" s="1"/>
  <c r="I76" i="1" s="1"/>
  <c r="E58" i="2"/>
  <c r="F46" i="1"/>
  <c r="G46" i="1" s="1"/>
  <c r="H46" i="1" s="1"/>
  <c r="E29" i="2"/>
  <c r="F105" i="1"/>
  <c r="G105" i="1" s="1"/>
  <c r="J105" i="1" s="1"/>
  <c r="E84" i="2"/>
  <c r="F37" i="1"/>
  <c r="G37" i="1" s="1"/>
  <c r="H37" i="1" s="1"/>
  <c r="E21" i="2"/>
  <c r="F102" i="1"/>
  <c r="G102" i="1" s="1"/>
  <c r="I102" i="1" s="1"/>
  <c r="E82" i="2"/>
  <c r="E85" i="2"/>
  <c r="F106" i="1"/>
  <c r="G106" i="1" s="1"/>
  <c r="I106" i="1" s="1"/>
  <c r="E40" i="2"/>
  <c r="F58" i="1"/>
  <c r="G58" i="1" s="1"/>
  <c r="I58" i="1" s="1"/>
  <c r="F67" i="1"/>
  <c r="G67" i="1" s="1"/>
  <c r="I67" i="1" s="1"/>
  <c r="E49" i="2"/>
  <c r="E94" i="2"/>
  <c r="F115" i="1"/>
  <c r="G115" i="1" s="1"/>
  <c r="I115" i="1" s="1"/>
  <c r="F28" i="1"/>
  <c r="G28" i="1" s="1"/>
  <c r="H28" i="1" s="1"/>
  <c r="E13" i="2"/>
  <c r="F81" i="1"/>
  <c r="G81" i="1" s="1"/>
  <c r="I81" i="1" s="1"/>
  <c r="E63" i="2"/>
  <c r="F60" i="1"/>
  <c r="G60" i="1" s="1"/>
  <c r="I60" i="1" s="1"/>
  <c r="E42" i="2"/>
  <c r="F110" i="1"/>
  <c r="G110" i="1" s="1"/>
  <c r="I110" i="1" s="1"/>
  <c r="E89" i="2"/>
  <c r="F52" i="1"/>
  <c r="G52" i="1" s="1"/>
  <c r="H52" i="1" s="1"/>
  <c r="E34" i="2"/>
  <c r="F61" i="1"/>
  <c r="G61" i="1" s="1"/>
  <c r="I61" i="1" s="1"/>
  <c r="E43" i="2"/>
  <c r="F64" i="1"/>
  <c r="G64" i="1" s="1"/>
  <c r="I64" i="1" s="1"/>
  <c r="E46" i="2"/>
  <c r="F109" i="1"/>
  <c r="G109" i="1" s="1"/>
  <c r="I109" i="1" s="1"/>
  <c r="E88" i="2"/>
  <c r="E52" i="2"/>
  <c r="F70" i="1"/>
  <c r="G70" i="1" s="1"/>
  <c r="I70" i="1" s="1"/>
  <c r="F129" i="1"/>
  <c r="G129" i="1" s="1"/>
  <c r="I129" i="1" s="1"/>
  <c r="E107" i="2"/>
  <c r="E20" i="2"/>
  <c r="F36" i="1"/>
  <c r="G36" i="1" s="1"/>
  <c r="H36" i="1" s="1"/>
  <c r="F65" i="1"/>
  <c r="G65" i="1" s="1"/>
  <c r="I65" i="1" s="1"/>
  <c r="E47" i="2"/>
  <c r="F57" i="1"/>
  <c r="G57" i="1" s="1"/>
  <c r="I57" i="1" s="1"/>
  <c r="E39" i="2"/>
  <c r="F66" i="1"/>
  <c r="G66" i="1" s="1"/>
  <c r="I66" i="1" s="1"/>
  <c r="E48" i="2"/>
  <c r="F84" i="1"/>
  <c r="G84" i="1" s="1"/>
  <c r="I84" i="1" s="1"/>
  <c r="E156" i="2"/>
  <c r="F134" i="1"/>
  <c r="G134" i="1" s="1"/>
  <c r="I134" i="1" s="1"/>
  <c r="E112" i="2"/>
  <c r="E23" i="2"/>
  <c r="F40" i="1"/>
  <c r="G40" i="1" s="1"/>
  <c r="H40" i="1" s="1"/>
  <c r="F72" i="1"/>
  <c r="G72" i="1" s="1"/>
  <c r="I72" i="1" s="1"/>
  <c r="E54" i="2"/>
  <c r="E67" i="2"/>
  <c r="F87" i="1"/>
  <c r="G87" i="1" s="1"/>
  <c r="I87" i="1" s="1"/>
  <c r="F104" i="1"/>
  <c r="G104" i="1" s="1"/>
  <c r="I104" i="1" s="1"/>
  <c r="E83" i="2"/>
  <c r="E59" i="2"/>
  <c r="F77" i="1"/>
  <c r="G77" i="1" s="1"/>
  <c r="I77" i="1" s="1"/>
  <c r="F69" i="1"/>
  <c r="G69" i="1" s="1"/>
  <c r="I69" i="1" s="1"/>
  <c r="E51" i="2"/>
  <c r="F83" i="1"/>
  <c r="G83" i="1" s="1"/>
  <c r="I83" i="1" s="1"/>
  <c r="E65" i="2"/>
  <c r="F128" i="1"/>
  <c r="G128" i="1" s="1"/>
  <c r="I128" i="1" s="1"/>
  <c r="E106" i="2"/>
  <c r="E25" i="2"/>
  <c r="F42" i="1"/>
  <c r="G42" i="1" s="1"/>
  <c r="H42" i="1" s="1"/>
  <c r="E73" i="2"/>
  <c r="F93" i="1"/>
  <c r="G93" i="1" s="1"/>
  <c r="J93" i="1" s="1"/>
  <c r="F107" i="1"/>
  <c r="G107" i="1" s="1"/>
  <c r="I107" i="1" s="1"/>
  <c r="E86" i="2"/>
  <c r="O74" i="1" l="1"/>
  <c r="O36" i="1"/>
  <c r="O65" i="1"/>
  <c r="O28" i="1"/>
  <c r="O46" i="1"/>
  <c r="O61" i="1"/>
  <c r="O84" i="1"/>
  <c r="O106" i="1"/>
  <c r="O62" i="1"/>
  <c r="O77" i="1"/>
  <c r="O80" i="1"/>
  <c r="O83" i="1"/>
  <c r="O81" i="1"/>
  <c r="C15" i="1"/>
  <c r="O93" i="1"/>
  <c r="O52" i="1"/>
  <c r="O76" i="1"/>
  <c r="O112" i="1"/>
  <c r="O109" i="1"/>
  <c r="O88" i="1"/>
  <c r="O102" i="1"/>
  <c r="O104" i="1"/>
  <c r="O129" i="1"/>
  <c r="O94" i="1"/>
  <c r="O86" i="1"/>
  <c r="O59" i="1"/>
  <c r="O41" i="1"/>
  <c r="O105" i="1"/>
  <c r="O70" i="1"/>
  <c r="O97" i="1"/>
  <c r="O134" i="1"/>
  <c r="O110" i="1"/>
  <c r="O42" i="1"/>
  <c r="O53" i="1"/>
  <c r="O60" i="1"/>
  <c r="O69" i="1"/>
  <c r="O131" i="1"/>
  <c r="O49" i="1"/>
  <c r="O72" i="1"/>
  <c r="O43" i="1"/>
  <c r="O67" i="1"/>
  <c r="O64" i="1"/>
  <c r="O128" i="1"/>
  <c r="O115" i="1"/>
  <c r="O57" i="1"/>
  <c r="O89" i="1"/>
  <c r="O107" i="1"/>
  <c r="O98" i="1"/>
  <c r="O91" i="1"/>
  <c r="O48" i="1"/>
  <c r="O66" i="1"/>
  <c r="O87" i="1"/>
  <c r="O37" i="1"/>
  <c r="O58" i="1"/>
  <c r="O40" i="1"/>
  <c r="O121" i="1"/>
  <c r="O44" i="1"/>
  <c r="O82" i="1"/>
  <c r="O126" i="1"/>
  <c r="F18" i="1" l="1"/>
  <c r="F19" i="1" s="1"/>
  <c r="C18" i="1"/>
</calcChain>
</file>

<file path=xl/sharedStrings.xml><?xml version="1.0" encoding="utf-8"?>
<sst xmlns="http://schemas.openxmlformats.org/spreadsheetml/2006/main" count="1836" uniqueCount="683">
  <si>
    <t>V1241 Tau / GSC 04709-01181</t>
  </si>
  <si>
    <t>System Type:</t>
  </si>
  <si>
    <t>EA/SD</t>
  </si>
  <si>
    <t>Formerly WX Eri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</si>
  <si>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</si>
  <si>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</si>
  <si>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</si>
  <si>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</si>
  <si>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</si>
  <si>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</si>
  <si>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</si>
  <si>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</si>
  <si>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</si>
  <si>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</si>
  <si>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</si>
  <si>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</si>
  <si>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</si>
  <si>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</si>
  <si>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</si>
  <si>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</si>
  <si>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</si>
  <si>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</si>
  <si>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</si>
  <si>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</si>
  <si>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</si>
  <si>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</si>
  <si>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</si>
  <si>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</si>
  <si>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</si>
  <si>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</si>
  <si>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</si>
  <si>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</si>
  <si>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</si>
  <si>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</si>
  <si>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</si>
  <si>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</si>
  <si>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</si>
  <si>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</si>
  <si>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</si>
  <si>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</si>
  <si>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</si>
  <si>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</si>
  <si>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</si>
  <si>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Srivastava 1986</t>
  </si>
  <si>
    <t>Srivastava 1986Ap&amp;SS.121..301S</t>
  </si>
  <si>
    <t> AN 251.318 </t>
  </si>
  <si>
    <t>I</t>
  </si>
  <si>
    <t>GCVS 4</t>
  </si>
  <si>
    <t> BTOK 30.218 </t>
  </si>
  <si>
    <t>BBSAG Bull...16</t>
  </si>
  <si>
    <t>Locher K</t>
  </si>
  <si>
    <t>B</t>
  </si>
  <si>
    <t>BBSAG Bull...20</t>
  </si>
  <si>
    <t>BBSAG Bull...21</t>
  </si>
  <si>
    <t>BBSAG Bull...22</t>
  </si>
  <si>
    <t>BBSAG Bull...26</t>
  </si>
  <si>
    <t>BBSAG Bull...27</t>
  </si>
  <si>
    <t>Diethelm R</t>
  </si>
  <si>
    <t>BBSAG Bull...28</t>
  </si>
  <si>
    <t>BBSAG Bull...31</t>
  </si>
  <si>
    <t>BBSAG Bull...32</t>
  </si>
  <si>
    <t>BBSAG Bull...33</t>
  </si>
  <si>
    <t>BBSAG Bull.</t>
  </si>
  <si>
    <t>BBSAG Bull.2</t>
  </si>
  <si>
    <t>BBSAG Bull.5</t>
  </si>
  <si>
    <t> BBS 6 </t>
  </si>
  <si>
    <t>BBSAG Bull.6</t>
  </si>
  <si>
    <t>bad?</t>
  </si>
  <si>
    <t>BBSAG Bull.7</t>
  </si>
  <si>
    <t>BBSAG Bull.11</t>
  </si>
  <si>
    <t>ASSPSCI 65,2,443</t>
  </si>
  <si>
    <t>phe</t>
  </si>
  <si>
    <t>K</t>
  </si>
  <si>
    <t>BBSAG Bull.14</t>
  </si>
  <si>
    <t>v</t>
  </si>
  <si>
    <t>BBSAG Bull.17</t>
  </si>
  <si>
    <t>ASSPSCI 121,2,301</t>
  </si>
  <si>
    <t>BBSAG Bull.18</t>
  </si>
  <si>
    <t>BBSAG Bull.19</t>
  </si>
  <si>
    <t>BBSAG Bull.20</t>
  </si>
  <si>
    <t>BBSAG Bull.21</t>
  </si>
  <si>
    <t>BBSAG Bull.23</t>
  </si>
  <si>
    <t>BBSAG Bull.26</t>
  </si>
  <si>
    <t>BBSAG Bull.35</t>
  </si>
  <si>
    <t>AN 302,1,54</t>
  </si>
  <si>
    <t>BBSAG Bull.39</t>
  </si>
  <si>
    <t>BBSAG Bull.40</t>
  </si>
  <si>
    <t>Peter H</t>
  </si>
  <si>
    <t>BBSAG Bull.41</t>
  </si>
  <si>
    <t>BBSAG Bull.45</t>
  </si>
  <si>
    <t>BBSAG Bull.46</t>
  </si>
  <si>
    <t>BBSAG Bull.50</t>
  </si>
  <si>
    <t>BBSAG Bull.52</t>
  </si>
  <si>
    <t>BBSAG Bull.53</t>
  </si>
  <si>
    <t>BBSAG Bull.56</t>
  </si>
  <si>
    <t>BBSAG Bull.57</t>
  </si>
  <si>
    <t>BBSAG Bull.58</t>
  </si>
  <si>
    <t>BBSAG Bull.69</t>
  </si>
  <si>
    <t>Kohl M</t>
  </si>
  <si>
    <t>BBSAG Bull.70</t>
  </si>
  <si>
    <t>BBSAG Bull.74</t>
  </si>
  <si>
    <t>BBSAG Bull.75</t>
  </si>
  <si>
    <t>BBSAG Bull.76</t>
  </si>
  <si>
    <t>BBSAG Bull.83</t>
  </si>
  <si>
    <t>Mavrofridis G</t>
  </si>
  <si>
    <t>BBSAG Bull.87</t>
  </si>
  <si>
    <t>BBSAG Bull.90</t>
  </si>
  <si>
    <t>BBSAG Bull.91</t>
  </si>
  <si>
    <t>BBSAG Bull.94</t>
  </si>
  <si>
    <t>Blaettler E</t>
  </si>
  <si>
    <t>BBSAG Bull.97</t>
  </si>
  <si>
    <t>BBSAG Bull.100</t>
  </si>
  <si>
    <t>BBSAG Bull.99</t>
  </si>
  <si>
    <t>S</t>
  </si>
  <si>
    <t>OEJV 0060</t>
  </si>
  <si>
    <t> BRNO 32 </t>
  </si>
  <si>
    <t>BBSAG Bull.111</t>
  </si>
  <si>
    <t>BAV-M 111</t>
  </si>
  <si>
    <t>ccd</t>
  </si>
  <si>
    <t>W. Kleikamp</t>
  </si>
  <si>
    <t>IBVS 4606</t>
  </si>
  <si>
    <t>BBSAG Bull.117</t>
  </si>
  <si>
    <t>BBSAG Bull.118</t>
  </si>
  <si>
    <t>VSB 38 </t>
  </si>
  <si>
    <t>II</t>
  </si>
  <si>
    <t>VSB 40 </t>
  </si>
  <si>
    <t>VSB 42 </t>
  </si>
  <si>
    <t>IBVS 5741</t>
  </si>
  <si>
    <t>VSB 43 </t>
  </si>
  <si>
    <t>VSB 44 </t>
  </si>
  <si>
    <t>OEJV 0074</t>
  </si>
  <si>
    <t>VSB 45 </t>
  </si>
  <si>
    <t>IBVS 5761</t>
  </si>
  <si>
    <t>IBVS 5920</t>
  </si>
  <si>
    <t>IBVS 5984</t>
  </si>
  <si>
    <t>VSB 51 </t>
  </si>
  <si>
    <t>IBVS 6158</t>
  </si>
  <si>
    <t>VSB 56 </t>
  </si>
  <si>
    <t>VSB 59 </t>
  </si>
  <si>
    <t>IBVS 6154</t>
  </si>
  <si>
    <t>IBVS 6195</t>
  </si>
  <si>
    <t>IBVS 6234</t>
  </si>
  <si>
    <t>VSB-064</t>
  </si>
  <si>
    <t>C</t>
  </si>
  <si>
    <t>OEJV 0211</t>
  </si>
  <si>
    <t>RHN 2019</t>
  </si>
  <si>
    <t>JAVSO..48…87</t>
  </si>
  <si>
    <t>VSB 069</t>
  </si>
  <si>
    <t>Ic</t>
  </si>
  <si>
    <t>Minima from the Lichtenknecker Database of the BAV</t>
  </si>
  <si>
    <t>E</t>
  </si>
  <si>
    <t>http://www.bav-astro.de/LkDB/index.php?lang=en&amp;sprache_dial=en</t>
  </si>
  <si>
    <t>F</t>
  </si>
  <si>
    <t>P</t>
  </si>
  <si>
    <t>V</t>
  </si>
  <si>
    <t>2425543.50 </t>
  </si>
  <si>
    <t> 24.10.1928 00:00 </t>
  </si>
  <si>
    <t> 0.01 </t>
  </si>
  <si>
    <t>P </t>
  </si>
  <si>
    <t> H.Rügemer </t>
  </si>
  <si>
    <t>2426406.28 </t>
  </si>
  <si>
    <t> 05.03.1931 18:43 </t>
  </si>
  <si>
    <t> 0.00 </t>
  </si>
  <si>
    <t>2427313.51 </t>
  </si>
  <si>
    <t> 29.08.1933 00:14 </t>
  </si>
  <si>
    <t> -0.01 </t>
  </si>
  <si>
    <t>2427396.669 </t>
  </si>
  <si>
    <t> 20.11.1933 04:03 </t>
  </si>
  <si>
    <t> -0.002 </t>
  </si>
  <si>
    <t>V </t>
  </si>
  <si>
    <t> A.Jensch </t>
  </si>
  <si>
    <t> AN 251.328 </t>
  </si>
  <si>
    <t>2427397.493 </t>
  </si>
  <si>
    <t> 20.11.1933 23:49 </t>
  </si>
  <si>
    <t> -0.001 </t>
  </si>
  <si>
    <t>2427398.310 </t>
  </si>
  <si>
    <t> 21.11.1933 19:26 </t>
  </si>
  <si>
    <t> -0.007 </t>
  </si>
  <si>
    <t>2427416.40 </t>
  </si>
  <si>
    <t> 09.12.1933 21:36 </t>
  </si>
  <si>
    <t> -0.03 </t>
  </si>
  <si>
    <t>2427416.427 </t>
  </si>
  <si>
    <t> 09.12.1933 22:14 </t>
  </si>
  <si>
    <t>2427421.354 </t>
  </si>
  <si>
    <t> 14.12.1933 20:29 </t>
  </si>
  <si>
    <t> -0.015 </t>
  </si>
  <si>
    <t>2427421.36 </t>
  </si>
  <si>
    <t> 14.12.1933 20:38 </t>
  </si>
  <si>
    <t>2427531.687 </t>
  </si>
  <si>
    <t> 04.04.1934 04:29 </t>
  </si>
  <si>
    <t> 0.000 </t>
  </si>
  <si>
    <t>F </t>
  </si>
  <si>
    <t> S.Gaposchkin </t>
  </si>
  <si>
    <t> HA 113.74 </t>
  </si>
  <si>
    <t>2428521.252 </t>
  </si>
  <si>
    <t> 18.12.1936 18:02 </t>
  </si>
  <si>
    <t> -0.006 </t>
  </si>
  <si>
    <t> F.Lause </t>
  </si>
  <si>
    <t> AN 277.41 </t>
  </si>
  <si>
    <t>2428535.254 </t>
  </si>
  <si>
    <t> 01.01.1937 18:05 </t>
  </si>
  <si>
    <t>2428544.303 </t>
  </si>
  <si>
    <t> 10.01.1937 19:16 </t>
  </si>
  <si>
    <t>2428837.387 </t>
  </si>
  <si>
    <t> 30.10.1937 21:17 </t>
  </si>
  <si>
    <t>2428889.257 </t>
  </si>
  <si>
    <t> 21.12.1937 18:10 </t>
  </si>
  <si>
    <t> -0.003 </t>
  </si>
  <si>
    <t>2428917.247 </t>
  </si>
  <si>
    <t> 18.01.1938 17:55 </t>
  </si>
  <si>
    <t> -0.004 </t>
  </si>
  <si>
    <t>2428921.362 </t>
  </si>
  <si>
    <t> 22.01.1938 20:41 </t>
  </si>
  <si>
    <t> -0.005 </t>
  </si>
  <si>
    <t>2428931.243 </t>
  </si>
  <si>
    <t> 01.02.1938 17:49 </t>
  </si>
  <si>
    <t>2428935.359 </t>
  </si>
  <si>
    <t> 05.02.1938 20:36 </t>
  </si>
  <si>
    <t>2428954.294 </t>
  </si>
  <si>
    <t> 24.02.1938 19:03 </t>
  </si>
  <si>
    <t>2428963.347 </t>
  </si>
  <si>
    <t> 05.03.1938 20:19 </t>
  </si>
  <si>
    <t>2428977.338 </t>
  </si>
  <si>
    <t> 19.03.1938 20:06 </t>
  </si>
  <si>
    <t> -0.012 </t>
  </si>
  <si>
    <t>2437320.373 </t>
  </si>
  <si>
    <t> 20.01.1961 20:57 </t>
  </si>
  <si>
    <t> 0.001 </t>
  </si>
  <si>
    <t> R.Rudolph </t>
  </si>
  <si>
    <t>BAVM 15 </t>
  </si>
  <si>
    <t>2437320.374 </t>
  </si>
  <si>
    <t> 20.01.1961 20:58 </t>
  </si>
  <si>
    <t> 0.002 </t>
  </si>
  <si>
    <t> P.B.Lehmann </t>
  </si>
  <si>
    <t>2440227.347 </t>
  </si>
  <si>
    <t> 05.01.1969 20:19 </t>
  </si>
  <si>
    <t> 0.007 </t>
  </si>
  <si>
    <t> K.Locher </t>
  </si>
  <si>
    <t> ORI 111 </t>
  </si>
  <si>
    <t>2440237.227 </t>
  </si>
  <si>
    <t> 15.01.1969 17:26 </t>
  </si>
  <si>
    <t> 0.008 </t>
  </si>
  <si>
    <t>2440482.547 </t>
  </si>
  <si>
    <t> 18.09.1969 01:07 </t>
  </si>
  <si>
    <t> ORI 115 </t>
  </si>
  <si>
    <t>2440529.487 </t>
  </si>
  <si>
    <t> 03.11.1969 23:41 </t>
  </si>
  <si>
    <t> ORI 116 </t>
  </si>
  <si>
    <t>2440557.470 </t>
  </si>
  <si>
    <t> 01.12.1969 23:16 </t>
  </si>
  <si>
    <t>2440581.348 </t>
  </si>
  <si>
    <t> 25.12.1969 20:21 </t>
  </si>
  <si>
    <t> ORI 117 </t>
  </si>
  <si>
    <t>2440590.407 </t>
  </si>
  <si>
    <t> 03.01.1970 21:46 </t>
  </si>
  <si>
    <t> 0.005 </t>
  </si>
  <si>
    <t>2440604.398 </t>
  </si>
  <si>
    <t> 17.01.1970 21:33 </t>
  </si>
  <si>
    <t>2440836.571 </t>
  </si>
  <si>
    <t> 07.09.1970 01:42 </t>
  </si>
  <si>
    <t> 0.011 </t>
  </si>
  <si>
    <t> ORI 121 </t>
  </si>
  <si>
    <t>2440865.372 </t>
  </si>
  <si>
    <t> 05.10.1970 20:55 </t>
  </si>
  <si>
    <t> ORI 122 </t>
  </si>
  <si>
    <t>2440887.607 </t>
  </si>
  <si>
    <t> 28.10.1970 02:34 </t>
  </si>
  <si>
    <t>2440888.413 </t>
  </si>
  <si>
    <t> 28.10.1970 21:54 </t>
  </si>
  <si>
    <t> -0.013 </t>
  </si>
  <si>
    <t> R.Diethelm </t>
  </si>
  <si>
    <t>2440888.435 </t>
  </si>
  <si>
    <t> 28.10.1970 22:26 </t>
  </si>
  <si>
    <t> 0.009 </t>
  </si>
  <si>
    <t>2440921.361 </t>
  </si>
  <si>
    <t> 30.11.1970 20:39 </t>
  </si>
  <si>
    <t>2440939.474 </t>
  </si>
  <si>
    <t> 18.12.1970 23:22 </t>
  </si>
  <si>
    <t> 0.006 </t>
  </si>
  <si>
    <t> ORI 123 </t>
  </si>
  <si>
    <t>2440972.405 </t>
  </si>
  <si>
    <t> 20.01.1971 21:43 </t>
  </si>
  <si>
    <t>2441162.582 </t>
  </si>
  <si>
    <t> 30.07.1971 01:58 </t>
  </si>
  <si>
    <t> ORI 126 </t>
  </si>
  <si>
    <t>2441176.574 </t>
  </si>
  <si>
    <t> 13.08.1971 01:46 </t>
  </si>
  <si>
    <t> 0.004 </t>
  </si>
  <si>
    <t>2441181.514 </t>
  </si>
  <si>
    <t> 18.08.1971 00:20 </t>
  </si>
  <si>
    <t>2441213.622 </t>
  </si>
  <si>
    <t> 19.09.1971 02:55 </t>
  </si>
  <si>
    <t> ORI 127 </t>
  </si>
  <si>
    <t>2441227.616 </t>
  </si>
  <si>
    <t> 03.10.1971 02:47 </t>
  </si>
  <si>
    <t> 0.003 </t>
  </si>
  <si>
    <t>2441246.544 </t>
  </si>
  <si>
    <t> 22.10.1971 01:03 </t>
  </si>
  <si>
    <t> ORI 129 </t>
  </si>
  <si>
    <t>2441299.236 </t>
  </si>
  <si>
    <t> 13.12.1971 17:39 </t>
  </si>
  <si>
    <t> BBS 1 </t>
  </si>
  <si>
    <t>2441302.545 </t>
  </si>
  <si>
    <t> 17.12.1971 01:04 </t>
  </si>
  <si>
    <t> 0.014 </t>
  </si>
  <si>
    <t>2441308.291 </t>
  </si>
  <si>
    <t> 22.12.1971 18:59 </t>
  </si>
  <si>
    <t>2441308.301 </t>
  </si>
  <si>
    <t> 22.12.1971 19:13 </t>
  </si>
  <si>
    <t>2441350.285 </t>
  </si>
  <si>
    <t> 02.02.1972 18:50 </t>
  </si>
  <si>
    <t>2441392.270 </t>
  </si>
  <si>
    <t> 15.03.1972 18:28 </t>
  </si>
  <si>
    <t> BBS 2 </t>
  </si>
  <si>
    <t>2441553.633 </t>
  </si>
  <si>
    <t> 24.08.1972 03:11 </t>
  </si>
  <si>
    <t> BBS 5 </t>
  </si>
  <si>
    <t>2441581.624 </t>
  </si>
  <si>
    <t> 21.09.1972 02:58 </t>
  </si>
  <si>
    <t>2441624.445 </t>
  </si>
  <si>
    <t> 02.11.1972 22:40 </t>
  </si>
  <si>
    <t> 0.016 </t>
  </si>
  <si>
    <t>2441648.306 </t>
  </si>
  <si>
    <t> 26.11.1972 19:20 </t>
  </si>
  <si>
    <t>2441657.371 </t>
  </si>
  <si>
    <t> 05.12.1972 20:54 </t>
  </si>
  <si>
    <t> BBS 7 </t>
  </si>
  <si>
    <t>2441681.229 </t>
  </si>
  <si>
    <t> 29.12.1972 17:29 </t>
  </si>
  <si>
    <t>2441699.340 </t>
  </si>
  <si>
    <t> 16.01.1973 20:09 </t>
  </si>
  <si>
    <t>2441931.505 </t>
  </si>
  <si>
    <t> 06.09.1973 00:07 </t>
  </si>
  <si>
    <t> BBS 11 </t>
  </si>
  <si>
    <t>2442021.2452 </t>
  </si>
  <si>
    <t> 04.12.1973 17:53 </t>
  </si>
  <si>
    <t> -0.0005 </t>
  </si>
  <si>
    <t>E </t>
  </si>
  <si>
    <t>?</t>
  </si>
  <si>
    <t> Abhayankar et al. </t>
  </si>
  <si>
    <t> CNJO 5.1 </t>
  </si>
  <si>
    <t>2442035.2405 </t>
  </si>
  <si>
    <t> 18.12.1973 17:46 </t>
  </si>
  <si>
    <t> -0.0008 </t>
  </si>
  <si>
    <t>2442063.2337 </t>
  </si>
  <si>
    <t> 15.01.1974 17:36 </t>
  </si>
  <si>
    <t> 0.0012 </t>
  </si>
  <si>
    <t>2442100.283 </t>
  </si>
  <si>
    <t> 21.02.1974 18:47 </t>
  </si>
  <si>
    <t> BBS 14 </t>
  </si>
  <si>
    <t>2442266.583 </t>
  </si>
  <si>
    <t> 07.08.1974 01:59 </t>
  </si>
  <si>
    <t> BBS 17 </t>
  </si>
  <si>
    <t>2442289.634 </t>
  </si>
  <si>
    <t> 30.08.1974 03:12 </t>
  </si>
  <si>
    <t>2442289.637 </t>
  </si>
  <si>
    <t> 30.08.1974 03:17 </t>
  </si>
  <si>
    <t>2442318.458 </t>
  </si>
  <si>
    <t> 27.09.1974 22:59 </t>
  </si>
  <si>
    <t> 0.012 </t>
  </si>
  <si>
    <t>2442337.3794 </t>
  </si>
  <si>
    <t> 16.10.1974 21:06 </t>
  </si>
  <si>
    <t> -0.0021 </t>
  </si>
  <si>
    <t> Srivastava&amp;Kandp. </t>
  </si>
  <si>
    <t> ASS 65.443 </t>
  </si>
  <si>
    <t>2442356.3196 </t>
  </si>
  <si>
    <t> 04.11.1974 19:40 </t>
  </si>
  <si>
    <t> 0.0029 </t>
  </si>
  <si>
    <t>2442360.440 </t>
  </si>
  <si>
    <t> 08.11.1974 22:33 </t>
  </si>
  <si>
    <t> BBS 18 </t>
  </si>
  <si>
    <t>2442365.381 </t>
  </si>
  <si>
    <t> 13.11.1974 21:08 </t>
  </si>
  <si>
    <t>2442370.3095 </t>
  </si>
  <si>
    <t> 18.11.1974 19:25 </t>
  </si>
  <si>
    <t> -0.0028 </t>
  </si>
  <si>
    <t>2442389.247 </t>
  </si>
  <si>
    <t> 07.12.1974 17:55 </t>
  </si>
  <si>
    <t> BBS 19 </t>
  </si>
  <si>
    <t>2442403.239 </t>
  </si>
  <si>
    <t> 21.12.1974 17:44 </t>
  </si>
  <si>
    <t>2442403.248 </t>
  </si>
  <si>
    <t> 21.12.1974 17:57 </t>
  </si>
  <si>
    <t>2442416.404 </t>
  </si>
  <si>
    <t> 03.01.1975 21:41 </t>
  </si>
  <si>
    <t> -0.011 </t>
  </si>
  <si>
    <t> BBS 20 </t>
  </si>
  <si>
    <t>2442416.407 </t>
  </si>
  <si>
    <t> 03.01.1975 21:46 </t>
  </si>
  <si>
    <t> -0.008 </t>
  </si>
  <si>
    <t>2442417.239 </t>
  </si>
  <si>
    <t> 04.01.1975 17:44 </t>
  </si>
  <si>
    <t>2442417.252 </t>
  </si>
  <si>
    <t> 04.01.1975 18:02 </t>
  </si>
  <si>
    <t> 0.013 </t>
  </si>
  <si>
    <t>2442426.292 </t>
  </si>
  <si>
    <t> 13.01.1975 19:00 </t>
  </si>
  <si>
    <t> H.Peter </t>
  </si>
  <si>
    <t>2442468.290 </t>
  </si>
  <si>
    <t> 24.02.1975 18:57 </t>
  </si>
  <si>
    <t> BBS 21 </t>
  </si>
  <si>
    <t>2442620.592 </t>
  </si>
  <si>
    <t> 27.07.1975 02:12 </t>
  </si>
  <si>
    <t> BBS 23 </t>
  </si>
  <si>
    <t>2442634.581 </t>
  </si>
  <si>
    <t> 10.08.1975 01:56 </t>
  </si>
  <si>
    <t>2442780.304 </t>
  </si>
  <si>
    <t> 02.01.1976 19:17 </t>
  </si>
  <si>
    <t> BBS 26 </t>
  </si>
  <si>
    <t>2443463.608 </t>
  </si>
  <si>
    <t> 16.11.1977 02:35 </t>
  </si>
  <si>
    <t> BBS 35 </t>
  </si>
  <si>
    <t>2443483.381 </t>
  </si>
  <si>
    <t> 05.12.1977 21:08 </t>
  </si>
  <si>
    <t> D.Lichtenknecker </t>
  </si>
  <si>
    <t>BAVM 31 </t>
  </si>
  <si>
    <t>2443762.468 </t>
  </si>
  <si>
    <t> 10.09.1978 23:13 </t>
  </si>
  <si>
    <t> BBS 39 </t>
  </si>
  <si>
    <t>2443776.457 </t>
  </si>
  <si>
    <t> 24.09.1978 22:58 </t>
  </si>
  <si>
    <t>2443813.505 </t>
  </si>
  <si>
    <t> 01.11.1978 00:07 </t>
  </si>
  <si>
    <t> -0.000 </t>
  </si>
  <si>
    <t>2443832.439 </t>
  </si>
  <si>
    <t> 19.11.1978 22:32 </t>
  </si>
  <si>
    <t> BBS 40 </t>
  </si>
  <si>
    <t>2443837.387 </t>
  </si>
  <si>
    <t> 24.11.1978 21:17 </t>
  </si>
  <si>
    <t>2443837.388 </t>
  </si>
  <si>
    <t> 24.11.1978 21:18 </t>
  </si>
  <si>
    <t>2443888.442 </t>
  </si>
  <si>
    <t> 14.01.1979 22:36 </t>
  </si>
  <si>
    <t> 0.019 </t>
  </si>
  <si>
    <t> BBS 41 </t>
  </si>
  <si>
    <t>2444134.593 </t>
  </si>
  <si>
    <t> 18.09.1979 02:13 </t>
  </si>
  <si>
    <t> BBS 45 </t>
  </si>
  <si>
    <t>2444266.304 </t>
  </si>
  <si>
    <t> 27.01.1980 19:17 </t>
  </si>
  <si>
    <t> BBS 46 </t>
  </si>
  <si>
    <t>2444512.467 </t>
  </si>
  <si>
    <t> 29.09.1980 23:12 </t>
  </si>
  <si>
    <t> BBS 50 </t>
  </si>
  <si>
    <t>2444582.447 </t>
  </si>
  <si>
    <t> 08.12.1980 22:43 </t>
  </si>
  <si>
    <t> BBS 52 </t>
  </si>
  <si>
    <t>2444601.386 </t>
  </si>
  <si>
    <t> 27.12.1980 21:15 </t>
  </si>
  <si>
    <t>2444606.308 </t>
  </si>
  <si>
    <t> 01.01.1981 19:23 </t>
  </si>
  <si>
    <t>2444643.358 </t>
  </si>
  <si>
    <t> 07.02.1981 20:35 </t>
  </si>
  <si>
    <t> BBS 53 </t>
  </si>
  <si>
    <t>2444662.291 </t>
  </si>
  <si>
    <t> 26.02.1981 18:59 </t>
  </si>
  <si>
    <t>2444847.535 </t>
  </si>
  <si>
    <t> 31.08.1981 00:50 </t>
  </si>
  <si>
    <t> BBS 56 </t>
  </si>
  <si>
    <t>2444913.393 </t>
  </si>
  <si>
    <t> 04.11.1981 21:25 </t>
  </si>
  <si>
    <t> BBS 57 </t>
  </si>
  <si>
    <t>2444988.316 </t>
  </si>
  <si>
    <t> 18.01.1982 19:35 </t>
  </si>
  <si>
    <t> BBS 58 </t>
  </si>
  <si>
    <t>2445611.517 </t>
  </si>
  <si>
    <t> 04.10.1983 00:24 </t>
  </si>
  <si>
    <t> M.Kohl </t>
  </si>
  <si>
    <t> BBS 69 </t>
  </si>
  <si>
    <t>2445611.527 </t>
  </si>
  <si>
    <t> 04.10.1983 00:38 </t>
  </si>
  <si>
    <t>2445625.527 </t>
  </si>
  <si>
    <t> 18.10.1983 00:38 </t>
  </si>
  <si>
    <t>2445649.386 </t>
  </si>
  <si>
    <t> 10.11.1983 21:15 </t>
  </si>
  <si>
    <t>2445705.367 </t>
  </si>
  <si>
    <t> 05.01.1984 20:48 </t>
  </si>
  <si>
    <t> -0.014 </t>
  </si>
  <si>
    <t> BBS 70 </t>
  </si>
  <si>
    <t>2445705.384 </t>
  </si>
  <si>
    <t> 05.01.1984 21:12 </t>
  </si>
  <si>
    <t>2445946.598 </t>
  </si>
  <si>
    <t> 03.09.1984 02:21 </t>
  </si>
  <si>
    <t> BBS 74 </t>
  </si>
  <si>
    <t>2445974.592 </t>
  </si>
  <si>
    <t> 01.10.1984 02:12 </t>
  </si>
  <si>
    <t>2446049.508 </t>
  </si>
  <si>
    <t> 15.12.1984 00:11 </t>
  </si>
  <si>
    <t> BBS 75 </t>
  </si>
  <si>
    <t>2446120.310 </t>
  </si>
  <si>
    <t> 23.02.1985 19:26 </t>
  </si>
  <si>
    <t> BBS 76 </t>
  </si>
  <si>
    <t>2446795.390 </t>
  </si>
  <si>
    <t> 30.12.1986 21:21 </t>
  </si>
  <si>
    <t> G.Mavrofridis </t>
  </si>
  <si>
    <t> BBS 83 </t>
  </si>
  <si>
    <t>2447177.394 </t>
  </si>
  <si>
    <t> 16.01.1988 21:27 </t>
  </si>
  <si>
    <t> BBS 87 </t>
  </si>
  <si>
    <t>2447210.311 </t>
  </si>
  <si>
    <t> 18.02.1988 19:27 </t>
  </si>
  <si>
    <t>2447526.450 </t>
  </si>
  <si>
    <t> 30.12.1988 22:48 </t>
  </si>
  <si>
    <t> BBS 90 </t>
  </si>
  <si>
    <t>2447536.331 </t>
  </si>
  <si>
    <t> 09.01.1989 19:56 </t>
  </si>
  <si>
    <t> BBS 91 </t>
  </si>
  <si>
    <t>2447555.279 </t>
  </si>
  <si>
    <t> 28.01.1989 18:41 </t>
  </si>
  <si>
    <t> 0.010 </t>
  </si>
  <si>
    <t>2447559.377 </t>
  </si>
  <si>
    <t> 01.02.1989 21:02 </t>
  </si>
  <si>
    <t> -0.009 </t>
  </si>
  <si>
    <t>2447564.325 </t>
  </si>
  <si>
    <t> 06.02.1989 19:48 </t>
  </si>
  <si>
    <t>2447913.395 </t>
  </si>
  <si>
    <t> 21.01.1990 21:28 </t>
  </si>
  <si>
    <t> BBS 94 </t>
  </si>
  <si>
    <t>2447946.320 </t>
  </si>
  <si>
    <t> 23.02.1990 19:40 </t>
  </si>
  <si>
    <t> E.Blättler </t>
  </si>
  <si>
    <t>2447946.324 </t>
  </si>
  <si>
    <t> 23.02.1990 19:46 </t>
  </si>
  <si>
    <t>2448272.344 </t>
  </si>
  <si>
    <t> 15.01.1991 20:15 </t>
  </si>
  <si>
    <t> BBS 97 </t>
  </si>
  <si>
    <t>2448286.338 </t>
  </si>
  <si>
    <t> 29.01.1991 20:06 </t>
  </si>
  <si>
    <t>2448598.357 </t>
  </si>
  <si>
    <t> 07.12.1991 20:34 </t>
  </si>
  <si>
    <t> BBS 100 </t>
  </si>
  <si>
    <t>2448619.325 </t>
  </si>
  <si>
    <t> 28.12.1991 19:48 </t>
  </si>
  <si>
    <t> -0.021 </t>
  </si>
  <si>
    <t> BBS 99 </t>
  </si>
  <si>
    <t>2448621.410 </t>
  </si>
  <si>
    <t> 30.12.1991 21:50 </t>
  </si>
  <si>
    <t>2449673.549 </t>
  </si>
  <si>
    <t> 17.11.1994 01:10 </t>
  </si>
  <si>
    <t> P.Molik </t>
  </si>
  <si>
    <t>OEJV 0060 </t>
  </si>
  <si>
    <t>2449688.367 </t>
  </si>
  <si>
    <t> 01.12.1994 20:48 </t>
  </si>
  <si>
    <t>2449692.490 </t>
  </si>
  <si>
    <t> 05.12.1994 23:45 </t>
  </si>
  <si>
    <t>2450042.375 </t>
  </si>
  <si>
    <t> 20.11.1995 21:00 </t>
  </si>
  <si>
    <t> BBS 111 </t>
  </si>
  <si>
    <t>2450749.5688 </t>
  </si>
  <si>
    <t> 28.10.1997 01:39 </t>
  </si>
  <si>
    <t> 0.0105 </t>
  </si>
  <si>
    <t>o</t>
  </si>
  <si>
    <t> W.Kleikamp </t>
  </si>
  <si>
    <t>BAVM 111 </t>
  </si>
  <si>
    <t>2450862.347 </t>
  </si>
  <si>
    <t> 17.02.1998 20:19 </t>
  </si>
  <si>
    <t> BBS 117 </t>
  </si>
  <si>
    <t>2450862.351 </t>
  </si>
  <si>
    <t> 17.02.1998 20:25 </t>
  </si>
  <si>
    <t> BBS 118 </t>
  </si>
  <si>
    <t>2453255.6134 </t>
  </si>
  <si>
    <t> 07.09.2004 02:43 </t>
  </si>
  <si>
    <t> 0.0201 </t>
  </si>
  <si>
    <t> M. Zejda et al. </t>
  </si>
  <si>
    <t>IBVS 5741 </t>
  </si>
  <si>
    <t>2453760.27502 </t>
  </si>
  <si>
    <t> 24.01.2006 18:36 </t>
  </si>
  <si>
    <t> 0.01698 </t>
  </si>
  <si>
    <t>C </t>
  </si>
  <si>
    <t>R</t>
  </si>
  <si>
    <t> R.Ehrenberger </t>
  </si>
  <si>
    <t>OEJV 0074 </t>
  </si>
  <si>
    <t>2454033.6014 </t>
  </si>
  <si>
    <t> 25.10.2006 02:26 </t>
  </si>
  <si>
    <t> 0.0176 </t>
  </si>
  <si>
    <t>-I</t>
  </si>
  <si>
    <t> F. Agerer </t>
  </si>
  <si>
    <t>BAVM 183 </t>
  </si>
  <si>
    <t>2455181.653 </t>
  </si>
  <si>
    <t> 16.12.2009 03:40 </t>
  </si>
  <si>
    <t>33585.5</t>
  </si>
  <si>
    <t>IBVS 5920 </t>
  </si>
  <si>
    <t>2425585.44 </t>
  </si>
  <si>
    <t> 04.12.1928 22:33 </t>
  </si>
  <si>
    <t> -0.04 </t>
  </si>
  <si>
    <t>2433306.924 </t>
  </si>
  <si>
    <t> 25.01.1950 10:10 </t>
  </si>
  <si>
    <t> S.Kaho </t>
  </si>
  <si>
    <t>2441595.623 </t>
  </si>
  <si>
    <t> 05.10.1972 02:57 </t>
  </si>
  <si>
    <t>2449749.2862 </t>
  </si>
  <si>
    <t> 31.01.1995 18:52 </t>
  </si>
  <si>
    <t> 0.0015 </t>
  </si>
  <si>
    <t> M.Rottenborn </t>
  </si>
  <si>
    <t>2451509.4442 </t>
  </si>
  <si>
    <t> 26.11.1999 22:39 </t>
  </si>
  <si>
    <t> 0.0074 </t>
  </si>
  <si>
    <t> P.Sobotka </t>
  </si>
  <si>
    <t>2451509.4477 </t>
  </si>
  <si>
    <t> 26.11.1999 22:44 </t>
  </si>
  <si>
    <t> 0.0109 </t>
  </si>
  <si>
    <t> L.Brat </t>
  </si>
  <si>
    <t>2451825.1735 </t>
  </si>
  <si>
    <t> 07.10.2000 16:09 </t>
  </si>
  <si>
    <t> 0.0125 </t>
  </si>
  <si>
    <t> Kiyota </t>
  </si>
  <si>
    <t>2452592.0535 </t>
  </si>
  <si>
    <t> 13.11.2002 13:17 </t>
  </si>
  <si>
    <t> 0.0161 </t>
  </si>
  <si>
    <t>2452620.051 </t>
  </si>
  <si>
    <t> 11.12.2002 13:13 </t>
  </si>
  <si>
    <t> 0.022 </t>
  </si>
  <si>
    <t> Kanai </t>
  </si>
  <si>
    <t>2452638.981 </t>
  </si>
  <si>
    <t> 30.12.2002 11:32 </t>
  </si>
  <si>
    <t> 0.017 </t>
  </si>
  <si>
    <t>2452988.054 </t>
  </si>
  <si>
    <t> 14.12.2003 13:17 </t>
  </si>
  <si>
    <t> 0.024 </t>
  </si>
  <si>
    <t>2453300.073 </t>
  </si>
  <si>
    <t> 21.10.2004 13:45 </t>
  </si>
  <si>
    <t> 0.023 </t>
  </si>
  <si>
    <t>2453342.0549 </t>
  </si>
  <si>
    <t> 02.12.2004 13:19 </t>
  </si>
  <si>
    <t> 0.0182 </t>
  </si>
  <si>
    <t> Nagai </t>
  </si>
  <si>
    <t>2453342.055 </t>
  </si>
  <si>
    <t> 0.018 </t>
  </si>
  <si>
    <t>2453611.2642 </t>
  </si>
  <si>
    <t> 28.08.2005 18:20 </t>
  </si>
  <si>
    <t> 0.0181 </t>
  </si>
  <si>
    <t> Nakajima </t>
  </si>
  <si>
    <t>2453677.1217 </t>
  </si>
  <si>
    <t> 02.11.2005 14:55 </t>
  </si>
  <si>
    <t> 0.0140 </t>
  </si>
  <si>
    <t>2453682.067 </t>
  </si>
  <si>
    <t> 07.11.2005 13:36 </t>
  </si>
  <si>
    <t> 0.020 </t>
  </si>
  <si>
    <t>2453714.174 </t>
  </si>
  <si>
    <t> 09.12.2005 16:10 </t>
  </si>
  <si>
    <t>2453728.997 </t>
  </si>
  <si>
    <t> 24.12.2005 11:55 </t>
  </si>
  <si>
    <t>2453761.913 </t>
  </si>
  <si>
    <t> 26.01.2006 09:54 </t>
  </si>
  <si>
    <t> K. Nagai et al. </t>
  </si>
  <si>
    <t>2454052.1289 </t>
  </si>
  <si>
    <t> 12.11.2006 15:05 </t>
  </si>
  <si>
    <t>32213.5</t>
  </si>
  <si>
    <t> 0.0215 </t>
  </si>
  <si>
    <t>2455510.153 </t>
  </si>
  <si>
    <t> 09.11.2010 15:40 </t>
  </si>
  <si>
    <t>33984.5</t>
  </si>
  <si>
    <t> 0.034 </t>
  </si>
  <si>
    <t> K.Kanai </t>
  </si>
  <si>
    <t>2455524.126 </t>
  </si>
  <si>
    <t> 23.11.2010 15:01 </t>
  </si>
  <si>
    <t>34001.5</t>
  </si>
  <si>
    <t>2456617.0223 </t>
  </si>
  <si>
    <t> 20.11.2013 12:32 </t>
  </si>
  <si>
    <t>35329</t>
  </si>
  <si>
    <t> 0.0160 </t>
  </si>
  <si>
    <t> K.Nagai </t>
  </si>
  <si>
    <t>2456996.9578 </t>
  </si>
  <si>
    <t> 05.12.2014 10:59 </t>
  </si>
  <si>
    <t>35790.5</t>
  </si>
  <si>
    <t> 0.0123 </t>
  </si>
  <si>
    <t>2456996.9607 </t>
  </si>
  <si>
    <t> 05.12.2014 11:03 </t>
  </si>
  <si>
    <t> 0.0152 </t>
  </si>
  <si>
    <t>2457006.0135 </t>
  </si>
  <si>
    <t> 14.12.2014 12:19 </t>
  </si>
  <si>
    <t>35801.5</t>
  </si>
  <si>
    <t> 0.0120 </t>
  </si>
  <si>
    <t>2457006.0147 </t>
  </si>
  <si>
    <t> 14.12.2014 12:21 </t>
  </si>
  <si>
    <t> 0.0132 </t>
  </si>
  <si>
    <t>2457006.0189 </t>
  </si>
  <si>
    <t> 14.12.2014 12:27 </t>
  </si>
  <si>
    <t> 0.0174 </t>
  </si>
  <si>
    <t>VSB, 91</t>
  </si>
  <si>
    <t>JBAV, 63</t>
  </si>
  <si>
    <t>JAAVSO 51, 138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</si>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</sst>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0.0000"/>
    <numFmt numFmtId="167" formatCode="0.000"/>
    <numFmt numFmtId="168" formatCode="dd/mm/yyyy"/>
    <numFmt numFmtId="169" formatCode="0.00000"/>
  </numFmts>
  <fonts count="34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32" fillId="0" borderId="0" applyFill="0" applyBorder="0" applyProtection="0">
      <alignment vertical="top"/>
    </xf>
    <xf numFmtId="164" fontId="32" fillId="0" borderId="0" applyFill="0" applyBorder="0" applyProtection="0">
      <alignment vertical="top"/>
    </xf>
    <xf numFmtId="0" fontId="32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32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31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32" fillId="0" borderId="0"/>
    <xf numFmtId="0" fontId="32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32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78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18" fillId="0" borderId="5" xfId="0" applyFont="1" applyBorder="1" applyAlignment="1">
      <alignment vertical="center"/>
    </xf>
    <xf numFmtId="0" fontId="19" fillId="0" borderId="0" xfId="0" applyFont="1" applyAlignment="1"/>
    <xf numFmtId="0" fontId="20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21" fillId="0" borderId="0" xfId="0" applyFont="1">
      <alignment vertical="top"/>
    </xf>
    <xf numFmtId="0" fontId="22" fillId="0" borderId="0" xfId="0" applyFont="1">
      <alignment vertical="top"/>
    </xf>
    <xf numFmtId="0" fontId="23" fillId="0" borderId="0" xfId="0" applyFont="1">
      <alignment vertical="top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 vertical="top"/>
    </xf>
    <xf numFmtId="0" fontId="24" fillId="0" borderId="0" xfId="0" applyFont="1" applyAlignment="1"/>
    <xf numFmtId="0" fontId="0" fillId="0" borderId="10" xfId="0" applyBorder="1" applyAlignment="1">
      <alignment horizontal="center"/>
    </xf>
    <xf numFmtId="0" fontId="24" fillId="0" borderId="0" xfId="0" applyFont="1">
      <alignment vertical="top"/>
    </xf>
    <xf numFmtId="0" fontId="0" fillId="0" borderId="0" xfId="0" applyAlignment="1">
      <alignment horizontal="center"/>
    </xf>
    <xf numFmtId="0" fontId="20" fillId="0" borderId="0" xfId="0" applyFont="1">
      <alignment vertical="top"/>
    </xf>
    <xf numFmtId="0" fontId="24" fillId="0" borderId="0" xfId="0" applyFont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165" fontId="24" fillId="0" borderId="0" xfId="0" applyNumberFormat="1" applyFont="1">
      <alignment vertical="top"/>
    </xf>
    <xf numFmtId="0" fontId="20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25" fillId="0" borderId="1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top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7" fillId="0" borderId="0" xfId="0" applyFont="1" applyAlignment="1"/>
    <xf numFmtId="0" fontId="20" fillId="0" borderId="0" xfId="0" applyFont="1" applyAlignment="1">
      <alignment horizontal="left"/>
    </xf>
    <xf numFmtId="0" fontId="28" fillId="0" borderId="0" xfId="42" applyFont="1" applyAlignment="1">
      <alignment horizontal="left"/>
    </xf>
    <xf numFmtId="0" fontId="28" fillId="0" borderId="0" xfId="42" applyFont="1" applyAlignment="1">
      <alignment horizontal="center"/>
    </xf>
    <xf numFmtId="166" fontId="28" fillId="0" borderId="0" xfId="42" applyNumberFormat="1" applyFont="1" applyAlignment="1">
      <alignment horizontal="left" vertical="top"/>
    </xf>
    <xf numFmtId="0" fontId="28" fillId="0" borderId="0" xfId="42" applyFont="1" applyAlignment="1">
      <alignment horizontal="left" vertical="top"/>
    </xf>
    <xf numFmtId="0" fontId="29" fillId="0" borderId="0" xfId="42" applyFont="1"/>
    <xf numFmtId="0" fontId="29" fillId="0" borderId="0" xfId="42" applyFont="1" applyAlignment="1">
      <alignment horizontal="center"/>
    </xf>
    <xf numFmtId="0" fontId="29" fillId="0" borderId="0" xfId="42" applyFont="1" applyAlignment="1">
      <alignment horizontal="left"/>
    </xf>
    <xf numFmtId="167" fontId="0" fillId="0" borderId="0" xfId="0" applyNumberFormat="1" applyAlignment="1">
      <alignment horizontal="left"/>
    </xf>
    <xf numFmtId="0" fontId="30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31" fillId="0" borderId="0" xfId="38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18" fillId="24" borderId="18" xfId="0" applyFont="1" applyFill="1" applyBorder="1" applyAlignment="1">
      <alignment horizontal="left" vertical="top" wrapText="1" indent="1"/>
    </xf>
    <xf numFmtId="0" fontId="18" fillId="24" borderId="18" xfId="0" applyFont="1" applyFill="1" applyBorder="1" applyAlignment="1">
      <alignment horizontal="center" vertical="top" wrapText="1"/>
    </xf>
    <xf numFmtId="0" fontId="18" fillId="24" borderId="18" xfId="0" applyFont="1" applyFill="1" applyBorder="1" applyAlignment="1">
      <alignment horizontal="right" vertical="top" wrapText="1"/>
    </xf>
    <xf numFmtId="0" fontId="31" fillId="24" borderId="18" xfId="38" applyNumberForma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3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32" fillId="0" borderId="0" xfId="0" applyFont="1" applyAlignment="1"/>
    <xf numFmtId="168" fontId="32" fillId="0" borderId="0" xfId="0" applyNumberFormat="1" applyFont="1" applyAlignment="1"/>
    <xf numFmtId="0" fontId="32" fillId="0" borderId="0" xfId="0" applyFont="1">
      <alignment vertical="top"/>
    </xf>
    <xf numFmtId="0" fontId="33" fillId="0" borderId="0" xfId="0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169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169" fontId="33" fillId="0" borderId="0" xfId="0" applyNumberFormat="1" applyFont="1" applyAlignment="1" applyProtection="1">
      <alignment horizontal="left" vertical="center" wrapText="1"/>
      <protection locked="0"/>
    </xf>
    <xf numFmtId="0" fontId="32" fillId="0" borderId="0" xfId="0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V1241 Tau - O-C Diagr.</a:t>
            </a:r>
          </a:p>
        </c:rich>
      </c:tx>
      <c:layout>
        <c:manualLayout>
          <c:xMode val="edge"/>
          <c:yMode val="edge"/>
          <c:x val="0.36011951631046119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86523559555056"/>
          <c:y val="0.1389762956746394"/>
          <c:w val="0.8105171228596425"/>
          <c:h val="0.663532857765820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Active!$F$21:$F$2150</c:f>
              <c:numCache>
                <c:formatCode>General</c:formatCode>
                <c:ptCount val="2130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  <c:pt idx="195">
                  <c:v>38478.5</c:v>
                </c:pt>
                <c:pt idx="196">
                  <c:v>38495.5</c:v>
                </c:pt>
                <c:pt idx="197">
                  <c:v>38495.5</c:v>
                </c:pt>
                <c:pt idx="198">
                  <c:v>38528</c:v>
                </c:pt>
                <c:pt idx="199">
                  <c:v>38776.5</c:v>
                </c:pt>
                <c:pt idx="200">
                  <c:v>38783</c:v>
                </c:pt>
                <c:pt idx="201">
                  <c:v>39355.5</c:v>
                </c:pt>
                <c:pt idx="202">
                  <c:v>39366.5</c:v>
                </c:pt>
              </c:numCache>
            </c:numRef>
          </c:xVal>
          <c:yVal>
            <c:numRef>
              <c:f>Active!$H$21:$H$2150</c:f>
              <c:numCache>
                <c:formatCode>General</c:formatCode>
                <c:ptCount val="2130"/>
                <c:pt idx="0">
                  <c:v>1.0967700000037439E-2</c:v>
                </c:pt>
                <c:pt idx="1">
                  <c:v>1.4967700000852346E-2</c:v>
                </c:pt>
                <c:pt idx="2">
                  <c:v>2.2354269996867515E-2</c:v>
                </c:pt>
                <c:pt idx="3">
                  <c:v>-3.5821680005028611E-2</c:v>
                </c:pt>
                <c:pt idx="4">
                  <c:v>-2.982168000380625E-2</c:v>
                </c:pt>
                <c:pt idx="5">
                  <c:v>-3.9054000080795959E-4</c:v>
                </c:pt>
                <c:pt idx="6">
                  <c:v>3.6094599963689689E-3</c:v>
                </c:pt>
                <c:pt idx="7">
                  <c:v>-1.0349300002417294E-2</c:v>
                </c:pt>
                <c:pt idx="8">
                  <c:v>-7.3493000018061139E-3</c:v>
                </c:pt>
                <c:pt idx="9">
                  <c:v>-1.6576800007896964E-3</c:v>
                </c:pt>
                <c:pt idx="10">
                  <c:v>-9.280600024794694E-4</c:v>
                </c:pt>
                <c:pt idx="11">
                  <c:v>-7.1984400019573513E-3</c:v>
                </c:pt>
                <c:pt idx="12">
                  <c:v>-2.9146799999580253E-2</c:v>
                </c:pt>
                <c:pt idx="13">
                  <c:v>-2.1468000013555866E-3</c:v>
                </c:pt>
                <c:pt idx="14">
                  <c:v>-1.4769080004043644E-2</c:v>
                </c:pt>
                <c:pt idx="15">
                  <c:v>-8.7690800028212834E-3</c:v>
                </c:pt>
                <c:pt idx="16">
                  <c:v>0</c:v>
                </c:pt>
                <c:pt idx="17">
                  <c:v>0</c:v>
                </c:pt>
                <c:pt idx="18">
                  <c:v>-5.9967600027448498E-3</c:v>
                </c:pt>
                <c:pt idx="19">
                  <c:v>4.0678000004845671E-4</c:v>
                </c:pt>
                <c:pt idx="20">
                  <c:v>-6.567400003405055E-3</c:v>
                </c:pt>
                <c:pt idx="21">
                  <c:v>-6.822680003097048E-3</c:v>
                </c:pt>
                <c:pt idx="22">
                  <c:v>-2.8566200016939547E-3</c:v>
                </c:pt>
                <c:pt idx="23">
                  <c:v>-4.0495400025974959E-3</c:v>
                </c:pt>
                <c:pt idx="24">
                  <c:v>-5.4014400011510588E-3</c:v>
                </c:pt>
                <c:pt idx="25">
                  <c:v>-3.6460000046645291E-3</c:v>
                </c:pt>
                <c:pt idx="26">
                  <c:v>-3.9979000030143652E-3</c:v>
                </c:pt>
                <c:pt idx="27">
                  <c:v>-4.2166400016867556E-3</c:v>
                </c:pt>
                <c:pt idx="28">
                  <c:v>-7.1908200006873813E-3</c:v>
                </c:pt>
                <c:pt idx="29">
                  <c:v>-1.178728000013507E-2</c:v>
                </c:pt>
                <c:pt idx="31">
                  <c:v>1.181799998448696E-3</c:v>
                </c:pt>
                <c:pt idx="32">
                  <c:v>2.1818000022904016E-3</c:v>
                </c:pt>
                <c:pt idx="82">
                  <c:v>6.9154399971012026E-3</c:v>
                </c:pt>
                <c:pt idx="96">
                  <c:v>-2.4391480001213495E-2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81-465A-A096-A6EC05F8B2B1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Active!$F$21:$F$2150</c:f>
              <c:numCache>
                <c:formatCode>General</c:formatCode>
                <c:ptCount val="2130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  <c:pt idx="195">
                  <c:v>38478.5</c:v>
                </c:pt>
                <c:pt idx="196">
                  <c:v>38495.5</c:v>
                </c:pt>
                <c:pt idx="197">
                  <c:v>38495.5</c:v>
                </c:pt>
                <c:pt idx="198">
                  <c:v>38528</c:v>
                </c:pt>
                <c:pt idx="199">
                  <c:v>38776.5</c:v>
                </c:pt>
                <c:pt idx="200">
                  <c:v>38783</c:v>
                </c:pt>
                <c:pt idx="201">
                  <c:v>39355.5</c:v>
                </c:pt>
                <c:pt idx="202">
                  <c:v>39366.5</c:v>
                </c:pt>
              </c:numCache>
            </c:numRef>
          </c:xVal>
          <c:yVal>
            <c:numRef>
              <c:f>Active!$I$21:$I$2150</c:f>
              <c:numCache>
                <c:formatCode>General</c:formatCode>
                <c:ptCount val="2130"/>
                <c:pt idx="30">
                  <c:v>-4.7157000008155592E-3</c:v>
                </c:pt>
                <c:pt idx="33">
                  <c:v>7.470019998436328E-3</c:v>
                </c:pt>
                <c:pt idx="34">
                  <c:v>8.2254599983571097E-3</c:v>
                </c:pt>
                <c:pt idx="35">
                  <c:v>-6.3477800067630596E-3</c:v>
                </c:pt>
                <c:pt idx="36">
                  <c:v>7.2405600003548898E-3</c:v>
                </c:pt>
                <c:pt idx="37">
                  <c:v>-9.5236000197473913E-4</c:v>
                </c:pt>
                <c:pt idx="38">
                  <c:v>2.206619996286463E-3</c:v>
                </c:pt>
                <c:pt idx="39">
                  <c:v>5.2324399948702194E-3</c:v>
                </c:pt>
                <c:pt idx="40">
                  <c:v>6.3598000269848853E-4</c:v>
                </c:pt>
                <c:pt idx="41">
                  <c:v>1.1388820006686728E-2</c:v>
                </c:pt>
                <c:pt idx="42">
                  <c:v>-2.0744799985550344E-3</c:v>
                </c:pt>
                <c:pt idx="43">
                  <c:v>4.6252600004663691E-3</c:v>
                </c:pt>
                <c:pt idx="44">
                  <c:v>-1.2645120004890487E-2</c:v>
                </c:pt>
                <c:pt idx="45">
                  <c:v>9.3548799923155457E-3</c:v>
                </c:pt>
                <c:pt idx="46">
                  <c:v>4.5396799978334457E-3</c:v>
                </c:pt>
                <c:pt idx="47">
                  <c:v>5.5913200048962608E-3</c:v>
                </c:pt>
                <c:pt idx="48">
                  <c:v>5.7761200005188584E-3</c:v>
                </c:pt>
                <c:pt idx="49">
                  <c:v>7.3183400018024258E-3</c:v>
                </c:pt>
                <c:pt idx="50">
                  <c:v>3.7218799989204854E-3</c:v>
                </c:pt>
                <c:pt idx="51">
                  <c:v>4.099600002518855E-3</c:v>
                </c:pt>
                <c:pt idx="52">
                  <c:v>4.5547800036729313E-3</c:v>
                </c:pt>
                <c:pt idx="53">
                  <c:v>2.9583200011984445E-3</c:v>
                </c:pt>
                <c:pt idx="54">
                  <c:v>-4.2604199989000335E-3</c:v>
                </c:pt>
                <c:pt idx="55">
                  <c:v>-1.5647400068701245E-3</c:v>
                </c:pt>
                <c:pt idx="56">
                  <c:v>1.4353739999933168E-2</c:v>
                </c:pt>
                <c:pt idx="57">
                  <c:v>-2.5389200018253177E-3</c:v>
                </c:pt>
                <c:pt idx="58">
                  <c:v>7.4610800002119504E-3</c:v>
                </c:pt>
                <c:pt idx="59">
                  <c:v>4.6717000004719011E-3</c:v>
                </c:pt>
                <c:pt idx="60">
                  <c:v>2.8823199972975999E-3</c:v>
                </c:pt>
                <c:pt idx="61">
                  <c:v>4.8878399975365028E-3</c:v>
                </c:pt>
                <c:pt idx="62">
                  <c:v>4.694920004112646E-3</c:v>
                </c:pt>
                <c:pt idx="63">
                  <c:v>8.0984599990188144E-3</c:v>
                </c:pt>
                <c:pt idx="64">
                  <c:v>0</c:v>
                </c:pt>
                <c:pt idx="65">
                  <c:v>1.5635159994417336E-2</c:v>
                </c:pt>
                <c:pt idx="66">
                  <c:v>1.7941400001291186E-3</c:v>
                </c:pt>
                <c:pt idx="67">
                  <c:v>1.0819959999935236E-2</c:v>
                </c:pt>
                <c:pt idx="68">
                  <c:v>-6.0210599986021407E-3</c:v>
                </c:pt>
                <c:pt idx="69">
                  <c:v>-6.9694200064986944E-3</c:v>
                </c:pt>
                <c:pt idx="70">
                  <c:v>-4.216580004140269E-3</c:v>
                </c:pt>
                <c:pt idx="74">
                  <c:v>3.3555199988768436E-3</c:v>
                </c:pt>
                <c:pt idx="75">
                  <c:v>2.7387599984649569E-3</c:v>
                </c:pt>
                <c:pt idx="76">
                  <c:v>2.1681199941667728E-3</c:v>
                </c:pt>
                <c:pt idx="77">
                  <c:v>5.1681199984159321E-3</c:v>
                </c:pt>
                <c:pt idx="78">
                  <c:v>1.1704819997248705E-2</c:v>
                </c:pt>
                <c:pt idx="81">
                  <c:v>6.9154399971012026E-3</c:v>
                </c:pt>
                <c:pt idx="83">
                  <c:v>8.2931599972653203E-3</c:v>
                </c:pt>
                <c:pt idx="85">
                  <c:v>-5.4785999964224175E-4</c:v>
                </c:pt>
                <c:pt idx="86">
                  <c:v>-4.1443200025241822E-3</c:v>
                </c:pt>
                <c:pt idx="87">
                  <c:v>4.8556799956713803E-3</c:v>
                </c:pt>
                <c:pt idx="88">
                  <c:v>-1.1470400000689551E-2</c:v>
                </c:pt>
                <c:pt idx="89">
                  <c:v>-8.4704000037163496E-3</c:v>
                </c:pt>
                <c:pt idx="90">
                  <c:v>2.5922000349964947E-4</c:v>
                </c:pt>
                <c:pt idx="91">
                  <c:v>1.3259220002510119E-2</c:v>
                </c:pt>
                <c:pt idx="93">
                  <c:v>8.4956599966972135E-3</c:v>
                </c:pt>
                <c:pt idx="94">
                  <c:v>5.4753599979449064E-3</c:v>
                </c:pt>
                <c:pt idx="95">
                  <c:v>-1.1211000019102357E-3</c:v>
                </c:pt>
                <c:pt idx="97">
                  <c:v>3.0216399973141961E-3</c:v>
                </c:pt>
                <c:pt idx="98">
                  <c:v>-7.3937600027420558E-3</c:v>
                </c:pt>
                <c:pt idx="99">
                  <c:v>7.117120003385935E-3</c:v>
                </c:pt>
                <c:pt idx="100">
                  <c:v>5.4583000019192696E-3</c:v>
                </c:pt>
                <c:pt idx="101">
                  <c:v>-1.1381599979358725E-3</c:v>
                </c:pt>
                <c:pt idx="102">
                  <c:v>-3.0526000045938417E-4</c:v>
                </c:pt>
                <c:pt idx="103">
                  <c:v>-1.524000006611459E-3</c:v>
                </c:pt>
                <c:pt idx="104">
                  <c:v>6.8537199986167252E-3</c:v>
                </c:pt>
                <c:pt idx="105">
                  <c:v>7.8537199951824732E-3</c:v>
                </c:pt>
                <c:pt idx="106">
                  <c:v>1.9090159999905154E-2</c:v>
                </c:pt>
                <c:pt idx="107">
                  <c:v>1.2246539998159278E-2</c:v>
                </c:pt>
                <c:pt idx="108">
                  <c:v>-1.4260003808885813E-5</c:v>
                </c:pt>
                <c:pt idx="109">
                  <c:v>5.14211999688996E-3</c:v>
                </c:pt>
                <c:pt idx="110">
                  <c:v>7.1598200011067092E-3</c:v>
                </c:pt>
                <c:pt idx="111">
                  <c:v>1.094107999233529E-2</c:v>
                </c:pt>
                <c:pt idx="112">
                  <c:v>-6.6812000077334233E-3</c:v>
                </c:pt>
                <c:pt idx="113">
                  <c:v>-3.8483000025735237E-3</c:v>
                </c:pt>
                <c:pt idx="114">
                  <c:v>-6.0670400052913465E-3</c:v>
                </c:pt>
                <c:pt idx="115">
                  <c:v>2.0974600047338754E-3</c:v>
                </c:pt>
                <c:pt idx="116">
                  <c:v>-1.5329400048358366E-3</c:v>
                </c:pt>
                <c:pt idx="117">
                  <c:v>3.8624799999524839E-3</c:v>
                </c:pt>
                <c:pt idx="118">
                  <c:v>-1.0815180001372937E-2</c:v>
                </c:pt>
                <c:pt idx="119">
                  <c:v>-8.1517999933566898E-4</c:v>
                </c:pt>
                <c:pt idx="120">
                  <c:v>3.5883599994122051E-3</c:v>
                </c:pt>
                <c:pt idx="121">
                  <c:v>-1.2252660002559423E-2</c:v>
                </c:pt>
                <c:pt idx="122">
                  <c:v>-1.3638500007800758E-2</c:v>
                </c:pt>
                <c:pt idx="123">
                  <c:v>3.3614999920246191E-3</c:v>
                </c:pt>
                <c:pt idx="124">
                  <c:v>-8.5984000179450959E-4</c:v>
                </c:pt>
                <c:pt idx="125">
                  <c:v>1.9472399944788776E-3</c:v>
                </c:pt>
                <c:pt idx="126">
                  <c:v>3.4266000147908926E-4</c:v>
                </c:pt>
                <c:pt idx="127">
                  <c:v>1.0899799963226542E-3</c:v>
                </c:pt>
                <c:pt idx="128">
                  <c:v>-6.2161999812815338E-4</c:v>
                </c:pt>
                <c:pt idx="129">
                  <c:v>5.9220599941909313E-3</c:v>
                </c:pt>
                <c:pt idx="130">
                  <c:v>-7.8931399984867312E-3</c:v>
                </c:pt>
                <c:pt idx="131">
                  <c:v>-4.719060001662001E-3</c:v>
                </c:pt>
                <c:pt idx="132">
                  <c:v>-2.9636199978995137E-3</c:v>
                </c:pt>
                <c:pt idx="133">
                  <c:v>9.8176399988005869E-3</c:v>
                </c:pt>
                <c:pt idx="134">
                  <c:v>-8.534259999578353E-3</c:v>
                </c:pt>
                <c:pt idx="135">
                  <c:v>-1.5654000162612647E-4</c:v>
                </c:pt>
                <c:pt idx="136">
                  <c:v>3.2023399908212014E-3</c:v>
                </c:pt>
                <c:pt idx="137">
                  <c:v>-2.6128600002266467E-3</c:v>
                </c:pt>
                <c:pt idx="138">
                  <c:v>1.3871400005882606E-3</c:v>
                </c:pt>
                <c:pt idx="139">
                  <c:v>6.3166600011754781E-3</c:v>
                </c:pt>
                <c:pt idx="140">
                  <c:v>4.7201999987009913E-3</c:v>
                </c:pt>
                <c:pt idx="141">
                  <c:v>4.2461800039745867E-3</c:v>
                </c:pt>
                <c:pt idx="142">
                  <c:v>-2.1148510000784881E-2</c:v>
                </c:pt>
                <c:pt idx="143">
                  <c:v>5.6755400000838563E-3</c:v>
                </c:pt>
                <c:pt idx="148">
                  <c:v>5.9996600029990077E-3</c:v>
                </c:pt>
                <c:pt idx="151">
                  <c:v>7.0117999712238088E-4</c:v>
                </c:pt>
                <c:pt idx="152">
                  <c:v>4.7011799979372881E-3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81-465A-A096-A6EC05F8B2B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Active!$F$21:$F$2150</c:f>
              <c:numCache>
                <c:formatCode>General</c:formatCode>
                <c:ptCount val="2130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  <c:pt idx="195">
                  <c:v>38478.5</c:v>
                </c:pt>
                <c:pt idx="196">
                  <c:v>38495.5</c:v>
                </c:pt>
                <c:pt idx="197">
                  <c:v>38495.5</c:v>
                </c:pt>
                <c:pt idx="198">
                  <c:v>38528</c:v>
                </c:pt>
                <c:pt idx="199">
                  <c:v>38776.5</c:v>
                </c:pt>
                <c:pt idx="200">
                  <c:v>38783</c:v>
                </c:pt>
                <c:pt idx="201">
                  <c:v>39355.5</c:v>
                </c:pt>
                <c:pt idx="202">
                  <c:v>39366.5</c:v>
                </c:pt>
              </c:numCache>
            </c:numRef>
          </c:xVal>
          <c:yVal>
            <c:numRef>
              <c:f>Active!$J$21:$J$2150</c:f>
              <c:numCache>
                <c:formatCode>General</c:formatCode>
                <c:ptCount val="2130"/>
                <c:pt idx="72">
                  <c:v>-7.844600040698424E-4</c:v>
                </c:pt>
                <c:pt idx="73">
                  <c:v>1.2226199978613295E-3</c:v>
                </c:pt>
                <c:pt idx="79">
                  <c:v>-2.1139200034667738E-3</c:v>
                </c:pt>
                <c:pt idx="80">
                  <c:v>2.8673400011030026E-3</c:v>
                </c:pt>
                <c:pt idx="84">
                  <c:v>-2.829119999660179E-3</c:v>
                </c:pt>
                <c:pt idx="147">
                  <c:v>1.4549400002579205E-3</c:v>
                </c:pt>
                <c:pt idx="149">
                  <c:v>1.0543240001425147E-2</c:v>
                </c:pt>
                <c:pt idx="150">
                  <c:v>1.0543240001425147E-2</c:v>
                </c:pt>
                <c:pt idx="153">
                  <c:v>7.3824999999487773E-3</c:v>
                </c:pt>
                <c:pt idx="154">
                  <c:v>1.0882499998842832E-2</c:v>
                </c:pt>
                <c:pt idx="171">
                  <c:v>1.7597419995581731E-2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81-465A-A096-A6EC05F8B2B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Active!$F$21:$F$2150</c:f>
              <c:numCache>
                <c:formatCode>General</c:formatCode>
                <c:ptCount val="2130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  <c:pt idx="195">
                  <c:v>38478.5</c:v>
                </c:pt>
                <c:pt idx="196">
                  <c:v>38495.5</c:v>
                </c:pt>
                <c:pt idx="197">
                  <c:v>38495.5</c:v>
                </c:pt>
                <c:pt idx="198">
                  <c:v>38528</c:v>
                </c:pt>
                <c:pt idx="199">
                  <c:v>38776.5</c:v>
                </c:pt>
                <c:pt idx="200">
                  <c:v>38783</c:v>
                </c:pt>
                <c:pt idx="201">
                  <c:v>39355.5</c:v>
                </c:pt>
                <c:pt idx="202">
                  <c:v>39366.5</c:v>
                </c:pt>
              </c:numCache>
            </c:numRef>
          </c:xVal>
          <c:yVal>
            <c:numRef>
              <c:f>Active!$K$21:$K$2150</c:f>
              <c:numCache>
                <c:formatCode>General</c:formatCode>
                <c:ptCount val="2130"/>
                <c:pt idx="71">
                  <c:v>-4.8800000513438135E-4</c:v>
                </c:pt>
                <c:pt idx="92">
                  <c:v>-2.714959999138955E-3</c:v>
                </c:pt>
                <c:pt idx="155">
                  <c:v>1.2491769994085189E-2</c:v>
                </c:pt>
                <c:pt idx="156">
                  <c:v>1.613280000310624E-2</c:v>
                </c:pt>
                <c:pt idx="157">
                  <c:v>2.2439879998273682E-2</c:v>
                </c:pt>
                <c:pt idx="158">
                  <c:v>1.7221139998582657E-2</c:v>
                </c:pt>
                <c:pt idx="159">
                  <c:v>2.3580019995279144E-2</c:v>
                </c:pt>
                <c:pt idx="160">
                  <c:v>2.0106520001718309E-2</c:v>
                </c:pt>
                <c:pt idx="161">
                  <c:v>2.310600000055274E-2</c:v>
                </c:pt>
                <c:pt idx="162">
                  <c:v>1.821662000293145E-2</c:v>
                </c:pt>
                <c:pt idx="163">
                  <c:v>1.8316620000405237E-2</c:v>
                </c:pt>
                <c:pt idx="164">
                  <c:v>1.8102359994372819E-2</c:v>
                </c:pt>
                <c:pt idx="165">
                  <c:v>1.3971959997434169E-2</c:v>
                </c:pt>
                <c:pt idx="166">
                  <c:v>1.9649679998110514E-2</c:v>
                </c:pt>
                <c:pt idx="167">
                  <c:v>1.9104859995422885E-2</c:v>
                </c:pt>
                <c:pt idx="168">
                  <c:v>2.3238020003191195E-2</c:v>
                </c:pt>
                <c:pt idx="169">
                  <c:v>1.6983580004307441E-2</c:v>
                </c:pt>
                <c:pt idx="170">
                  <c:v>8.4228199993958697E-3</c:v>
                </c:pt>
                <c:pt idx="172">
                  <c:v>2.1513870007765945E-2</c:v>
                </c:pt>
                <c:pt idx="173">
                  <c:v>1.865250999253476E-2</c:v>
                </c:pt>
                <c:pt idx="174">
                  <c:v>1.6154440003447235E-2</c:v>
                </c:pt>
                <c:pt idx="175">
                  <c:v>3.3770889996958431E-2</c:v>
                </c:pt>
                <c:pt idx="176">
                  <c:v>1.1174430001119617E-2</c:v>
                </c:pt>
                <c:pt idx="177">
                  <c:v>1.7166109995741863E-2</c:v>
                </c:pt>
                <c:pt idx="178">
                  <c:v>1.5967879997333512E-2</c:v>
                </c:pt>
                <c:pt idx="179">
                  <c:v>1.6044979995058384E-2</c:v>
                </c:pt>
                <c:pt idx="180">
                  <c:v>1.226460999896517E-2</c:v>
                </c:pt>
                <c:pt idx="181">
                  <c:v>1.5164610005740542E-2</c:v>
                </c:pt>
                <c:pt idx="182">
                  <c:v>1.1990430000878405E-2</c:v>
                </c:pt>
                <c:pt idx="183">
                  <c:v>1.3190429999667685E-2</c:v>
                </c:pt>
                <c:pt idx="184">
                  <c:v>1.7390430002706125E-2</c:v>
                </c:pt>
                <c:pt idx="185">
                  <c:v>1.4330829995742533E-2</c:v>
                </c:pt>
                <c:pt idx="186">
                  <c:v>1.6482630002428778E-2</c:v>
                </c:pt>
                <c:pt idx="187">
                  <c:v>1.6677141233230941E-2</c:v>
                </c:pt>
                <c:pt idx="188">
                  <c:v>7.00376999884611E-3</c:v>
                </c:pt>
                <c:pt idx="189">
                  <c:v>1.611465000314638E-2</c:v>
                </c:pt>
                <c:pt idx="190">
                  <c:v>1.5467560151591897E-2</c:v>
                </c:pt>
                <c:pt idx="191">
                  <c:v>1.2646039998799097E-2</c:v>
                </c:pt>
                <c:pt idx="192">
                  <c:v>1.4280769995821174E-2</c:v>
                </c:pt>
                <c:pt idx="193">
                  <c:v>1.2770879999152385E-2</c:v>
                </c:pt>
                <c:pt idx="194">
                  <c:v>1.2003780000668485E-2</c:v>
                </c:pt>
                <c:pt idx="195">
                  <c:v>1.368317000742536E-2</c:v>
                </c:pt>
                <c:pt idx="196">
                  <c:v>1.2086710092262365E-2</c:v>
                </c:pt>
                <c:pt idx="197">
                  <c:v>1.7086709980503656E-2</c:v>
                </c:pt>
                <c:pt idx="198">
                  <c:v>1.0499359996174462E-2</c:v>
                </c:pt>
                <c:pt idx="199">
                  <c:v>1.340992990299128E-2</c:v>
                </c:pt>
                <c:pt idx="200">
                  <c:v>3.1524599980912171E-3</c:v>
                </c:pt>
                <c:pt idx="201">
                  <c:v>9.2599099152721465E-3</c:v>
                </c:pt>
                <c:pt idx="202">
                  <c:v>9.5857302076183259E-3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81-465A-A096-A6EC05F8B2B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Active!$F$21:$F$2150</c:f>
              <c:numCache>
                <c:formatCode>General</c:formatCode>
                <c:ptCount val="2130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  <c:pt idx="195">
                  <c:v>38478.5</c:v>
                </c:pt>
                <c:pt idx="196">
                  <c:v>38495.5</c:v>
                </c:pt>
                <c:pt idx="197">
                  <c:v>38495.5</c:v>
                </c:pt>
                <c:pt idx="198">
                  <c:v>38528</c:v>
                </c:pt>
                <c:pt idx="199">
                  <c:v>38776.5</c:v>
                </c:pt>
                <c:pt idx="200">
                  <c:v>38783</c:v>
                </c:pt>
                <c:pt idx="201">
                  <c:v>39355.5</c:v>
                </c:pt>
                <c:pt idx="202">
                  <c:v>39366.5</c:v>
                </c:pt>
              </c:numCache>
            </c:numRef>
          </c:xVal>
          <c:yVal>
            <c:numRef>
              <c:f>Active!$L$21:$L$2150</c:f>
              <c:numCache>
                <c:formatCode>General</c:formatCode>
                <c:ptCount val="21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81-465A-A096-A6EC05F8B2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Active!$F$21:$F$2150</c:f>
              <c:numCache>
                <c:formatCode>General</c:formatCode>
                <c:ptCount val="2130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  <c:pt idx="195">
                  <c:v>38478.5</c:v>
                </c:pt>
                <c:pt idx="196">
                  <c:v>38495.5</c:v>
                </c:pt>
                <c:pt idx="197">
                  <c:v>38495.5</c:v>
                </c:pt>
                <c:pt idx="198">
                  <c:v>38528</c:v>
                </c:pt>
                <c:pt idx="199">
                  <c:v>38776.5</c:v>
                </c:pt>
                <c:pt idx="200">
                  <c:v>38783</c:v>
                </c:pt>
                <c:pt idx="201">
                  <c:v>39355.5</c:v>
                </c:pt>
                <c:pt idx="202">
                  <c:v>39366.5</c:v>
                </c:pt>
              </c:numCache>
            </c:numRef>
          </c:xVal>
          <c:yVal>
            <c:numRef>
              <c:f>Active!$M$21:$M$2150</c:f>
              <c:numCache>
                <c:formatCode>General</c:formatCode>
                <c:ptCount val="21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81-465A-A096-A6EC05F8B2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Active!$F$21:$F$2150</c:f>
              <c:numCache>
                <c:formatCode>General</c:formatCode>
                <c:ptCount val="2130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  <c:pt idx="195">
                  <c:v>38478.5</c:v>
                </c:pt>
                <c:pt idx="196">
                  <c:v>38495.5</c:v>
                </c:pt>
                <c:pt idx="197">
                  <c:v>38495.5</c:v>
                </c:pt>
                <c:pt idx="198">
                  <c:v>38528</c:v>
                </c:pt>
                <c:pt idx="199">
                  <c:v>38776.5</c:v>
                </c:pt>
                <c:pt idx="200">
                  <c:v>38783</c:v>
                </c:pt>
                <c:pt idx="201">
                  <c:v>39355.5</c:v>
                </c:pt>
                <c:pt idx="202">
                  <c:v>39366.5</c:v>
                </c:pt>
              </c:numCache>
            </c:numRef>
          </c:xVal>
          <c:yVal>
            <c:numRef>
              <c:f>Active!$N$21:$N$2150</c:f>
              <c:numCache>
                <c:formatCode>General</c:formatCode>
                <c:ptCount val="21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81-465A-A096-A6EC05F8B2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Active!$F$21:$F$2150</c:f>
              <c:numCache>
                <c:formatCode>General</c:formatCode>
                <c:ptCount val="2130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  <c:pt idx="195">
                  <c:v>38478.5</c:v>
                </c:pt>
                <c:pt idx="196">
                  <c:v>38495.5</c:v>
                </c:pt>
                <c:pt idx="197">
                  <c:v>38495.5</c:v>
                </c:pt>
                <c:pt idx="198">
                  <c:v>38528</c:v>
                </c:pt>
                <c:pt idx="199">
                  <c:v>38776.5</c:v>
                </c:pt>
                <c:pt idx="200">
                  <c:v>38783</c:v>
                </c:pt>
                <c:pt idx="201">
                  <c:v>39355.5</c:v>
                </c:pt>
                <c:pt idx="202">
                  <c:v>39366.5</c:v>
                </c:pt>
              </c:numCache>
            </c:numRef>
          </c:xVal>
          <c:yVal>
            <c:numRef>
              <c:f>Active!$O$21:$O$2150</c:f>
              <c:numCache>
                <c:formatCode>General</c:formatCode>
                <c:ptCount val="2130"/>
                <c:pt idx="0">
                  <c:v>5.3588004486676104E-2</c:v>
                </c:pt>
                <c:pt idx="1">
                  <c:v>5.3588004486676104E-2</c:v>
                </c:pt>
                <c:pt idx="2">
                  <c:v>5.3538810286033703E-2</c:v>
                </c:pt>
                <c:pt idx="3">
                  <c:v>5.3536274502495436E-2</c:v>
                </c:pt>
                <c:pt idx="4">
                  <c:v>5.3536274502495436E-2</c:v>
                </c:pt>
                <c:pt idx="5">
                  <c:v>5.2525004027434138E-2</c:v>
                </c:pt>
                <c:pt idx="6">
                  <c:v>5.2525004027434138E-2</c:v>
                </c:pt>
                <c:pt idx="7">
                  <c:v>5.1407230643765574E-2</c:v>
                </c:pt>
                <c:pt idx="8">
                  <c:v>5.1407230643765574E-2</c:v>
                </c:pt>
                <c:pt idx="9">
                  <c:v>5.1304784988819546E-2</c:v>
                </c:pt>
                <c:pt idx="10">
                  <c:v>5.1303770675404238E-2</c:v>
                </c:pt>
                <c:pt idx="11">
                  <c:v>5.130275636198893E-2</c:v>
                </c:pt>
                <c:pt idx="12">
                  <c:v>5.1280441466852171E-2</c:v>
                </c:pt>
                <c:pt idx="13">
                  <c:v>5.1280441466852171E-2</c:v>
                </c:pt>
                <c:pt idx="14">
                  <c:v>5.1274355586360329E-2</c:v>
                </c:pt>
                <c:pt idx="15">
                  <c:v>5.1274355586360329E-2</c:v>
                </c:pt>
                <c:pt idx="16">
                  <c:v>5.113843758870916E-2</c:v>
                </c:pt>
                <c:pt idx="17">
                  <c:v>5.113843758870916E-2</c:v>
                </c:pt>
                <c:pt idx="18">
                  <c:v>4.9919232863509876E-2</c:v>
                </c:pt>
                <c:pt idx="19">
                  <c:v>4.9901989535449651E-2</c:v>
                </c:pt>
                <c:pt idx="20">
                  <c:v>4.9890832087881275E-2</c:v>
                </c:pt>
                <c:pt idx="21">
                  <c:v>4.9529736512031901E-2</c:v>
                </c:pt>
                <c:pt idx="22">
                  <c:v>4.9465834766867549E-2</c:v>
                </c:pt>
                <c:pt idx="23">
                  <c:v>4.9431348110747099E-2</c:v>
                </c:pt>
                <c:pt idx="24">
                  <c:v>4.9426276543670565E-2</c:v>
                </c:pt>
                <c:pt idx="25">
                  <c:v>4.9414104782686881E-2</c:v>
                </c:pt>
                <c:pt idx="26">
                  <c:v>4.940903321561034E-2</c:v>
                </c:pt>
                <c:pt idx="27">
                  <c:v>4.9385704007058273E-2</c:v>
                </c:pt>
                <c:pt idx="28">
                  <c:v>4.9374546559489897E-2</c:v>
                </c:pt>
                <c:pt idx="29">
                  <c:v>4.9357303231429672E-2</c:v>
                </c:pt>
                <c:pt idx="30">
                  <c:v>4.4023028980328983E-2</c:v>
                </c:pt>
                <c:pt idx="31">
                  <c:v>3.9078251080706262E-2</c:v>
                </c:pt>
                <c:pt idx="32">
                  <c:v>3.9078251080706262E-2</c:v>
                </c:pt>
                <c:pt idx="33">
                  <c:v>3.549671041125646E-2</c:v>
                </c:pt>
                <c:pt idx="34">
                  <c:v>3.5484538650272769E-2</c:v>
                </c:pt>
                <c:pt idx="35">
                  <c:v>3.518227325251122E-2</c:v>
                </c:pt>
                <c:pt idx="36">
                  <c:v>3.5124457387838703E-2</c:v>
                </c:pt>
                <c:pt idx="37">
                  <c:v>3.5089970731718254E-2</c:v>
                </c:pt>
                <c:pt idx="38">
                  <c:v>3.5060555642674351E-2</c:v>
                </c:pt>
                <c:pt idx="39">
                  <c:v>3.5049398195105969E-2</c:v>
                </c:pt>
                <c:pt idx="40">
                  <c:v>3.5032154867045751E-2</c:v>
                </c:pt>
                <c:pt idx="41">
                  <c:v>3.4746118483929112E-2</c:v>
                </c:pt>
                <c:pt idx="42">
                  <c:v>3.471061751439336E-2</c:v>
                </c:pt>
                <c:pt idx="43">
                  <c:v>3.4683231052180061E-2</c:v>
                </c:pt>
                <c:pt idx="44">
                  <c:v>3.468221673876476E-2</c:v>
                </c:pt>
                <c:pt idx="45">
                  <c:v>3.468221673876476E-2</c:v>
                </c:pt>
                <c:pt idx="46">
                  <c:v>3.4641644202152461E-2</c:v>
                </c:pt>
                <c:pt idx="47">
                  <c:v>3.4619329307015709E-2</c:v>
                </c:pt>
                <c:pt idx="48">
                  <c:v>3.4578756770403417E-2</c:v>
                </c:pt>
                <c:pt idx="49">
                  <c:v>3.4344450371467453E-2</c:v>
                </c:pt>
                <c:pt idx="50">
                  <c:v>3.4327207043407228E-2</c:v>
                </c:pt>
                <c:pt idx="51">
                  <c:v>3.4321121162915386E-2</c:v>
                </c:pt>
                <c:pt idx="52">
                  <c:v>3.4281562939718402E-2</c:v>
                </c:pt>
                <c:pt idx="53">
                  <c:v>3.4264319611658177E-2</c:v>
                </c:pt>
                <c:pt idx="54">
                  <c:v>3.4240990403106117E-2</c:v>
                </c:pt>
                <c:pt idx="55">
                  <c:v>3.417607434452645E-2</c:v>
                </c:pt>
                <c:pt idx="56">
                  <c:v>3.4172017090865217E-2</c:v>
                </c:pt>
                <c:pt idx="57">
                  <c:v>3.4164916896958067E-2</c:v>
                </c:pt>
                <c:pt idx="58">
                  <c:v>3.4164916896958067E-2</c:v>
                </c:pt>
                <c:pt idx="59">
                  <c:v>3.4113186912777399E-2</c:v>
                </c:pt>
                <c:pt idx="60">
                  <c:v>3.4061456928596731E-2</c:v>
                </c:pt>
                <c:pt idx="61">
                  <c:v>3.3862651499196518E-2</c:v>
                </c:pt>
                <c:pt idx="62">
                  <c:v>3.3828164843076075E-2</c:v>
                </c:pt>
                <c:pt idx="63">
                  <c:v>3.381092151501585E-2</c:v>
                </c:pt>
                <c:pt idx="64">
                  <c:v>3.3809907201600542E-2</c:v>
                </c:pt>
                <c:pt idx="65">
                  <c:v>3.3775420545480092E-2</c:v>
                </c:pt>
                <c:pt idx="66">
                  <c:v>3.374600545643619E-2</c:v>
                </c:pt>
                <c:pt idx="67">
                  <c:v>3.3734848008867807E-2</c:v>
                </c:pt>
                <c:pt idx="68">
                  <c:v>3.3705432919823898E-2</c:v>
                </c:pt>
                <c:pt idx="69">
                  <c:v>3.3683118024687139E-2</c:v>
                </c:pt>
                <c:pt idx="70">
                  <c:v>3.33970816415705E-2</c:v>
                </c:pt>
                <c:pt idx="71">
                  <c:v>3.3286521479302014E-2</c:v>
                </c:pt>
                <c:pt idx="72">
                  <c:v>3.3269278151241796E-2</c:v>
                </c:pt>
                <c:pt idx="73">
                  <c:v>3.3234791495121346E-2</c:v>
                </c:pt>
                <c:pt idx="74">
                  <c:v>3.3189147391432521E-2</c:v>
                </c:pt>
                <c:pt idx="75">
                  <c:v>3.2984256081540458E-2</c:v>
                </c:pt>
                <c:pt idx="76">
                  <c:v>3.2955855305911858E-2</c:v>
                </c:pt>
                <c:pt idx="77">
                  <c:v>3.2955855305911858E-2</c:v>
                </c:pt>
                <c:pt idx="78">
                  <c:v>3.2920354336376106E-2</c:v>
                </c:pt>
                <c:pt idx="79">
                  <c:v>3.2897025127824039E-2</c:v>
                </c:pt>
                <c:pt idx="80">
                  <c:v>3.2873695919271972E-2</c:v>
                </c:pt>
                <c:pt idx="81">
                  <c:v>3.2868624352195439E-2</c:v>
                </c:pt>
                <c:pt idx="82">
                  <c:v>3.2868624352195439E-2</c:v>
                </c:pt>
                <c:pt idx="83">
                  <c:v>3.286253847170359E-2</c:v>
                </c:pt>
                <c:pt idx="84">
                  <c:v>3.2856452591211754E-2</c:v>
                </c:pt>
                <c:pt idx="85">
                  <c:v>3.2833123382659687E-2</c:v>
                </c:pt>
                <c:pt idx="86">
                  <c:v>3.2815880054599463E-2</c:v>
                </c:pt>
                <c:pt idx="87">
                  <c:v>3.2815880054599463E-2</c:v>
                </c:pt>
                <c:pt idx="88">
                  <c:v>3.2799651039954546E-2</c:v>
                </c:pt>
                <c:pt idx="89">
                  <c:v>3.2799651039954546E-2</c:v>
                </c:pt>
                <c:pt idx="90">
                  <c:v>3.2798636726539238E-2</c:v>
                </c:pt>
                <c:pt idx="91">
                  <c:v>3.2798636726539238E-2</c:v>
                </c:pt>
                <c:pt idx="92">
                  <c:v>3.2787479278970855E-2</c:v>
                </c:pt>
                <c:pt idx="93">
                  <c:v>3.2735749294790187E-2</c:v>
                </c:pt>
                <c:pt idx="94">
                  <c:v>3.2548101312958357E-2</c:v>
                </c:pt>
                <c:pt idx="95">
                  <c:v>3.2530857984898132E-2</c:v>
                </c:pt>
                <c:pt idx="96">
                  <c:v>3.2529843671482823E-2</c:v>
                </c:pt>
                <c:pt idx="97">
                  <c:v>3.2351324510388753E-2</c:v>
                </c:pt>
                <c:pt idx="98">
                  <c:v>3.1509444375683759E-2</c:v>
                </c:pt>
                <c:pt idx="99">
                  <c:v>3.1485100853716384E-2</c:v>
                </c:pt>
                <c:pt idx="100">
                  <c:v>3.1141248605927235E-2</c:v>
                </c:pt>
                <c:pt idx="101">
                  <c:v>3.1124005277867014E-2</c:v>
                </c:pt>
                <c:pt idx="102">
                  <c:v>3.1078361174178188E-2</c:v>
                </c:pt>
                <c:pt idx="103">
                  <c:v>3.1055031965626121E-2</c:v>
                </c:pt>
                <c:pt idx="104">
                  <c:v>3.1048946085134279E-2</c:v>
                </c:pt>
                <c:pt idx="105">
                  <c:v>3.1048946085134279E-2</c:v>
                </c:pt>
                <c:pt idx="106">
                  <c:v>3.0986058653385228E-2</c:v>
                </c:pt>
                <c:pt idx="107">
                  <c:v>3.0682778942208371E-2</c:v>
                </c:pt>
                <c:pt idx="108">
                  <c:v>3.0520488795759214E-2</c:v>
                </c:pt>
                <c:pt idx="109">
                  <c:v>3.0217209084582353E-2</c:v>
                </c:pt>
                <c:pt idx="110">
                  <c:v>3.0130992444281239E-2</c:v>
                </c:pt>
                <c:pt idx="111">
                  <c:v>3.0107663235729172E-2</c:v>
                </c:pt>
                <c:pt idx="112">
                  <c:v>3.010157735523733E-2</c:v>
                </c:pt>
                <c:pt idx="113">
                  <c:v>3.0055933251548504E-2</c:v>
                </c:pt>
                <c:pt idx="114">
                  <c:v>3.0032604042996441E-2</c:v>
                </c:pt>
                <c:pt idx="115">
                  <c:v>2.9804383524552315E-2</c:v>
                </c:pt>
                <c:pt idx="116">
                  <c:v>2.9723238451327735E-2</c:v>
                </c:pt>
                <c:pt idx="117">
                  <c:v>2.9630935930534778E-2</c:v>
                </c:pt>
                <c:pt idx="118">
                  <c:v>2.8863100675147208E-2</c:v>
                </c:pt>
                <c:pt idx="119">
                  <c:v>2.8863100675147208E-2</c:v>
                </c:pt>
                <c:pt idx="120">
                  <c:v>2.8845857347086987E-2</c:v>
                </c:pt>
                <c:pt idx="121">
                  <c:v>2.8816442258043078E-2</c:v>
                </c:pt>
                <c:pt idx="122">
                  <c:v>2.8747468945802185E-2</c:v>
                </c:pt>
                <c:pt idx="123">
                  <c:v>2.8747468945802185E-2</c:v>
                </c:pt>
                <c:pt idx="124">
                  <c:v>2.845027511511717E-2</c:v>
                </c:pt>
                <c:pt idx="125">
                  <c:v>2.8415788458996723E-2</c:v>
                </c:pt>
                <c:pt idx="126">
                  <c:v>2.8323485938203767E-2</c:v>
                </c:pt>
                <c:pt idx="127">
                  <c:v>2.8236254984487345E-2</c:v>
                </c:pt>
                <c:pt idx="128">
                  <c:v>2.7404517983935422E-2</c:v>
                </c:pt>
                <c:pt idx="129">
                  <c:v>2.6933876559232871E-2</c:v>
                </c:pt>
                <c:pt idx="130">
                  <c:v>2.6893304022620579E-2</c:v>
                </c:pt>
                <c:pt idx="131">
                  <c:v>2.6503807671142608E-2</c:v>
                </c:pt>
                <c:pt idx="132">
                  <c:v>2.649163591015892E-2</c:v>
                </c:pt>
                <c:pt idx="133">
                  <c:v>2.6468306701606853E-2</c:v>
                </c:pt>
                <c:pt idx="134">
                  <c:v>2.6463235134530316E-2</c:v>
                </c:pt>
                <c:pt idx="135">
                  <c:v>2.6457149254038474E-2</c:v>
                </c:pt>
                <c:pt idx="136">
                  <c:v>2.602708036594821E-2</c:v>
                </c:pt>
                <c:pt idx="137">
                  <c:v>2.5986507829335922E-2</c:v>
                </c:pt>
                <c:pt idx="138">
                  <c:v>2.5986507829335922E-2</c:v>
                </c:pt>
                <c:pt idx="139">
                  <c:v>2.5584839716874259E-2</c:v>
                </c:pt>
                <c:pt idx="140">
                  <c:v>2.5567596388814038E-2</c:v>
                </c:pt>
                <c:pt idx="141">
                  <c:v>2.5183171604412601E-2</c:v>
                </c:pt>
                <c:pt idx="142">
                  <c:v>2.5157306612322267E-2</c:v>
                </c:pt>
                <c:pt idx="143">
                  <c:v>2.5154770828783996E-2</c:v>
                </c:pt>
                <c:pt idx="144">
                  <c:v>2.3858478284021364E-2</c:v>
                </c:pt>
                <c:pt idx="145">
                  <c:v>2.3840220642545835E-2</c:v>
                </c:pt>
                <c:pt idx="146">
                  <c:v>2.3835149075469301E-2</c:v>
                </c:pt>
                <c:pt idx="147">
                  <c:v>2.37651614498131E-2</c:v>
                </c:pt>
                <c:pt idx="148">
                  <c:v>2.3404065873963729E-2</c:v>
                </c:pt>
                <c:pt idx="149">
                  <c:v>2.2532770650214824E-2</c:v>
                </c:pt>
                <c:pt idx="150">
                  <c:v>2.2532770650214824E-2</c:v>
                </c:pt>
                <c:pt idx="151">
                  <c:v>2.2393809712317733E-2</c:v>
                </c:pt>
                <c:pt idx="152">
                  <c:v>2.2393809712317733E-2</c:v>
                </c:pt>
                <c:pt idx="153">
                  <c:v>2.1596559367886254E-2</c:v>
                </c:pt>
                <c:pt idx="154">
                  <c:v>2.1596559367886254E-2</c:v>
                </c:pt>
                <c:pt idx="155">
                  <c:v>2.1207570173115933E-2</c:v>
                </c:pt>
                <c:pt idx="156">
                  <c:v>2.0262737226757255E-2</c:v>
                </c:pt>
                <c:pt idx="157">
                  <c:v>2.0228250570636808E-2</c:v>
                </c:pt>
                <c:pt idx="158">
                  <c:v>2.0204921362084745E-2</c:v>
                </c:pt>
                <c:pt idx="159">
                  <c:v>1.9774852473994478E-2</c:v>
                </c:pt>
                <c:pt idx="160">
                  <c:v>1.944520061401963E-2</c:v>
                </c:pt>
                <c:pt idx="161">
                  <c:v>1.9390427689593044E-2</c:v>
                </c:pt>
                <c:pt idx="162">
                  <c:v>1.9338697705412376E-2</c:v>
                </c:pt>
                <c:pt idx="163">
                  <c:v>1.9338697705412376E-2</c:v>
                </c:pt>
                <c:pt idx="164">
                  <c:v>1.9007017218606911E-2</c:v>
                </c:pt>
                <c:pt idx="165">
                  <c:v>1.8925872145382334E-2</c:v>
                </c:pt>
                <c:pt idx="166">
                  <c:v>1.8919786264890492E-2</c:v>
                </c:pt>
                <c:pt idx="167">
                  <c:v>1.8880228041693509E-2</c:v>
                </c:pt>
                <c:pt idx="168">
                  <c:v>1.8861970400217982E-2</c:v>
                </c:pt>
                <c:pt idx="169">
                  <c:v>1.8823426490436307E-2</c:v>
                </c:pt>
                <c:pt idx="170">
                  <c:v>1.8821397863605691E-2</c:v>
                </c:pt>
                <c:pt idx="171">
                  <c:v>1.8486674436554308E-2</c:v>
                </c:pt>
                <c:pt idx="172">
                  <c:v>1.8463852384709892E-2</c:v>
                </c:pt>
                <c:pt idx="173">
                  <c:v>1.7072214378908379E-2</c:v>
                </c:pt>
                <c:pt idx="174">
                  <c:v>1.6690325378045212E-2</c:v>
                </c:pt>
                <c:pt idx="175">
                  <c:v>1.6667503326200803E-2</c:v>
                </c:pt>
                <c:pt idx="176">
                  <c:v>1.6650259998140578E-2</c:v>
                </c:pt>
                <c:pt idx="177">
                  <c:v>1.5773893207315134E-2</c:v>
                </c:pt>
                <c:pt idx="178">
                  <c:v>1.5765271543285025E-2</c:v>
                </c:pt>
                <c:pt idx="179">
                  <c:v>1.5303758939320233E-2</c:v>
                </c:pt>
                <c:pt idx="180">
                  <c:v>1.4835653298155956E-2</c:v>
                </c:pt>
                <c:pt idx="181">
                  <c:v>1.4835653298155956E-2</c:v>
                </c:pt>
                <c:pt idx="182">
                  <c:v>1.4824495850587573E-2</c:v>
                </c:pt>
                <c:pt idx="183">
                  <c:v>1.4824495850587573E-2</c:v>
                </c:pt>
                <c:pt idx="184">
                  <c:v>1.4824495850587573E-2</c:v>
                </c:pt>
                <c:pt idx="185">
                  <c:v>1.4398484216158539E-2</c:v>
                </c:pt>
                <c:pt idx="186">
                  <c:v>1.4002901984188722E-2</c:v>
                </c:pt>
                <c:pt idx="187">
                  <c:v>1.3508931350934103E-2</c:v>
                </c:pt>
                <c:pt idx="188">
                  <c:v>1.3498788216781028E-2</c:v>
                </c:pt>
                <c:pt idx="189">
                  <c:v>1.347444469481366E-2</c:v>
                </c:pt>
                <c:pt idx="190">
                  <c:v>1.3468865971029469E-2</c:v>
                </c:pt>
                <c:pt idx="191">
                  <c:v>1.3464808717368236E-2</c:v>
                </c:pt>
                <c:pt idx="192">
                  <c:v>1.2636621813769892E-2</c:v>
                </c:pt>
                <c:pt idx="193">
                  <c:v>1.2570184285067267E-2</c:v>
                </c:pt>
                <c:pt idx="194">
                  <c:v>1.2524540181378441E-2</c:v>
                </c:pt>
                <c:pt idx="195">
                  <c:v>1.2109178837810132E-2</c:v>
                </c:pt>
                <c:pt idx="196">
                  <c:v>1.2091935509749914E-2</c:v>
                </c:pt>
                <c:pt idx="197">
                  <c:v>1.2091935509749914E-2</c:v>
                </c:pt>
                <c:pt idx="198">
                  <c:v>1.205897032375243E-2</c:v>
                </c:pt>
                <c:pt idx="199">
                  <c:v>1.1806913440048583E-2</c:v>
                </c:pt>
                <c:pt idx="200">
                  <c:v>1.1800320402849084E-2</c:v>
                </c:pt>
                <c:pt idx="201">
                  <c:v>1.1219625972585696E-2</c:v>
                </c:pt>
                <c:pt idx="202">
                  <c:v>1.120846852501732E-2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81-465A-A096-A6EC05F8B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952064"/>
        <c:axId val="1"/>
      </c:scatterChart>
      <c:valAx>
        <c:axId val="803952064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36982877140358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95238095238096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9520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767888388951379"/>
          <c:y val="0.90909222554077285"/>
          <c:w val="0.605655699287589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V1241 Tau - O-C Diagr.</a:t>
            </a:r>
          </a:p>
        </c:rich>
      </c:tx>
      <c:layout>
        <c:manualLayout>
          <c:xMode val="edge"/>
          <c:yMode val="edge"/>
          <c:x val="0.3610701485494105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9678799436846"/>
          <c:y val="0.14687500000000001"/>
          <c:w val="0.81674158486504178"/>
          <c:h val="0.6593749999999999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Active!$H$21:$H$215</c:f>
              <c:numCache>
                <c:formatCode>General</c:formatCode>
                <c:ptCount val="195"/>
                <c:pt idx="0">
                  <c:v>1.0967700000037439E-2</c:v>
                </c:pt>
                <c:pt idx="1">
                  <c:v>1.4967700000852346E-2</c:v>
                </c:pt>
                <c:pt idx="2">
                  <c:v>2.2354269996867515E-2</c:v>
                </c:pt>
                <c:pt idx="3">
                  <c:v>-3.5821680005028611E-2</c:v>
                </c:pt>
                <c:pt idx="4">
                  <c:v>-2.982168000380625E-2</c:v>
                </c:pt>
                <c:pt idx="5">
                  <c:v>-3.9054000080795959E-4</c:v>
                </c:pt>
                <c:pt idx="6">
                  <c:v>3.6094599963689689E-3</c:v>
                </c:pt>
                <c:pt idx="7">
                  <c:v>-1.0349300002417294E-2</c:v>
                </c:pt>
                <c:pt idx="8">
                  <c:v>-7.3493000018061139E-3</c:v>
                </c:pt>
                <c:pt idx="9">
                  <c:v>-1.6576800007896964E-3</c:v>
                </c:pt>
                <c:pt idx="10">
                  <c:v>-9.280600024794694E-4</c:v>
                </c:pt>
                <c:pt idx="11">
                  <c:v>-7.1984400019573513E-3</c:v>
                </c:pt>
                <c:pt idx="12">
                  <c:v>-2.9146799999580253E-2</c:v>
                </c:pt>
                <c:pt idx="13">
                  <c:v>-2.1468000013555866E-3</c:v>
                </c:pt>
                <c:pt idx="14">
                  <c:v>-1.4769080004043644E-2</c:v>
                </c:pt>
                <c:pt idx="15">
                  <c:v>-8.7690800028212834E-3</c:v>
                </c:pt>
                <c:pt idx="16">
                  <c:v>0</c:v>
                </c:pt>
                <c:pt idx="17">
                  <c:v>0</c:v>
                </c:pt>
                <c:pt idx="18">
                  <c:v>-5.9967600027448498E-3</c:v>
                </c:pt>
                <c:pt idx="19">
                  <c:v>4.0678000004845671E-4</c:v>
                </c:pt>
                <c:pt idx="20">
                  <c:v>-6.567400003405055E-3</c:v>
                </c:pt>
                <c:pt idx="21">
                  <c:v>-6.822680003097048E-3</c:v>
                </c:pt>
                <c:pt idx="22">
                  <c:v>-2.8566200016939547E-3</c:v>
                </c:pt>
                <c:pt idx="23">
                  <c:v>-4.0495400025974959E-3</c:v>
                </c:pt>
                <c:pt idx="24">
                  <c:v>-5.4014400011510588E-3</c:v>
                </c:pt>
                <c:pt idx="25">
                  <c:v>-3.6460000046645291E-3</c:v>
                </c:pt>
                <c:pt idx="26">
                  <c:v>-3.9979000030143652E-3</c:v>
                </c:pt>
                <c:pt idx="27">
                  <c:v>-4.2166400016867556E-3</c:v>
                </c:pt>
                <c:pt idx="28">
                  <c:v>-7.1908200006873813E-3</c:v>
                </c:pt>
                <c:pt idx="29">
                  <c:v>-1.178728000013507E-2</c:v>
                </c:pt>
                <c:pt idx="31">
                  <c:v>1.181799998448696E-3</c:v>
                </c:pt>
                <c:pt idx="32">
                  <c:v>2.1818000022904016E-3</c:v>
                </c:pt>
                <c:pt idx="82">
                  <c:v>6.9154399971012026E-3</c:v>
                </c:pt>
                <c:pt idx="96">
                  <c:v>-2.4391480001213495E-2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FB-4030-817E-DAB5B2F35DC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Active!$I$21:$I$215</c:f>
              <c:numCache>
                <c:formatCode>General</c:formatCode>
                <c:ptCount val="195"/>
                <c:pt idx="30">
                  <c:v>-4.7157000008155592E-3</c:v>
                </c:pt>
                <c:pt idx="33">
                  <c:v>7.470019998436328E-3</c:v>
                </c:pt>
                <c:pt idx="34">
                  <c:v>8.2254599983571097E-3</c:v>
                </c:pt>
                <c:pt idx="35">
                  <c:v>-6.3477800067630596E-3</c:v>
                </c:pt>
                <c:pt idx="36">
                  <c:v>7.2405600003548898E-3</c:v>
                </c:pt>
                <c:pt idx="37">
                  <c:v>-9.5236000197473913E-4</c:v>
                </c:pt>
                <c:pt idx="38">
                  <c:v>2.206619996286463E-3</c:v>
                </c:pt>
                <c:pt idx="39">
                  <c:v>5.2324399948702194E-3</c:v>
                </c:pt>
                <c:pt idx="40">
                  <c:v>6.3598000269848853E-4</c:v>
                </c:pt>
                <c:pt idx="41">
                  <c:v>1.1388820006686728E-2</c:v>
                </c:pt>
                <c:pt idx="42">
                  <c:v>-2.0744799985550344E-3</c:v>
                </c:pt>
                <c:pt idx="43">
                  <c:v>4.6252600004663691E-3</c:v>
                </c:pt>
                <c:pt idx="44">
                  <c:v>-1.2645120004890487E-2</c:v>
                </c:pt>
                <c:pt idx="45">
                  <c:v>9.3548799923155457E-3</c:v>
                </c:pt>
                <c:pt idx="46">
                  <c:v>4.5396799978334457E-3</c:v>
                </c:pt>
                <c:pt idx="47">
                  <c:v>5.5913200048962608E-3</c:v>
                </c:pt>
                <c:pt idx="48">
                  <c:v>5.7761200005188584E-3</c:v>
                </c:pt>
                <c:pt idx="49">
                  <c:v>7.3183400018024258E-3</c:v>
                </c:pt>
                <c:pt idx="50">
                  <c:v>3.7218799989204854E-3</c:v>
                </c:pt>
                <c:pt idx="51">
                  <c:v>4.099600002518855E-3</c:v>
                </c:pt>
                <c:pt idx="52">
                  <c:v>4.5547800036729313E-3</c:v>
                </c:pt>
                <c:pt idx="53">
                  <c:v>2.9583200011984445E-3</c:v>
                </c:pt>
                <c:pt idx="54">
                  <c:v>-4.2604199989000335E-3</c:v>
                </c:pt>
                <c:pt idx="55">
                  <c:v>-1.5647400068701245E-3</c:v>
                </c:pt>
                <c:pt idx="56">
                  <c:v>1.4353739999933168E-2</c:v>
                </c:pt>
                <c:pt idx="57">
                  <c:v>-2.5389200018253177E-3</c:v>
                </c:pt>
                <c:pt idx="58">
                  <c:v>7.4610800002119504E-3</c:v>
                </c:pt>
                <c:pt idx="59">
                  <c:v>4.6717000004719011E-3</c:v>
                </c:pt>
                <c:pt idx="60">
                  <c:v>2.8823199972975999E-3</c:v>
                </c:pt>
                <c:pt idx="61">
                  <c:v>4.8878399975365028E-3</c:v>
                </c:pt>
                <c:pt idx="62">
                  <c:v>4.694920004112646E-3</c:v>
                </c:pt>
                <c:pt idx="63">
                  <c:v>8.0984599990188144E-3</c:v>
                </c:pt>
                <c:pt idx="64">
                  <c:v>0</c:v>
                </c:pt>
                <c:pt idx="65">
                  <c:v>1.5635159994417336E-2</c:v>
                </c:pt>
                <c:pt idx="66">
                  <c:v>1.7941400001291186E-3</c:v>
                </c:pt>
                <c:pt idx="67">
                  <c:v>1.0819959999935236E-2</c:v>
                </c:pt>
                <c:pt idx="68">
                  <c:v>-6.0210599986021407E-3</c:v>
                </c:pt>
                <c:pt idx="69">
                  <c:v>-6.9694200064986944E-3</c:v>
                </c:pt>
                <c:pt idx="70">
                  <c:v>-4.216580004140269E-3</c:v>
                </c:pt>
                <c:pt idx="74">
                  <c:v>3.3555199988768436E-3</c:v>
                </c:pt>
                <c:pt idx="75">
                  <c:v>2.7387599984649569E-3</c:v>
                </c:pt>
                <c:pt idx="76">
                  <c:v>2.1681199941667728E-3</c:v>
                </c:pt>
                <c:pt idx="77">
                  <c:v>5.1681199984159321E-3</c:v>
                </c:pt>
                <c:pt idx="78">
                  <c:v>1.1704819997248705E-2</c:v>
                </c:pt>
                <c:pt idx="81">
                  <c:v>6.9154399971012026E-3</c:v>
                </c:pt>
                <c:pt idx="83">
                  <c:v>8.2931599972653203E-3</c:v>
                </c:pt>
                <c:pt idx="85">
                  <c:v>-5.4785999964224175E-4</c:v>
                </c:pt>
                <c:pt idx="86">
                  <c:v>-4.1443200025241822E-3</c:v>
                </c:pt>
                <c:pt idx="87">
                  <c:v>4.8556799956713803E-3</c:v>
                </c:pt>
                <c:pt idx="88">
                  <c:v>-1.1470400000689551E-2</c:v>
                </c:pt>
                <c:pt idx="89">
                  <c:v>-8.4704000037163496E-3</c:v>
                </c:pt>
                <c:pt idx="90">
                  <c:v>2.5922000349964947E-4</c:v>
                </c:pt>
                <c:pt idx="91">
                  <c:v>1.3259220002510119E-2</c:v>
                </c:pt>
                <c:pt idx="93">
                  <c:v>8.4956599966972135E-3</c:v>
                </c:pt>
                <c:pt idx="94">
                  <c:v>5.4753599979449064E-3</c:v>
                </c:pt>
                <c:pt idx="95">
                  <c:v>-1.1211000019102357E-3</c:v>
                </c:pt>
                <c:pt idx="97">
                  <c:v>3.0216399973141961E-3</c:v>
                </c:pt>
                <c:pt idx="98">
                  <c:v>-7.3937600027420558E-3</c:v>
                </c:pt>
                <c:pt idx="99">
                  <c:v>7.117120003385935E-3</c:v>
                </c:pt>
                <c:pt idx="100">
                  <c:v>5.4583000019192696E-3</c:v>
                </c:pt>
                <c:pt idx="101">
                  <c:v>-1.1381599979358725E-3</c:v>
                </c:pt>
                <c:pt idx="102">
                  <c:v>-3.0526000045938417E-4</c:v>
                </c:pt>
                <c:pt idx="103">
                  <c:v>-1.524000006611459E-3</c:v>
                </c:pt>
                <c:pt idx="104">
                  <c:v>6.8537199986167252E-3</c:v>
                </c:pt>
                <c:pt idx="105">
                  <c:v>7.8537199951824732E-3</c:v>
                </c:pt>
                <c:pt idx="106">
                  <c:v>1.9090159999905154E-2</c:v>
                </c:pt>
                <c:pt idx="107">
                  <c:v>1.2246539998159278E-2</c:v>
                </c:pt>
                <c:pt idx="108">
                  <c:v>-1.4260003808885813E-5</c:v>
                </c:pt>
                <c:pt idx="109">
                  <c:v>5.14211999688996E-3</c:v>
                </c:pt>
                <c:pt idx="110">
                  <c:v>7.1598200011067092E-3</c:v>
                </c:pt>
                <c:pt idx="111">
                  <c:v>1.094107999233529E-2</c:v>
                </c:pt>
                <c:pt idx="112">
                  <c:v>-6.6812000077334233E-3</c:v>
                </c:pt>
                <c:pt idx="113">
                  <c:v>-3.8483000025735237E-3</c:v>
                </c:pt>
                <c:pt idx="114">
                  <c:v>-6.0670400052913465E-3</c:v>
                </c:pt>
                <c:pt idx="115">
                  <c:v>2.0974600047338754E-3</c:v>
                </c:pt>
                <c:pt idx="116">
                  <c:v>-1.5329400048358366E-3</c:v>
                </c:pt>
                <c:pt idx="117">
                  <c:v>3.8624799999524839E-3</c:v>
                </c:pt>
                <c:pt idx="118">
                  <c:v>-1.0815180001372937E-2</c:v>
                </c:pt>
                <c:pt idx="119">
                  <c:v>-8.1517999933566898E-4</c:v>
                </c:pt>
                <c:pt idx="120">
                  <c:v>3.5883599994122051E-3</c:v>
                </c:pt>
                <c:pt idx="121">
                  <c:v>-1.2252660002559423E-2</c:v>
                </c:pt>
                <c:pt idx="122">
                  <c:v>-1.3638500007800758E-2</c:v>
                </c:pt>
                <c:pt idx="123">
                  <c:v>3.3614999920246191E-3</c:v>
                </c:pt>
                <c:pt idx="124">
                  <c:v>-8.5984000179450959E-4</c:v>
                </c:pt>
                <c:pt idx="125">
                  <c:v>1.9472399944788776E-3</c:v>
                </c:pt>
                <c:pt idx="126">
                  <c:v>3.4266000147908926E-4</c:v>
                </c:pt>
                <c:pt idx="127">
                  <c:v>1.0899799963226542E-3</c:v>
                </c:pt>
                <c:pt idx="128">
                  <c:v>-6.2161999812815338E-4</c:v>
                </c:pt>
                <c:pt idx="129">
                  <c:v>5.9220599941909313E-3</c:v>
                </c:pt>
                <c:pt idx="130">
                  <c:v>-7.8931399984867312E-3</c:v>
                </c:pt>
                <c:pt idx="131">
                  <c:v>-4.719060001662001E-3</c:v>
                </c:pt>
                <c:pt idx="132">
                  <c:v>-2.9636199978995137E-3</c:v>
                </c:pt>
                <c:pt idx="133">
                  <c:v>9.8176399988005869E-3</c:v>
                </c:pt>
                <c:pt idx="134">
                  <c:v>-8.534259999578353E-3</c:v>
                </c:pt>
                <c:pt idx="135">
                  <c:v>-1.5654000162612647E-4</c:v>
                </c:pt>
                <c:pt idx="136">
                  <c:v>3.2023399908212014E-3</c:v>
                </c:pt>
                <c:pt idx="137">
                  <c:v>-2.6128600002266467E-3</c:v>
                </c:pt>
                <c:pt idx="138">
                  <c:v>1.3871400005882606E-3</c:v>
                </c:pt>
                <c:pt idx="139">
                  <c:v>6.3166600011754781E-3</c:v>
                </c:pt>
                <c:pt idx="140">
                  <c:v>4.7201999987009913E-3</c:v>
                </c:pt>
                <c:pt idx="141">
                  <c:v>4.2461800039745867E-3</c:v>
                </c:pt>
                <c:pt idx="142">
                  <c:v>-2.1148510000784881E-2</c:v>
                </c:pt>
                <c:pt idx="143">
                  <c:v>5.6755400000838563E-3</c:v>
                </c:pt>
                <c:pt idx="148">
                  <c:v>5.9996600029990077E-3</c:v>
                </c:pt>
                <c:pt idx="151">
                  <c:v>7.0117999712238088E-4</c:v>
                </c:pt>
                <c:pt idx="152">
                  <c:v>4.7011799979372881E-3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FB-4030-817E-DAB5B2F35DC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Active!$J$21:$J$215</c:f>
              <c:numCache>
                <c:formatCode>General</c:formatCode>
                <c:ptCount val="195"/>
                <c:pt idx="72">
                  <c:v>-7.844600040698424E-4</c:v>
                </c:pt>
                <c:pt idx="73">
                  <c:v>1.2226199978613295E-3</c:v>
                </c:pt>
                <c:pt idx="79">
                  <c:v>-2.1139200034667738E-3</c:v>
                </c:pt>
                <c:pt idx="80">
                  <c:v>2.8673400011030026E-3</c:v>
                </c:pt>
                <c:pt idx="84">
                  <c:v>-2.829119999660179E-3</c:v>
                </c:pt>
                <c:pt idx="147">
                  <c:v>1.4549400002579205E-3</c:v>
                </c:pt>
                <c:pt idx="149">
                  <c:v>1.0543240001425147E-2</c:v>
                </c:pt>
                <c:pt idx="150">
                  <c:v>1.0543240001425147E-2</c:v>
                </c:pt>
                <c:pt idx="153">
                  <c:v>7.3824999999487773E-3</c:v>
                </c:pt>
                <c:pt idx="154">
                  <c:v>1.0882499998842832E-2</c:v>
                </c:pt>
                <c:pt idx="171">
                  <c:v>1.7597419995581731E-2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FB-4030-817E-DAB5B2F35DC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Active!$K$21:$K$215</c:f>
              <c:numCache>
                <c:formatCode>General</c:formatCode>
                <c:ptCount val="195"/>
                <c:pt idx="71">
                  <c:v>-4.8800000513438135E-4</c:v>
                </c:pt>
                <c:pt idx="92">
                  <c:v>-2.714959999138955E-3</c:v>
                </c:pt>
                <c:pt idx="155">
                  <c:v>1.2491769994085189E-2</c:v>
                </c:pt>
                <c:pt idx="156">
                  <c:v>1.613280000310624E-2</c:v>
                </c:pt>
                <c:pt idx="157">
                  <c:v>2.2439879998273682E-2</c:v>
                </c:pt>
                <c:pt idx="158">
                  <c:v>1.7221139998582657E-2</c:v>
                </c:pt>
                <c:pt idx="159">
                  <c:v>2.3580019995279144E-2</c:v>
                </c:pt>
                <c:pt idx="160">
                  <c:v>2.0106520001718309E-2</c:v>
                </c:pt>
                <c:pt idx="161">
                  <c:v>2.310600000055274E-2</c:v>
                </c:pt>
                <c:pt idx="162">
                  <c:v>1.821662000293145E-2</c:v>
                </c:pt>
                <c:pt idx="163">
                  <c:v>1.8316620000405237E-2</c:v>
                </c:pt>
                <c:pt idx="164">
                  <c:v>1.8102359994372819E-2</c:v>
                </c:pt>
                <c:pt idx="165">
                  <c:v>1.3971959997434169E-2</c:v>
                </c:pt>
                <c:pt idx="166">
                  <c:v>1.9649679998110514E-2</c:v>
                </c:pt>
                <c:pt idx="167">
                  <c:v>1.9104859995422885E-2</c:v>
                </c:pt>
                <c:pt idx="168">
                  <c:v>2.3238020003191195E-2</c:v>
                </c:pt>
                <c:pt idx="169">
                  <c:v>1.6983580004307441E-2</c:v>
                </c:pt>
                <c:pt idx="170">
                  <c:v>8.4228199993958697E-3</c:v>
                </c:pt>
                <c:pt idx="172">
                  <c:v>2.1513870007765945E-2</c:v>
                </c:pt>
                <c:pt idx="173">
                  <c:v>1.865250999253476E-2</c:v>
                </c:pt>
                <c:pt idx="174">
                  <c:v>1.6154440003447235E-2</c:v>
                </c:pt>
                <c:pt idx="175">
                  <c:v>3.3770889996958431E-2</c:v>
                </c:pt>
                <c:pt idx="176">
                  <c:v>1.1174430001119617E-2</c:v>
                </c:pt>
                <c:pt idx="177">
                  <c:v>1.7166109995741863E-2</c:v>
                </c:pt>
                <c:pt idx="178">
                  <c:v>1.5967879997333512E-2</c:v>
                </c:pt>
                <c:pt idx="179">
                  <c:v>1.6044979995058384E-2</c:v>
                </c:pt>
                <c:pt idx="180">
                  <c:v>1.226460999896517E-2</c:v>
                </c:pt>
                <c:pt idx="181">
                  <c:v>1.5164610005740542E-2</c:v>
                </c:pt>
                <c:pt idx="182">
                  <c:v>1.1990430000878405E-2</c:v>
                </c:pt>
                <c:pt idx="183">
                  <c:v>1.3190429999667685E-2</c:v>
                </c:pt>
                <c:pt idx="184">
                  <c:v>1.7390430002706125E-2</c:v>
                </c:pt>
                <c:pt idx="185">
                  <c:v>1.4330829995742533E-2</c:v>
                </c:pt>
                <c:pt idx="186">
                  <c:v>1.6482630002428778E-2</c:v>
                </c:pt>
                <c:pt idx="187">
                  <c:v>1.6677141233230941E-2</c:v>
                </c:pt>
                <c:pt idx="188">
                  <c:v>7.00376999884611E-3</c:v>
                </c:pt>
                <c:pt idx="189">
                  <c:v>1.611465000314638E-2</c:v>
                </c:pt>
                <c:pt idx="190">
                  <c:v>1.5467560151591897E-2</c:v>
                </c:pt>
                <c:pt idx="191">
                  <c:v>1.2646039998799097E-2</c:v>
                </c:pt>
                <c:pt idx="192">
                  <c:v>1.4280769995821174E-2</c:v>
                </c:pt>
                <c:pt idx="193">
                  <c:v>1.2770879999152385E-2</c:v>
                </c:pt>
                <c:pt idx="194">
                  <c:v>1.2003780000668485E-2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FB-4030-817E-DAB5B2F35DC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Active!$L$21:$L$215</c:f>
              <c:numCache>
                <c:formatCode>General</c:formatCode>
                <c:ptCount val="1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FB-4030-817E-DAB5B2F35DC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Active!$M$21:$M$215</c:f>
              <c:numCache>
                <c:formatCode>General</c:formatCode>
                <c:ptCount val="1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FB-4030-817E-DAB5B2F35DC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Active!$N$21:$N$215</c:f>
              <c:numCache>
                <c:formatCode>General</c:formatCode>
                <c:ptCount val="1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FB-4030-817E-DAB5B2F35DC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Active!$O$21:$O$215</c:f>
              <c:numCache>
                <c:formatCode>General</c:formatCode>
                <c:ptCount val="195"/>
                <c:pt idx="0">
                  <c:v>5.3588004486676104E-2</c:v>
                </c:pt>
                <c:pt idx="1">
                  <c:v>5.3588004486676104E-2</c:v>
                </c:pt>
                <c:pt idx="2">
                  <c:v>5.3538810286033703E-2</c:v>
                </c:pt>
                <c:pt idx="3">
                  <c:v>5.3536274502495436E-2</c:v>
                </c:pt>
                <c:pt idx="4">
                  <c:v>5.3536274502495436E-2</c:v>
                </c:pt>
                <c:pt idx="5">
                  <c:v>5.2525004027434138E-2</c:v>
                </c:pt>
                <c:pt idx="6">
                  <c:v>5.2525004027434138E-2</c:v>
                </c:pt>
                <c:pt idx="7">
                  <c:v>5.1407230643765574E-2</c:v>
                </c:pt>
                <c:pt idx="8">
                  <c:v>5.1407230643765574E-2</c:v>
                </c:pt>
                <c:pt idx="9">
                  <c:v>5.1304784988819546E-2</c:v>
                </c:pt>
                <c:pt idx="10">
                  <c:v>5.1303770675404238E-2</c:v>
                </c:pt>
                <c:pt idx="11">
                  <c:v>5.130275636198893E-2</c:v>
                </c:pt>
                <c:pt idx="12">
                  <c:v>5.1280441466852171E-2</c:v>
                </c:pt>
                <c:pt idx="13">
                  <c:v>5.1280441466852171E-2</c:v>
                </c:pt>
                <c:pt idx="14">
                  <c:v>5.1274355586360329E-2</c:v>
                </c:pt>
                <c:pt idx="15">
                  <c:v>5.1274355586360329E-2</c:v>
                </c:pt>
                <c:pt idx="16">
                  <c:v>5.113843758870916E-2</c:v>
                </c:pt>
                <c:pt idx="17">
                  <c:v>5.113843758870916E-2</c:v>
                </c:pt>
                <c:pt idx="18">
                  <c:v>4.9919232863509876E-2</c:v>
                </c:pt>
                <c:pt idx="19">
                  <c:v>4.9901989535449651E-2</c:v>
                </c:pt>
                <c:pt idx="20">
                  <c:v>4.9890832087881275E-2</c:v>
                </c:pt>
                <c:pt idx="21">
                  <c:v>4.9529736512031901E-2</c:v>
                </c:pt>
                <c:pt idx="22">
                  <c:v>4.9465834766867549E-2</c:v>
                </c:pt>
                <c:pt idx="23">
                  <c:v>4.9431348110747099E-2</c:v>
                </c:pt>
                <c:pt idx="24">
                  <c:v>4.9426276543670565E-2</c:v>
                </c:pt>
                <c:pt idx="25">
                  <c:v>4.9414104782686881E-2</c:v>
                </c:pt>
                <c:pt idx="26">
                  <c:v>4.940903321561034E-2</c:v>
                </c:pt>
                <c:pt idx="27">
                  <c:v>4.9385704007058273E-2</c:v>
                </c:pt>
                <c:pt idx="28">
                  <c:v>4.9374546559489897E-2</c:v>
                </c:pt>
                <c:pt idx="29">
                  <c:v>4.9357303231429672E-2</c:v>
                </c:pt>
                <c:pt idx="30">
                  <c:v>4.4023028980328983E-2</c:v>
                </c:pt>
                <c:pt idx="31">
                  <c:v>3.9078251080706262E-2</c:v>
                </c:pt>
                <c:pt idx="32">
                  <c:v>3.9078251080706262E-2</c:v>
                </c:pt>
                <c:pt idx="33">
                  <c:v>3.549671041125646E-2</c:v>
                </c:pt>
                <c:pt idx="34">
                  <c:v>3.5484538650272769E-2</c:v>
                </c:pt>
                <c:pt idx="35">
                  <c:v>3.518227325251122E-2</c:v>
                </c:pt>
                <c:pt idx="36">
                  <c:v>3.5124457387838703E-2</c:v>
                </c:pt>
                <c:pt idx="37">
                  <c:v>3.5089970731718254E-2</c:v>
                </c:pt>
                <c:pt idx="38">
                  <c:v>3.5060555642674351E-2</c:v>
                </c:pt>
                <c:pt idx="39">
                  <c:v>3.5049398195105969E-2</c:v>
                </c:pt>
                <c:pt idx="40">
                  <c:v>3.5032154867045751E-2</c:v>
                </c:pt>
                <c:pt idx="41">
                  <c:v>3.4746118483929112E-2</c:v>
                </c:pt>
                <c:pt idx="42">
                  <c:v>3.471061751439336E-2</c:v>
                </c:pt>
                <c:pt idx="43">
                  <c:v>3.4683231052180061E-2</c:v>
                </c:pt>
                <c:pt idx="44">
                  <c:v>3.468221673876476E-2</c:v>
                </c:pt>
                <c:pt idx="45">
                  <c:v>3.468221673876476E-2</c:v>
                </c:pt>
                <c:pt idx="46">
                  <c:v>3.4641644202152461E-2</c:v>
                </c:pt>
                <c:pt idx="47">
                  <c:v>3.4619329307015709E-2</c:v>
                </c:pt>
                <c:pt idx="48">
                  <c:v>3.4578756770403417E-2</c:v>
                </c:pt>
                <c:pt idx="49">
                  <c:v>3.4344450371467453E-2</c:v>
                </c:pt>
                <c:pt idx="50">
                  <c:v>3.4327207043407228E-2</c:v>
                </c:pt>
                <c:pt idx="51">
                  <c:v>3.4321121162915386E-2</c:v>
                </c:pt>
                <c:pt idx="52">
                  <c:v>3.4281562939718402E-2</c:v>
                </c:pt>
                <c:pt idx="53">
                  <c:v>3.4264319611658177E-2</c:v>
                </c:pt>
                <c:pt idx="54">
                  <c:v>3.4240990403106117E-2</c:v>
                </c:pt>
                <c:pt idx="55">
                  <c:v>3.417607434452645E-2</c:v>
                </c:pt>
                <c:pt idx="56">
                  <c:v>3.4172017090865217E-2</c:v>
                </c:pt>
                <c:pt idx="57">
                  <c:v>3.4164916896958067E-2</c:v>
                </c:pt>
                <c:pt idx="58">
                  <c:v>3.4164916896958067E-2</c:v>
                </c:pt>
                <c:pt idx="59">
                  <c:v>3.4113186912777399E-2</c:v>
                </c:pt>
                <c:pt idx="60">
                  <c:v>3.4061456928596731E-2</c:v>
                </c:pt>
                <c:pt idx="61">
                  <c:v>3.3862651499196518E-2</c:v>
                </c:pt>
                <c:pt idx="62">
                  <c:v>3.3828164843076075E-2</c:v>
                </c:pt>
                <c:pt idx="63">
                  <c:v>3.381092151501585E-2</c:v>
                </c:pt>
                <c:pt idx="64">
                  <c:v>3.3809907201600542E-2</c:v>
                </c:pt>
                <c:pt idx="65">
                  <c:v>3.3775420545480092E-2</c:v>
                </c:pt>
                <c:pt idx="66">
                  <c:v>3.374600545643619E-2</c:v>
                </c:pt>
                <c:pt idx="67">
                  <c:v>3.3734848008867807E-2</c:v>
                </c:pt>
                <c:pt idx="68">
                  <c:v>3.3705432919823898E-2</c:v>
                </c:pt>
                <c:pt idx="69">
                  <c:v>3.3683118024687139E-2</c:v>
                </c:pt>
                <c:pt idx="70">
                  <c:v>3.33970816415705E-2</c:v>
                </c:pt>
                <c:pt idx="71">
                  <c:v>3.3286521479302014E-2</c:v>
                </c:pt>
                <c:pt idx="72">
                  <c:v>3.3269278151241796E-2</c:v>
                </c:pt>
                <c:pt idx="73">
                  <c:v>3.3234791495121346E-2</c:v>
                </c:pt>
                <c:pt idx="74">
                  <c:v>3.3189147391432521E-2</c:v>
                </c:pt>
                <c:pt idx="75">
                  <c:v>3.2984256081540458E-2</c:v>
                </c:pt>
                <c:pt idx="76">
                  <c:v>3.2955855305911858E-2</c:v>
                </c:pt>
                <c:pt idx="77">
                  <c:v>3.2955855305911858E-2</c:v>
                </c:pt>
                <c:pt idx="78">
                  <c:v>3.2920354336376106E-2</c:v>
                </c:pt>
                <c:pt idx="79">
                  <c:v>3.2897025127824039E-2</c:v>
                </c:pt>
                <c:pt idx="80">
                  <c:v>3.2873695919271972E-2</c:v>
                </c:pt>
                <c:pt idx="81">
                  <c:v>3.2868624352195439E-2</c:v>
                </c:pt>
                <c:pt idx="82">
                  <c:v>3.2868624352195439E-2</c:v>
                </c:pt>
                <c:pt idx="83">
                  <c:v>3.286253847170359E-2</c:v>
                </c:pt>
                <c:pt idx="84">
                  <c:v>3.2856452591211754E-2</c:v>
                </c:pt>
                <c:pt idx="85">
                  <c:v>3.2833123382659687E-2</c:v>
                </c:pt>
                <c:pt idx="86">
                  <c:v>3.2815880054599463E-2</c:v>
                </c:pt>
                <c:pt idx="87">
                  <c:v>3.2815880054599463E-2</c:v>
                </c:pt>
                <c:pt idx="88">
                  <c:v>3.2799651039954546E-2</c:v>
                </c:pt>
                <c:pt idx="89">
                  <c:v>3.2799651039954546E-2</c:v>
                </c:pt>
                <c:pt idx="90">
                  <c:v>3.2798636726539238E-2</c:v>
                </c:pt>
                <c:pt idx="91">
                  <c:v>3.2798636726539238E-2</c:v>
                </c:pt>
                <c:pt idx="92">
                  <c:v>3.2787479278970855E-2</c:v>
                </c:pt>
                <c:pt idx="93">
                  <c:v>3.2735749294790187E-2</c:v>
                </c:pt>
                <c:pt idx="94">
                  <c:v>3.2548101312958357E-2</c:v>
                </c:pt>
                <c:pt idx="95">
                  <c:v>3.2530857984898132E-2</c:v>
                </c:pt>
                <c:pt idx="96">
                  <c:v>3.2529843671482823E-2</c:v>
                </c:pt>
                <c:pt idx="97">
                  <c:v>3.2351324510388753E-2</c:v>
                </c:pt>
                <c:pt idx="98">
                  <c:v>3.1509444375683759E-2</c:v>
                </c:pt>
                <c:pt idx="99">
                  <c:v>3.1485100853716384E-2</c:v>
                </c:pt>
                <c:pt idx="100">
                  <c:v>3.1141248605927235E-2</c:v>
                </c:pt>
                <c:pt idx="101">
                  <c:v>3.1124005277867014E-2</c:v>
                </c:pt>
                <c:pt idx="102">
                  <c:v>3.1078361174178188E-2</c:v>
                </c:pt>
                <c:pt idx="103">
                  <c:v>3.1055031965626121E-2</c:v>
                </c:pt>
                <c:pt idx="104">
                  <c:v>3.1048946085134279E-2</c:v>
                </c:pt>
                <c:pt idx="105">
                  <c:v>3.1048946085134279E-2</c:v>
                </c:pt>
                <c:pt idx="106">
                  <c:v>3.0986058653385228E-2</c:v>
                </c:pt>
                <c:pt idx="107">
                  <c:v>3.0682778942208371E-2</c:v>
                </c:pt>
                <c:pt idx="108">
                  <c:v>3.0520488795759214E-2</c:v>
                </c:pt>
                <c:pt idx="109">
                  <c:v>3.0217209084582353E-2</c:v>
                </c:pt>
                <c:pt idx="110">
                  <c:v>3.0130992444281239E-2</c:v>
                </c:pt>
                <c:pt idx="111">
                  <c:v>3.0107663235729172E-2</c:v>
                </c:pt>
                <c:pt idx="112">
                  <c:v>3.010157735523733E-2</c:v>
                </c:pt>
                <c:pt idx="113">
                  <c:v>3.0055933251548504E-2</c:v>
                </c:pt>
                <c:pt idx="114">
                  <c:v>3.0032604042996441E-2</c:v>
                </c:pt>
                <c:pt idx="115">
                  <c:v>2.9804383524552315E-2</c:v>
                </c:pt>
                <c:pt idx="116">
                  <c:v>2.9723238451327735E-2</c:v>
                </c:pt>
                <c:pt idx="117">
                  <c:v>2.9630935930534778E-2</c:v>
                </c:pt>
                <c:pt idx="118">
                  <c:v>2.8863100675147208E-2</c:v>
                </c:pt>
                <c:pt idx="119">
                  <c:v>2.8863100675147208E-2</c:v>
                </c:pt>
                <c:pt idx="120">
                  <c:v>2.8845857347086987E-2</c:v>
                </c:pt>
                <c:pt idx="121">
                  <c:v>2.8816442258043078E-2</c:v>
                </c:pt>
                <c:pt idx="122">
                  <c:v>2.8747468945802185E-2</c:v>
                </c:pt>
                <c:pt idx="123">
                  <c:v>2.8747468945802185E-2</c:v>
                </c:pt>
                <c:pt idx="124">
                  <c:v>2.845027511511717E-2</c:v>
                </c:pt>
                <c:pt idx="125">
                  <c:v>2.8415788458996723E-2</c:v>
                </c:pt>
                <c:pt idx="126">
                  <c:v>2.8323485938203767E-2</c:v>
                </c:pt>
                <c:pt idx="127">
                  <c:v>2.8236254984487345E-2</c:v>
                </c:pt>
                <c:pt idx="128">
                  <c:v>2.7404517983935422E-2</c:v>
                </c:pt>
                <c:pt idx="129">
                  <c:v>2.6933876559232871E-2</c:v>
                </c:pt>
                <c:pt idx="130">
                  <c:v>2.6893304022620579E-2</c:v>
                </c:pt>
                <c:pt idx="131">
                  <c:v>2.6503807671142608E-2</c:v>
                </c:pt>
                <c:pt idx="132">
                  <c:v>2.649163591015892E-2</c:v>
                </c:pt>
                <c:pt idx="133">
                  <c:v>2.6468306701606853E-2</c:v>
                </c:pt>
                <c:pt idx="134">
                  <c:v>2.6463235134530316E-2</c:v>
                </c:pt>
                <c:pt idx="135">
                  <c:v>2.6457149254038474E-2</c:v>
                </c:pt>
                <c:pt idx="136">
                  <c:v>2.602708036594821E-2</c:v>
                </c:pt>
                <c:pt idx="137">
                  <c:v>2.5986507829335922E-2</c:v>
                </c:pt>
                <c:pt idx="138">
                  <c:v>2.5986507829335922E-2</c:v>
                </c:pt>
                <c:pt idx="139">
                  <c:v>2.5584839716874259E-2</c:v>
                </c:pt>
                <c:pt idx="140">
                  <c:v>2.5567596388814038E-2</c:v>
                </c:pt>
                <c:pt idx="141">
                  <c:v>2.5183171604412601E-2</c:v>
                </c:pt>
                <c:pt idx="142">
                  <c:v>2.5157306612322267E-2</c:v>
                </c:pt>
                <c:pt idx="143">
                  <c:v>2.5154770828783996E-2</c:v>
                </c:pt>
                <c:pt idx="144">
                  <c:v>2.3858478284021364E-2</c:v>
                </c:pt>
                <c:pt idx="145">
                  <c:v>2.3840220642545835E-2</c:v>
                </c:pt>
                <c:pt idx="146">
                  <c:v>2.3835149075469301E-2</c:v>
                </c:pt>
                <c:pt idx="147">
                  <c:v>2.37651614498131E-2</c:v>
                </c:pt>
                <c:pt idx="148">
                  <c:v>2.3404065873963729E-2</c:v>
                </c:pt>
                <c:pt idx="149">
                  <c:v>2.2532770650214824E-2</c:v>
                </c:pt>
                <c:pt idx="150">
                  <c:v>2.2532770650214824E-2</c:v>
                </c:pt>
                <c:pt idx="151">
                  <c:v>2.2393809712317733E-2</c:v>
                </c:pt>
                <c:pt idx="152">
                  <c:v>2.2393809712317733E-2</c:v>
                </c:pt>
                <c:pt idx="153">
                  <c:v>2.1596559367886254E-2</c:v>
                </c:pt>
                <c:pt idx="154">
                  <c:v>2.1596559367886254E-2</c:v>
                </c:pt>
                <c:pt idx="155">
                  <c:v>2.1207570173115933E-2</c:v>
                </c:pt>
                <c:pt idx="156">
                  <c:v>2.0262737226757255E-2</c:v>
                </c:pt>
                <c:pt idx="157">
                  <c:v>2.0228250570636808E-2</c:v>
                </c:pt>
                <c:pt idx="158">
                  <c:v>2.0204921362084745E-2</c:v>
                </c:pt>
                <c:pt idx="159">
                  <c:v>1.9774852473994478E-2</c:v>
                </c:pt>
                <c:pt idx="160">
                  <c:v>1.944520061401963E-2</c:v>
                </c:pt>
                <c:pt idx="161">
                  <c:v>1.9390427689593044E-2</c:v>
                </c:pt>
                <c:pt idx="162">
                  <c:v>1.9338697705412376E-2</c:v>
                </c:pt>
                <c:pt idx="163">
                  <c:v>1.9338697705412376E-2</c:v>
                </c:pt>
                <c:pt idx="164">
                  <c:v>1.9007017218606911E-2</c:v>
                </c:pt>
                <c:pt idx="165">
                  <c:v>1.8925872145382334E-2</c:v>
                </c:pt>
                <c:pt idx="166">
                  <c:v>1.8919786264890492E-2</c:v>
                </c:pt>
                <c:pt idx="167">
                  <c:v>1.8880228041693509E-2</c:v>
                </c:pt>
                <c:pt idx="168">
                  <c:v>1.8861970400217982E-2</c:v>
                </c:pt>
                <c:pt idx="169">
                  <c:v>1.8823426490436307E-2</c:v>
                </c:pt>
                <c:pt idx="170">
                  <c:v>1.8821397863605691E-2</c:v>
                </c:pt>
                <c:pt idx="171">
                  <c:v>1.8486674436554308E-2</c:v>
                </c:pt>
                <c:pt idx="172">
                  <c:v>1.8463852384709892E-2</c:v>
                </c:pt>
                <c:pt idx="173">
                  <c:v>1.7072214378908379E-2</c:v>
                </c:pt>
                <c:pt idx="174">
                  <c:v>1.6690325378045212E-2</c:v>
                </c:pt>
                <c:pt idx="175">
                  <c:v>1.6667503326200803E-2</c:v>
                </c:pt>
                <c:pt idx="176">
                  <c:v>1.6650259998140578E-2</c:v>
                </c:pt>
                <c:pt idx="177">
                  <c:v>1.5773893207315134E-2</c:v>
                </c:pt>
                <c:pt idx="178">
                  <c:v>1.5765271543285025E-2</c:v>
                </c:pt>
                <c:pt idx="179">
                  <c:v>1.5303758939320233E-2</c:v>
                </c:pt>
                <c:pt idx="180">
                  <c:v>1.4835653298155956E-2</c:v>
                </c:pt>
                <c:pt idx="181">
                  <c:v>1.4835653298155956E-2</c:v>
                </c:pt>
                <c:pt idx="182">
                  <c:v>1.4824495850587573E-2</c:v>
                </c:pt>
                <c:pt idx="183">
                  <c:v>1.4824495850587573E-2</c:v>
                </c:pt>
                <c:pt idx="184">
                  <c:v>1.4824495850587573E-2</c:v>
                </c:pt>
                <c:pt idx="185">
                  <c:v>1.4398484216158539E-2</c:v>
                </c:pt>
                <c:pt idx="186">
                  <c:v>1.4002901984188722E-2</c:v>
                </c:pt>
                <c:pt idx="187">
                  <c:v>1.3508931350934103E-2</c:v>
                </c:pt>
                <c:pt idx="188">
                  <c:v>1.3498788216781028E-2</c:v>
                </c:pt>
                <c:pt idx="189">
                  <c:v>1.347444469481366E-2</c:v>
                </c:pt>
                <c:pt idx="190">
                  <c:v>1.3468865971029469E-2</c:v>
                </c:pt>
                <c:pt idx="191">
                  <c:v>1.3464808717368236E-2</c:v>
                </c:pt>
                <c:pt idx="192">
                  <c:v>1.2636621813769892E-2</c:v>
                </c:pt>
                <c:pt idx="193">
                  <c:v>1.2570184285067267E-2</c:v>
                </c:pt>
                <c:pt idx="194">
                  <c:v>1.2524540181378441E-2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FB-4030-817E-DAB5B2F35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950752"/>
        <c:axId val="1"/>
      </c:scatterChart>
      <c:valAx>
        <c:axId val="803950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8797915862303"/>
              <c:y val="0.8906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9507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031219165954925"/>
          <c:y val="0.90937500000000004"/>
          <c:w val="0.6047552971183209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381000</xdr:colOff>
      <xdr:row>18</xdr:row>
      <xdr:rowOff>47625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8527D9E-0C19-3484-CAA6-58F9CA18D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533400</xdr:colOff>
      <xdr:row>0</xdr:row>
      <xdr:rowOff>0</xdr:rowOff>
    </xdr:from>
    <xdr:to>
      <xdr:col>27</xdr:col>
      <xdr:colOff>85725</xdr:colOff>
      <xdr:row>18</xdr:row>
      <xdr:rowOff>38100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1C7BF49-4A0E-3648-C82A-D8BDA3010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741" TargetMode="External"/><Relationship Id="rId13" Type="http://schemas.openxmlformats.org/officeDocument/2006/relationships/hyperlink" Target="http://vsolj.cetus-net.org/no40.pdf" TargetMode="External"/><Relationship Id="rId18" Type="http://schemas.openxmlformats.org/officeDocument/2006/relationships/hyperlink" Target="http://vsolj.cetus-net.org/no43.pdf" TargetMode="External"/><Relationship Id="rId26" Type="http://schemas.openxmlformats.org/officeDocument/2006/relationships/hyperlink" Target="http://vsolj.cetus-net.org/no45.pdf" TargetMode="External"/><Relationship Id="rId3" Type="http://schemas.openxmlformats.org/officeDocument/2006/relationships/hyperlink" Target="http://www.bav-astro.de/sfs/BAVM_link.php?BAVMnr=31" TargetMode="External"/><Relationship Id="rId21" Type="http://schemas.openxmlformats.org/officeDocument/2006/relationships/hyperlink" Target="http://vsolj.cetus-net.org/no44.pdf" TargetMode="External"/><Relationship Id="rId34" Type="http://schemas.openxmlformats.org/officeDocument/2006/relationships/hyperlink" Target="http://vsolj.cetus-net.org/vsoljno59.pdf" TargetMode="External"/><Relationship Id="rId7" Type="http://schemas.openxmlformats.org/officeDocument/2006/relationships/hyperlink" Target="http://www.bav-astro.de/sfs/BAVM_link.php?BAVMnr=111" TargetMode="External"/><Relationship Id="rId12" Type="http://schemas.openxmlformats.org/officeDocument/2006/relationships/hyperlink" Target="http://vsolj.cetus-net.org/no38.pdf" TargetMode="External"/><Relationship Id="rId17" Type="http://schemas.openxmlformats.org/officeDocument/2006/relationships/hyperlink" Target="http://vsolj.cetus-net.org/no43.pdf" TargetMode="External"/><Relationship Id="rId25" Type="http://schemas.openxmlformats.org/officeDocument/2006/relationships/hyperlink" Target="http://vsolj.cetus-net.org/no45.pdf" TargetMode="External"/><Relationship Id="rId33" Type="http://schemas.openxmlformats.org/officeDocument/2006/relationships/hyperlink" Target="http://vsolj.cetus-net.org/vsoljno59.pdf" TargetMode="External"/><Relationship Id="rId2" Type="http://schemas.openxmlformats.org/officeDocument/2006/relationships/hyperlink" Target="http://www.bav-astro.de/sfs/BAVM_link.php?BAVMnr=15" TargetMode="External"/><Relationship Id="rId16" Type="http://schemas.openxmlformats.org/officeDocument/2006/relationships/hyperlink" Target="http://vsolj.cetus-net.org/no42.pdf" TargetMode="External"/><Relationship Id="rId20" Type="http://schemas.openxmlformats.org/officeDocument/2006/relationships/hyperlink" Target="http://vsolj.cetus-net.org/no44.pdf" TargetMode="External"/><Relationship Id="rId29" Type="http://schemas.openxmlformats.org/officeDocument/2006/relationships/hyperlink" Target="http://vsolj.cetus-net.org/vsoljno56.pdf" TargetMode="External"/><Relationship Id="rId1" Type="http://schemas.openxmlformats.org/officeDocument/2006/relationships/hyperlink" Target="http://www.bav-astro.de/sfs/BAVM_link.php?BAVMnr=15" TargetMode="External"/><Relationship Id="rId6" Type="http://schemas.openxmlformats.org/officeDocument/2006/relationships/hyperlink" Target="http://var.astro.cz/oejv/issues/oejv0060.pdf" TargetMode="External"/><Relationship Id="rId11" Type="http://schemas.openxmlformats.org/officeDocument/2006/relationships/hyperlink" Target="http://www.konkoly.hu/cgi-bin/IBVS?5920" TargetMode="External"/><Relationship Id="rId24" Type="http://schemas.openxmlformats.org/officeDocument/2006/relationships/hyperlink" Target="http://vsolj.cetus-net.org/no44.pdf" TargetMode="External"/><Relationship Id="rId32" Type="http://schemas.openxmlformats.org/officeDocument/2006/relationships/hyperlink" Target="http://vsolj.cetus-net.org/vsoljno59.pdf" TargetMode="External"/><Relationship Id="rId5" Type="http://schemas.openxmlformats.org/officeDocument/2006/relationships/hyperlink" Target="http://var.astro.cz/oejv/issues/oejv0060.pdf" TargetMode="External"/><Relationship Id="rId15" Type="http://schemas.openxmlformats.org/officeDocument/2006/relationships/hyperlink" Target="http://vsolj.cetus-net.org/no40.pdf" TargetMode="External"/><Relationship Id="rId23" Type="http://schemas.openxmlformats.org/officeDocument/2006/relationships/hyperlink" Target="http://vsolj.cetus-net.org/no44.pdf" TargetMode="External"/><Relationship Id="rId28" Type="http://schemas.openxmlformats.org/officeDocument/2006/relationships/hyperlink" Target="http://vsolj.cetus-net.org/vsoljno51.pdf" TargetMode="External"/><Relationship Id="rId10" Type="http://schemas.openxmlformats.org/officeDocument/2006/relationships/hyperlink" Target="http://www.bav-astro.de/sfs/BAVM_link.php?BAVMnr=183" TargetMode="External"/><Relationship Id="rId19" Type="http://schemas.openxmlformats.org/officeDocument/2006/relationships/hyperlink" Target="http://vsolj.cetus-net.org/no43.pdf" TargetMode="External"/><Relationship Id="rId31" Type="http://schemas.openxmlformats.org/officeDocument/2006/relationships/hyperlink" Target="http://vsolj.cetus-net.org/vsoljno59.pdf" TargetMode="External"/><Relationship Id="rId4" Type="http://schemas.openxmlformats.org/officeDocument/2006/relationships/hyperlink" Target="http://var.astro.cz/oejv/issues/oejv0060.pdf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vsolj.cetus-net.org/no40.pdf" TargetMode="External"/><Relationship Id="rId22" Type="http://schemas.openxmlformats.org/officeDocument/2006/relationships/hyperlink" Target="http://vsolj.cetus-net.org/no44.pdf" TargetMode="External"/><Relationship Id="rId27" Type="http://schemas.openxmlformats.org/officeDocument/2006/relationships/hyperlink" Target="http://vsolj.cetus-net.org/vsoljno51.pdf" TargetMode="External"/><Relationship Id="rId30" Type="http://schemas.openxmlformats.org/officeDocument/2006/relationships/hyperlink" Target="http://vsolj.cetus-net.org/vsoljno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7"/>
  <sheetViews>
    <sheetView tabSelected="1" workbookViewId="0">
      <pane xSplit="14" ySplit="22" topLeftCell="O211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5.8554687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  <c r="D2" s="4" t="s">
        <v>3</v>
      </c>
    </row>
    <row r="4" spans="1:6" x14ac:dyDescent="0.2">
      <c r="A4" s="5" t="s">
        <v>4</v>
      </c>
      <c r="C4" s="6">
        <v>27531.687000000002</v>
      </c>
      <c r="D4" s="7">
        <v>0.82327037999999997</v>
      </c>
    </row>
    <row r="5" spans="1:6" x14ac:dyDescent="0.2">
      <c r="A5" s="8" t="s">
        <v>5</v>
      </c>
      <c r="B5"/>
      <c r="C5" s="9">
        <v>-9.5</v>
      </c>
      <c r="D5" t="s">
        <v>6</v>
      </c>
    </row>
    <row r="6" spans="1:6" x14ac:dyDescent="0.2">
      <c r="A6" s="5" t="s">
        <v>7</v>
      </c>
    </row>
    <row r="7" spans="1:6" x14ac:dyDescent="0.2">
      <c r="A7" s="1" t="s">
        <v>8</v>
      </c>
      <c r="C7" s="1">
        <f>+C4</f>
        <v>27531.687000000002</v>
      </c>
    </row>
    <row r="8" spans="1:6" x14ac:dyDescent="0.2">
      <c r="A8" s="1" t="s">
        <v>9</v>
      </c>
      <c r="C8" s="1">
        <f>+D4</f>
        <v>0.82327037999999997</v>
      </c>
    </row>
    <row r="9" spans="1:6" x14ac:dyDescent="0.2">
      <c r="A9" s="10" t="s">
        <v>10</v>
      </c>
      <c r="B9" s="11">
        <v>177</v>
      </c>
      <c r="C9" s="12" t="str">
        <f>"F"&amp;B9</f>
        <v>F177</v>
      </c>
      <c r="D9" s="13" t="str">
        <f>"G"&amp;B9</f>
        <v>G177</v>
      </c>
    </row>
    <row r="10" spans="1:6" x14ac:dyDescent="0.2">
      <c r="A10"/>
      <c r="B10"/>
      <c r="C10" s="14" t="s">
        <v>11</v>
      </c>
      <c r="D10" s="14" t="s">
        <v>12</v>
      </c>
      <c r="E10"/>
    </row>
    <row r="11" spans="1:6" x14ac:dyDescent="0.2">
      <c r="A11" t="s">
        <v>13</v>
      </c>
      <c r="B11"/>
      <c r="C11" s="15">
        <f ca="1">INTERCEPT(INDIRECT($D$9):G986,INDIRECT($C$9):F986)</f>
        <v>5.113843758870916E-2</v>
      </c>
      <c r="D11" s="16"/>
      <c r="E11"/>
    </row>
    <row r="12" spans="1:6" x14ac:dyDescent="0.2">
      <c r="A12" t="s">
        <v>14</v>
      </c>
      <c r="B12"/>
      <c r="C12" s="15">
        <f ca="1">SLOPE(INDIRECT($D$9):G986,INDIRECT($C$9):F986)</f>
        <v>-1.0143134153072242E-6</v>
      </c>
      <c r="D12" s="16"/>
      <c r="E12"/>
    </row>
    <row r="13" spans="1:6" x14ac:dyDescent="0.2">
      <c r="A13" t="s">
        <v>15</v>
      </c>
      <c r="B13"/>
      <c r="C13" s="16" t="s">
        <v>16</v>
      </c>
    </row>
    <row r="14" spans="1:6" x14ac:dyDescent="0.2">
      <c r="A14"/>
      <c r="B14"/>
      <c r="C14"/>
    </row>
    <row r="15" spans="1:6" x14ac:dyDescent="0.2">
      <c r="A15" s="17" t="s">
        <v>17</v>
      </c>
      <c r="B15"/>
      <c r="C15" s="18">
        <f ca="1">(C7+C11)+(C8+C12)*INT(MAX(F21:F3527))</f>
        <v>59940.559988055684</v>
      </c>
      <c r="E15" s="10" t="s">
        <v>18</v>
      </c>
      <c r="F15" s="9">
        <v>1</v>
      </c>
    </row>
    <row r="16" spans="1:6" x14ac:dyDescent="0.2">
      <c r="A16" s="17" t="s">
        <v>19</v>
      </c>
      <c r="B16"/>
      <c r="C16" s="18">
        <f ca="1">+C8+C12</f>
        <v>0.82326936568658471</v>
      </c>
      <c r="E16" s="10" t="s">
        <v>20</v>
      </c>
      <c r="F16" s="15">
        <f ca="1">NOW()+15018.5+$C$5/24</f>
        <v>60376.827649652776</v>
      </c>
    </row>
    <row r="17" spans="1:22" x14ac:dyDescent="0.2">
      <c r="A17" s="10" t="s">
        <v>21</v>
      </c>
      <c r="B17"/>
      <c r="C17">
        <f>COUNT(C21:C2185)</f>
        <v>203</v>
      </c>
      <c r="E17" s="10" t="s">
        <v>22</v>
      </c>
      <c r="F17" s="15">
        <f ca="1">ROUND(2*(F16-$C$7)/$C$8,0)/2+F15</f>
        <v>39897</v>
      </c>
    </row>
    <row r="18" spans="1:22" x14ac:dyDescent="0.2">
      <c r="A18" s="17" t="s">
        <v>23</v>
      </c>
      <c r="B18"/>
      <c r="C18" s="19">
        <f ca="1">+C15</f>
        <v>59940.559988055684</v>
      </c>
      <c r="D18" s="20">
        <f ca="1">+C16</f>
        <v>0.82326936568658471</v>
      </c>
      <c r="E18" s="10" t="s">
        <v>24</v>
      </c>
      <c r="F18" s="13">
        <f ca="1">ROUND(2*(F16-$C$15)/$C$16,0)/2+F15</f>
        <v>531</v>
      </c>
    </row>
    <row r="19" spans="1:22" x14ac:dyDescent="0.2">
      <c r="E19" s="10" t="s">
        <v>25</v>
      </c>
      <c r="F19" s="21">
        <f ca="1">+$C$15+$C$16*F18-15018.5-$C$5/24</f>
        <v>45359.611854568597</v>
      </c>
    </row>
    <row r="20" spans="1:22" x14ac:dyDescent="0.2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2" t="s">
        <v>33</v>
      </c>
      <c r="I20" s="22" t="s">
        <v>34</v>
      </c>
      <c r="J20" s="22" t="s">
        <v>35</v>
      </c>
      <c r="K20" s="22" t="s">
        <v>36</v>
      </c>
      <c r="L20" s="22" t="s">
        <v>37</v>
      </c>
      <c r="M20" s="22" t="s">
        <v>38</v>
      </c>
      <c r="N20" s="22" t="s">
        <v>39</v>
      </c>
      <c r="O20" s="22" t="s">
        <v>40</v>
      </c>
      <c r="P20" s="22" t="s">
        <v>41</v>
      </c>
      <c r="Q20" s="14" t="s">
        <v>42</v>
      </c>
    </row>
    <row r="21" spans="1:22" s="1" customFormat="1" ht="12.75" customHeight="1" x14ac:dyDescent="0.2">
      <c r="A21" s="1" t="s">
        <v>43</v>
      </c>
      <c r="C21" s="23">
        <v>25543.5</v>
      </c>
      <c r="D21" s="23"/>
      <c r="E21" s="1">
        <f t="shared" ref="E21:E84" si="0">+(C21-C$7)/C$8</f>
        <v>-2414.9866778882556</v>
      </c>
      <c r="F21" s="1">
        <f t="shared" ref="F21:F84" si="1">ROUND(2*E21,0)/2</f>
        <v>-2415</v>
      </c>
      <c r="G21" s="1">
        <f t="shared" ref="G21:G52" si="2">+C21-(C$7+F21*C$8)</f>
        <v>1.0967700000037439E-2</v>
      </c>
      <c r="H21" s="1">
        <f t="shared" ref="H21:H50" si="3">G21</f>
        <v>1.0967700000037439E-2</v>
      </c>
      <c r="O21" s="1">
        <f t="shared" ref="O21:O84" ca="1" si="4">+C$11+C$12*$F21</f>
        <v>5.3588004486676104E-2</v>
      </c>
      <c r="Q21" s="64">
        <f t="shared" ref="Q21:Q84" si="5">+C21-15018.5</f>
        <v>10525</v>
      </c>
      <c r="V21" s="1" t="s">
        <v>44</v>
      </c>
    </row>
    <row r="22" spans="1:22" s="1" customFormat="1" ht="12.75" customHeight="1" x14ac:dyDescent="0.2">
      <c r="A22" s="1" t="s">
        <v>43</v>
      </c>
      <c r="C22" s="23">
        <v>25543.504000000001</v>
      </c>
      <c r="D22" s="23"/>
      <c r="E22" s="1">
        <f t="shared" si="0"/>
        <v>-2414.9818192171579</v>
      </c>
      <c r="F22" s="1">
        <f t="shared" si="1"/>
        <v>-2415</v>
      </c>
      <c r="G22" s="1">
        <f t="shared" si="2"/>
        <v>1.4967700000852346E-2</v>
      </c>
      <c r="H22" s="1">
        <f t="shared" si="3"/>
        <v>1.4967700000852346E-2</v>
      </c>
      <c r="O22" s="1">
        <f t="shared" ca="1" si="4"/>
        <v>5.3588004486676104E-2</v>
      </c>
      <c r="Q22" s="64">
        <f t="shared" si="5"/>
        <v>10525.004000000001</v>
      </c>
    </row>
    <row r="23" spans="1:22" s="1" customFormat="1" ht="12.75" customHeight="1" x14ac:dyDescent="0.2">
      <c r="A23" s="1" t="s">
        <v>43</v>
      </c>
      <c r="C23" s="23">
        <v>25583.439999999999</v>
      </c>
      <c r="D23" s="23"/>
      <c r="E23" s="1">
        <f t="shared" si="0"/>
        <v>-2366.4728469886199</v>
      </c>
      <c r="F23" s="1">
        <f t="shared" si="1"/>
        <v>-2366.5</v>
      </c>
      <c r="G23" s="1">
        <f t="shared" si="2"/>
        <v>2.2354269996867515E-2</v>
      </c>
      <c r="H23" s="1">
        <f t="shared" si="3"/>
        <v>2.2354269996867515E-2</v>
      </c>
      <c r="O23" s="1">
        <f t="shared" ca="1" si="4"/>
        <v>5.3538810286033703E-2</v>
      </c>
      <c r="Q23" s="64">
        <f t="shared" si="5"/>
        <v>10564.939999999999</v>
      </c>
    </row>
    <row r="24" spans="1:22" s="1" customFormat="1" ht="12.75" customHeight="1" x14ac:dyDescent="0.2">
      <c r="A24" s="24" t="s">
        <v>45</v>
      </c>
      <c r="B24" s="25" t="s">
        <v>46</v>
      </c>
      <c r="C24" s="26">
        <v>25585.439999999999</v>
      </c>
      <c r="D24" s="23"/>
      <c r="E24" s="1">
        <f t="shared" si="0"/>
        <v>-2364.0435114403158</v>
      </c>
      <c r="F24" s="1">
        <f t="shared" si="1"/>
        <v>-2364</v>
      </c>
      <c r="G24" s="1">
        <f t="shared" si="2"/>
        <v>-3.5821680005028611E-2</v>
      </c>
      <c r="H24" s="1">
        <f t="shared" si="3"/>
        <v>-3.5821680005028611E-2</v>
      </c>
      <c r="O24" s="1">
        <f t="shared" ca="1" si="4"/>
        <v>5.3536274502495436E-2</v>
      </c>
      <c r="Q24" s="64">
        <f t="shared" si="5"/>
        <v>10566.939999999999</v>
      </c>
    </row>
    <row r="25" spans="1:22" s="1" customFormat="1" ht="12.75" customHeight="1" x14ac:dyDescent="0.2">
      <c r="A25" s="1" t="s">
        <v>43</v>
      </c>
      <c r="C25" s="23">
        <v>25585.446</v>
      </c>
      <c r="D25" s="23"/>
      <c r="E25" s="1">
        <f t="shared" si="0"/>
        <v>-2364.0362234336694</v>
      </c>
      <c r="F25" s="1">
        <f t="shared" si="1"/>
        <v>-2364</v>
      </c>
      <c r="G25" s="1">
        <f t="shared" si="2"/>
        <v>-2.982168000380625E-2</v>
      </c>
      <c r="H25" s="1">
        <f t="shared" si="3"/>
        <v>-2.982168000380625E-2</v>
      </c>
      <c r="O25" s="1">
        <f t="shared" ca="1" si="4"/>
        <v>5.3536274502495436E-2</v>
      </c>
      <c r="Q25" s="64">
        <f t="shared" si="5"/>
        <v>10566.946</v>
      </c>
    </row>
    <row r="26" spans="1:22" s="1" customFormat="1" ht="12.75" customHeight="1" x14ac:dyDescent="0.2">
      <c r="A26" s="1" t="s">
        <v>43</v>
      </c>
      <c r="C26" s="23">
        <v>26406.276000000002</v>
      </c>
      <c r="D26" s="23"/>
      <c r="E26" s="1">
        <f t="shared" si="0"/>
        <v>-1367.0004743763527</v>
      </c>
      <c r="F26" s="1">
        <f t="shared" si="1"/>
        <v>-1367</v>
      </c>
      <c r="G26" s="1">
        <f t="shared" si="2"/>
        <v>-3.9054000080795959E-4</v>
      </c>
      <c r="H26" s="1">
        <f t="shared" si="3"/>
        <v>-3.9054000080795959E-4</v>
      </c>
      <c r="O26" s="1">
        <f t="shared" ca="1" si="4"/>
        <v>5.2525004027434138E-2</v>
      </c>
      <c r="Q26" s="64">
        <f t="shared" si="5"/>
        <v>11387.776000000002</v>
      </c>
    </row>
    <row r="27" spans="1:22" s="1" customFormat="1" ht="12.75" customHeight="1" x14ac:dyDescent="0.2">
      <c r="A27" s="1" t="s">
        <v>43</v>
      </c>
      <c r="C27" s="23">
        <v>26406.28</v>
      </c>
      <c r="D27" s="23"/>
      <c r="E27" s="1">
        <f t="shared" si="0"/>
        <v>-1366.9956157052595</v>
      </c>
      <c r="F27" s="1">
        <f t="shared" si="1"/>
        <v>-1367</v>
      </c>
      <c r="G27" s="1">
        <f t="shared" si="2"/>
        <v>3.6094599963689689E-3</v>
      </c>
      <c r="H27" s="1">
        <f t="shared" si="3"/>
        <v>3.6094599963689689E-3</v>
      </c>
      <c r="O27" s="1">
        <f t="shared" ca="1" si="4"/>
        <v>5.2525004027434138E-2</v>
      </c>
      <c r="Q27" s="64">
        <f t="shared" si="5"/>
        <v>11387.779999999999</v>
      </c>
    </row>
    <row r="28" spans="1:22" s="1" customFormat="1" ht="12.75" customHeight="1" x14ac:dyDescent="0.2">
      <c r="A28" s="1" t="s">
        <v>43</v>
      </c>
      <c r="C28" s="23">
        <v>27313.51</v>
      </c>
      <c r="D28" s="23"/>
      <c r="E28" s="1">
        <f t="shared" si="0"/>
        <v>-265.01257096119906</v>
      </c>
      <c r="F28" s="1">
        <f t="shared" si="1"/>
        <v>-265</v>
      </c>
      <c r="G28" s="1">
        <f t="shared" si="2"/>
        <v>-1.0349300002417294E-2</v>
      </c>
      <c r="H28" s="1">
        <f t="shared" si="3"/>
        <v>-1.0349300002417294E-2</v>
      </c>
      <c r="O28" s="1">
        <f t="shared" ca="1" si="4"/>
        <v>5.1407230643765574E-2</v>
      </c>
      <c r="Q28" s="64">
        <f t="shared" si="5"/>
        <v>12295.009999999998</v>
      </c>
    </row>
    <row r="29" spans="1:22" s="1" customFormat="1" ht="12.75" customHeight="1" x14ac:dyDescent="0.2">
      <c r="A29" s="1" t="s">
        <v>43</v>
      </c>
      <c r="C29" s="23">
        <v>27313.512999999999</v>
      </c>
      <c r="D29" s="23"/>
      <c r="E29" s="1">
        <f t="shared" si="0"/>
        <v>-265.00892695787587</v>
      </c>
      <c r="F29" s="1">
        <f t="shared" si="1"/>
        <v>-265</v>
      </c>
      <c r="G29" s="1">
        <f t="shared" si="2"/>
        <v>-7.3493000018061139E-3</v>
      </c>
      <c r="H29" s="1">
        <f t="shared" si="3"/>
        <v>-7.3493000018061139E-3</v>
      </c>
      <c r="O29" s="1">
        <f t="shared" ca="1" si="4"/>
        <v>5.1407230643765574E-2</v>
      </c>
      <c r="Q29" s="64">
        <f t="shared" si="5"/>
        <v>12295.012999999999</v>
      </c>
    </row>
    <row r="30" spans="1:22" s="1" customFormat="1" ht="12.75" customHeight="1" x14ac:dyDescent="0.2">
      <c r="A30" s="1" t="s">
        <v>43</v>
      </c>
      <c r="C30" s="23">
        <v>27396.669000000002</v>
      </c>
      <c r="D30" s="23"/>
      <c r="E30" s="1">
        <f t="shared" si="0"/>
        <v>-164.00201353047589</v>
      </c>
      <c r="F30" s="1">
        <f t="shared" si="1"/>
        <v>-164</v>
      </c>
      <c r="G30" s="1">
        <f t="shared" si="2"/>
        <v>-1.6576800007896964E-3</v>
      </c>
      <c r="H30" s="1">
        <f t="shared" si="3"/>
        <v>-1.6576800007896964E-3</v>
      </c>
      <c r="O30" s="1">
        <f t="shared" ca="1" si="4"/>
        <v>5.1304784988819546E-2</v>
      </c>
      <c r="Q30" s="64">
        <f t="shared" si="5"/>
        <v>12378.169000000002</v>
      </c>
    </row>
    <row r="31" spans="1:22" s="1" customFormat="1" ht="12.75" customHeight="1" x14ac:dyDescent="0.2">
      <c r="A31" s="1" t="s">
        <v>43</v>
      </c>
      <c r="C31" s="23">
        <v>27397.492999999999</v>
      </c>
      <c r="D31" s="23"/>
      <c r="E31" s="1">
        <f t="shared" si="0"/>
        <v>-163.0011272845783</v>
      </c>
      <c r="F31" s="1">
        <f t="shared" si="1"/>
        <v>-163</v>
      </c>
      <c r="G31" s="1">
        <f t="shared" si="2"/>
        <v>-9.280600024794694E-4</v>
      </c>
      <c r="H31" s="1">
        <f t="shared" si="3"/>
        <v>-9.280600024794694E-4</v>
      </c>
      <c r="O31" s="1">
        <f t="shared" ca="1" si="4"/>
        <v>5.1303770675404238E-2</v>
      </c>
      <c r="Q31" s="64">
        <f t="shared" si="5"/>
        <v>12378.992999999999</v>
      </c>
    </row>
    <row r="32" spans="1:22" s="1" customFormat="1" ht="12.75" customHeight="1" x14ac:dyDescent="0.2">
      <c r="A32" s="1" t="s">
        <v>43</v>
      </c>
      <c r="C32" s="23">
        <v>27398.31</v>
      </c>
      <c r="D32" s="23"/>
      <c r="E32" s="1">
        <f t="shared" si="0"/>
        <v>-162.00874371309266</v>
      </c>
      <c r="F32" s="1">
        <f t="shared" si="1"/>
        <v>-162</v>
      </c>
      <c r="G32" s="1">
        <f t="shared" si="2"/>
        <v>-7.1984400019573513E-3</v>
      </c>
      <c r="H32" s="1">
        <f t="shared" si="3"/>
        <v>-7.1984400019573513E-3</v>
      </c>
      <c r="O32" s="1">
        <f t="shared" ca="1" si="4"/>
        <v>5.130275636198893E-2</v>
      </c>
      <c r="Q32" s="64">
        <f t="shared" si="5"/>
        <v>12379.810000000001</v>
      </c>
    </row>
    <row r="33" spans="1:17" s="1" customFormat="1" ht="12.75" customHeight="1" x14ac:dyDescent="0.2">
      <c r="A33" s="1" t="s">
        <v>43</v>
      </c>
      <c r="C33" s="23">
        <v>27416.400000000001</v>
      </c>
      <c r="D33" s="23"/>
      <c r="E33" s="1">
        <f t="shared" si="0"/>
        <v>-140.03540367867998</v>
      </c>
      <c r="F33" s="1">
        <f t="shared" si="1"/>
        <v>-140</v>
      </c>
      <c r="G33" s="1">
        <f t="shared" si="2"/>
        <v>-2.9146799999580253E-2</v>
      </c>
      <c r="H33" s="1">
        <f t="shared" si="3"/>
        <v>-2.9146799999580253E-2</v>
      </c>
      <c r="O33" s="1">
        <f t="shared" ca="1" si="4"/>
        <v>5.1280441466852171E-2</v>
      </c>
      <c r="Q33" s="64">
        <f t="shared" si="5"/>
        <v>12397.900000000001</v>
      </c>
    </row>
    <row r="34" spans="1:17" s="1" customFormat="1" ht="12.75" customHeight="1" x14ac:dyDescent="0.2">
      <c r="A34" s="1" t="s">
        <v>43</v>
      </c>
      <c r="C34" s="23">
        <v>27416.427</v>
      </c>
      <c r="D34" s="23"/>
      <c r="E34" s="1">
        <f t="shared" si="0"/>
        <v>-140.00260764878004</v>
      </c>
      <c r="F34" s="1">
        <f t="shared" si="1"/>
        <v>-140</v>
      </c>
      <c r="G34" s="1">
        <f t="shared" si="2"/>
        <v>-2.1468000013555866E-3</v>
      </c>
      <c r="H34" s="1">
        <f t="shared" si="3"/>
        <v>-2.1468000013555866E-3</v>
      </c>
      <c r="O34" s="1">
        <f t="shared" ca="1" si="4"/>
        <v>5.1280441466852171E-2</v>
      </c>
      <c r="Q34" s="64">
        <f t="shared" si="5"/>
        <v>12397.927</v>
      </c>
    </row>
    <row r="35" spans="1:17" s="1" customFormat="1" ht="12.75" customHeight="1" x14ac:dyDescent="0.2">
      <c r="A35" s="1" t="s">
        <v>43</v>
      </c>
      <c r="C35" s="23">
        <v>27421.353999999999</v>
      </c>
      <c r="D35" s="23"/>
      <c r="E35" s="1">
        <f t="shared" si="0"/>
        <v>-134.01793952553274</v>
      </c>
      <c r="F35" s="1">
        <f t="shared" si="1"/>
        <v>-134</v>
      </c>
      <c r="G35" s="1">
        <f t="shared" si="2"/>
        <v>-1.4769080004043644E-2</v>
      </c>
      <c r="H35" s="1">
        <f t="shared" si="3"/>
        <v>-1.4769080004043644E-2</v>
      </c>
      <c r="O35" s="1">
        <f t="shared" ca="1" si="4"/>
        <v>5.1274355586360329E-2</v>
      </c>
      <c r="Q35" s="64">
        <f t="shared" si="5"/>
        <v>12402.853999999999</v>
      </c>
    </row>
    <row r="36" spans="1:17" s="1" customFormat="1" ht="12.75" customHeight="1" x14ac:dyDescent="0.2">
      <c r="A36" s="1" t="s">
        <v>43</v>
      </c>
      <c r="C36" s="23">
        <v>27421.360000000001</v>
      </c>
      <c r="D36" s="23"/>
      <c r="E36" s="1">
        <f t="shared" si="0"/>
        <v>-134.01065151888633</v>
      </c>
      <c r="F36" s="1">
        <f t="shared" si="1"/>
        <v>-134</v>
      </c>
      <c r="G36" s="1">
        <f t="shared" si="2"/>
        <v>-8.7690800028212834E-3</v>
      </c>
      <c r="H36" s="1">
        <f t="shared" si="3"/>
        <v>-8.7690800028212834E-3</v>
      </c>
      <c r="O36" s="1">
        <f t="shared" ca="1" si="4"/>
        <v>5.1274355586360329E-2</v>
      </c>
      <c r="Q36" s="64">
        <f t="shared" si="5"/>
        <v>12402.86</v>
      </c>
    </row>
    <row r="37" spans="1:17" s="1" customFormat="1" ht="12.75" customHeight="1" x14ac:dyDescent="0.2">
      <c r="A37" s="1" t="s">
        <v>47</v>
      </c>
      <c r="C37" s="23">
        <v>27531.687000000002</v>
      </c>
      <c r="D37" s="23" t="s">
        <v>16</v>
      </c>
      <c r="E37" s="1">
        <f t="shared" si="0"/>
        <v>0</v>
      </c>
      <c r="F37" s="1">
        <f t="shared" si="1"/>
        <v>0</v>
      </c>
      <c r="G37" s="1">
        <f t="shared" si="2"/>
        <v>0</v>
      </c>
      <c r="H37" s="1">
        <f t="shared" si="3"/>
        <v>0</v>
      </c>
      <c r="O37" s="1">
        <f t="shared" ca="1" si="4"/>
        <v>5.113843758870916E-2</v>
      </c>
      <c r="Q37" s="64">
        <f t="shared" si="5"/>
        <v>12513.187000000002</v>
      </c>
    </row>
    <row r="38" spans="1:17" s="1" customFormat="1" ht="12.75" customHeight="1" x14ac:dyDescent="0.2">
      <c r="A38" s="1" t="s">
        <v>43</v>
      </c>
      <c r="C38" s="23">
        <v>27531.687000000002</v>
      </c>
      <c r="D38" s="23"/>
      <c r="E38" s="1">
        <f t="shared" si="0"/>
        <v>0</v>
      </c>
      <c r="F38" s="1">
        <f t="shared" si="1"/>
        <v>0</v>
      </c>
      <c r="G38" s="1">
        <f t="shared" si="2"/>
        <v>0</v>
      </c>
      <c r="H38" s="1">
        <f t="shared" si="3"/>
        <v>0</v>
      </c>
      <c r="O38" s="1">
        <f t="shared" ca="1" si="4"/>
        <v>5.113843758870916E-2</v>
      </c>
      <c r="Q38" s="64">
        <f t="shared" si="5"/>
        <v>12513.187000000002</v>
      </c>
    </row>
    <row r="39" spans="1:17" s="1" customFormat="1" ht="12.75" customHeight="1" x14ac:dyDescent="0.2">
      <c r="A39" s="1" t="s">
        <v>43</v>
      </c>
      <c r="C39" s="23">
        <v>28521.252</v>
      </c>
      <c r="D39" s="23"/>
      <c r="E39" s="1">
        <f t="shared" si="0"/>
        <v>1201.992715928877</v>
      </c>
      <c r="F39" s="1">
        <f t="shared" si="1"/>
        <v>1202</v>
      </c>
      <c r="G39" s="1">
        <f t="shared" si="2"/>
        <v>-5.9967600027448498E-3</v>
      </c>
      <c r="H39" s="1">
        <f t="shared" si="3"/>
        <v>-5.9967600027448498E-3</v>
      </c>
      <c r="O39" s="1">
        <f t="shared" ca="1" si="4"/>
        <v>4.9919232863509876E-2</v>
      </c>
      <c r="Q39" s="64">
        <f t="shared" si="5"/>
        <v>13502.752</v>
      </c>
    </row>
    <row r="40" spans="1:17" s="1" customFormat="1" ht="12.75" customHeight="1" x14ac:dyDescent="0.2">
      <c r="A40" s="1" t="s">
        <v>43</v>
      </c>
      <c r="C40" s="23">
        <v>28535.254000000001</v>
      </c>
      <c r="D40" s="23"/>
      <c r="E40" s="1">
        <f t="shared" si="0"/>
        <v>1219.0004941025561</v>
      </c>
      <c r="F40" s="1">
        <f t="shared" si="1"/>
        <v>1219</v>
      </c>
      <c r="G40" s="1">
        <f t="shared" si="2"/>
        <v>4.0678000004845671E-4</v>
      </c>
      <c r="H40" s="1">
        <f t="shared" si="3"/>
        <v>4.0678000004845671E-4</v>
      </c>
      <c r="O40" s="1">
        <f t="shared" ca="1" si="4"/>
        <v>4.9901989535449651E-2</v>
      </c>
      <c r="Q40" s="64">
        <f t="shared" si="5"/>
        <v>13516.754000000001</v>
      </c>
    </row>
    <row r="41" spans="1:17" s="1" customFormat="1" ht="12.75" customHeight="1" x14ac:dyDescent="0.2">
      <c r="A41" s="1" t="s">
        <v>43</v>
      </c>
      <c r="C41" s="23">
        <v>28544.303</v>
      </c>
      <c r="D41" s="23"/>
      <c r="E41" s="1">
        <f t="shared" si="0"/>
        <v>1229.9920227908578</v>
      </c>
      <c r="F41" s="1">
        <f t="shared" si="1"/>
        <v>1230</v>
      </c>
      <c r="G41" s="1">
        <f t="shared" si="2"/>
        <v>-6.567400003405055E-3</v>
      </c>
      <c r="H41" s="1">
        <f t="shared" si="3"/>
        <v>-6.567400003405055E-3</v>
      </c>
      <c r="O41" s="1">
        <f t="shared" ca="1" si="4"/>
        <v>4.9890832087881275E-2</v>
      </c>
      <c r="Q41" s="64">
        <f t="shared" si="5"/>
        <v>13525.803</v>
      </c>
    </row>
    <row r="42" spans="1:17" s="1" customFormat="1" ht="12.75" customHeight="1" x14ac:dyDescent="0.2">
      <c r="A42" s="1" t="s">
        <v>43</v>
      </c>
      <c r="C42" s="23">
        <v>28837.386999999999</v>
      </c>
      <c r="D42" s="23"/>
      <c r="E42" s="1">
        <f t="shared" si="0"/>
        <v>1585.9917127104673</v>
      </c>
      <c r="F42" s="1">
        <f t="shared" si="1"/>
        <v>1586</v>
      </c>
      <c r="G42" s="1">
        <f t="shared" si="2"/>
        <v>-6.822680003097048E-3</v>
      </c>
      <c r="H42" s="1">
        <f t="shared" si="3"/>
        <v>-6.822680003097048E-3</v>
      </c>
      <c r="O42" s="1">
        <f t="shared" ca="1" si="4"/>
        <v>4.9529736512031901E-2</v>
      </c>
      <c r="Q42" s="64">
        <f t="shared" si="5"/>
        <v>13818.886999999999</v>
      </c>
    </row>
    <row r="43" spans="1:17" s="1" customFormat="1" ht="12.75" customHeight="1" x14ac:dyDescent="0.2">
      <c r="A43" s="1" t="s">
        <v>43</v>
      </c>
      <c r="C43" s="23">
        <v>28889.257000000001</v>
      </c>
      <c r="D43" s="23"/>
      <c r="E43" s="1">
        <f t="shared" si="0"/>
        <v>1648.9965301557427</v>
      </c>
      <c r="F43" s="1">
        <f t="shared" si="1"/>
        <v>1649</v>
      </c>
      <c r="G43" s="1">
        <f t="shared" si="2"/>
        <v>-2.8566200016939547E-3</v>
      </c>
      <c r="H43" s="1">
        <f t="shared" si="3"/>
        <v>-2.8566200016939547E-3</v>
      </c>
      <c r="O43" s="1">
        <f t="shared" ca="1" si="4"/>
        <v>4.9465834766867549E-2</v>
      </c>
      <c r="Q43" s="64">
        <f t="shared" si="5"/>
        <v>13870.757000000001</v>
      </c>
    </row>
    <row r="44" spans="1:17" s="1" customFormat="1" ht="12.75" customHeight="1" x14ac:dyDescent="0.2">
      <c r="A44" s="1" t="s">
        <v>43</v>
      </c>
      <c r="C44" s="23">
        <v>28917.246999999999</v>
      </c>
      <c r="D44" s="23"/>
      <c r="E44" s="1">
        <f t="shared" si="0"/>
        <v>1682.9950811542592</v>
      </c>
      <c r="F44" s="1">
        <f t="shared" si="1"/>
        <v>1683</v>
      </c>
      <c r="G44" s="1">
        <f t="shared" si="2"/>
        <v>-4.0495400025974959E-3</v>
      </c>
      <c r="H44" s="1">
        <f t="shared" si="3"/>
        <v>-4.0495400025974959E-3</v>
      </c>
      <c r="O44" s="1">
        <f t="shared" ca="1" si="4"/>
        <v>4.9431348110747099E-2</v>
      </c>
      <c r="Q44" s="64">
        <f t="shared" si="5"/>
        <v>13898.746999999999</v>
      </c>
    </row>
    <row r="45" spans="1:17" s="1" customFormat="1" ht="12.75" customHeight="1" x14ac:dyDescent="0.2">
      <c r="A45" s="1" t="s">
        <v>43</v>
      </c>
      <c r="C45" s="23">
        <v>28921.362000000001</v>
      </c>
      <c r="D45" s="23"/>
      <c r="E45" s="1">
        <f t="shared" si="0"/>
        <v>1687.9934390448971</v>
      </c>
      <c r="F45" s="1">
        <f t="shared" si="1"/>
        <v>1688</v>
      </c>
      <c r="G45" s="1">
        <f t="shared" si="2"/>
        <v>-5.4014400011510588E-3</v>
      </c>
      <c r="H45" s="1">
        <f t="shared" si="3"/>
        <v>-5.4014400011510588E-3</v>
      </c>
      <c r="O45" s="1">
        <f t="shared" ca="1" si="4"/>
        <v>4.9426276543670565E-2</v>
      </c>
      <c r="Q45" s="64">
        <f t="shared" si="5"/>
        <v>13902.862000000001</v>
      </c>
    </row>
    <row r="46" spans="1:17" s="1" customFormat="1" ht="12.75" customHeight="1" x14ac:dyDescent="0.2">
      <c r="A46" s="1" t="s">
        <v>43</v>
      </c>
      <c r="C46" s="23">
        <v>28931.242999999999</v>
      </c>
      <c r="D46" s="23"/>
      <c r="E46" s="1">
        <f t="shared" si="0"/>
        <v>1699.9955713212917</v>
      </c>
      <c r="F46" s="1">
        <f t="shared" si="1"/>
        <v>1700</v>
      </c>
      <c r="G46" s="1">
        <f t="shared" si="2"/>
        <v>-3.6460000046645291E-3</v>
      </c>
      <c r="H46" s="1">
        <f t="shared" si="3"/>
        <v>-3.6460000046645291E-3</v>
      </c>
      <c r="O46" s="1">
        <f t="shared" ca="1" si="4"/>
        <v>4.9414104782686881E-2</v>
      </c>
      <c r="Q46" s="64">
        <f t="shared" si="5"/>
        <v>13912.742999999999</v>
      </c>
    </row>
    <row r="47" spans="1:17" s="1" customFormat="1" ht="12.75" customHeight="1" x14ac:dyDescent="0.2">
      <c r="A47" s="1" t="s">
        <v>43</v>
      </c>
      <c r="C47" s="23">
        <v>28935.359</v>
      </c>
      <c r="D47" s="23"/>
      <c r="E47" s="1">
        <f t="shared" si="0"/>
        <v>1704.9951438797041</v>
      </c>
      <c r="F47" s="1">
        <f t="shared" si="1"/>
        <v>1705</v>
      </c>
      <c r="G47" s="1">
        <f t="shared" si="2"/>
        <v>-3.9979000030143652E-3</v>
      </c>
      <c r="H47" s="1">
        <f t="shared" si="3"/>
        <v>-3.9979000030143652E-3</v>
      </c>
      <c r="O47" s="1">
        <f t="shared" ca="1" si="4"/>
        <v>4.940903321561034E-2</v>
      </c>
      <c r="Q47" s="64">
        <f t="shared" si="5"/>
        <v>13916.859</v>
      </c>
    </row>
    <row r="48" spans="1:17" s="1" customFormat="1" ht="12.75" customHeight="1" x14ac:dyDescent="0.2">
      <c r="A48" s="1" t="s">
        <v>43</v>
      </c>
      <c r="C48" s="23">
        <v>28954.294000000002</v>
      </c>
      <c r="D48" s="23"/>
      <c r="E48" s="1">
        <f t="shared" si="0"/>
        <v>1727.9948781832768</v>
      </c>
      <c r="F48" s="1">
        <f t="shared" si="1"/>
        <v>1728</v>
      </c>
      <c r="G48" s="1">
        <f t="shared" si="2"/>
        <v>-4.2166400016867556E-3</v>
      </c>
      <c r="H48" s="1">
        <f t="shared" si="3"/>
        <v>-4.2166400016867556E-3</v>
      </c>
      <c r="O48" s="1">
        <f t="shared" ca="1" si="4"/>
        <v>4.9385704007058273E-2</v>
      </c>
      <c r="Q48" s="64">
        <f t="shared" si="5"/>
        <v>13935.794000000002</v>
      </c>
    </row>
    <row r="49" spans="1:32" s="1" customFormat="1" ht="12.75" customHeight="1" x14ac:dyDescent="0.2">
      <c r="A49" s="1" t="s">
        <v>43</v>
      </c>
      <c r="C49" s="23">
        <v>28963.347000000002</v>
      </c>
      <c r="D49" s="23"/>
      <c r="E49" s="1">
        <f t="shared" si="0"/>
        <v>1738.9912655426763</v>
      </c>
      <c r="F49" s="1">
        <f t="shared" si="1"/>
        <v>1739</v>
      </c>
      <c r="G49" s="1">
        <f t="shared" si="2"/>
        <v>-7.1908200006873813E-3</v>
      </c>
      <c r="H49" s="1">
        <f t="shared" si="3"/>
        <v>-7.1908200006873813E-3</v>
      </c>
      <c r="O49" s="1">
        <f t="shared" ca="1" si="4"/>
        <v>4.9374546559489897E-2</v>
      </c>
      <c r="Q49" s="64">
        <f t="shared" si="5"/>
        <v>13944.847000000002</v>
      </c>
    </row>
    <row r="50" spans="1:32" s="1" customFormat="1" ht="12.75" customHeight="1" x14ac:dyDescent="0.2">
      <c r="A50" s="1" t="s">
        <v>43</v>
      </c>
      <c r="C50" s="23">
        <v>28977.338</v>
      </c>
      <c r="D50" s="23"/>
      <c r="E50" s="1">
        <f t="shared" si="0"/>
        <v>1755.9856823708367</v>
      </c>
      <c r="F50" s="1">
        <f t="shared" si="1"/>
        <v>1756</v>
      </c>
      <c r="G50" s="1">
        <f t="shared" si="2"/>
        <v>-1.178728000013507E-2</v>
      </c>
      <c r="H50" s="1">
        <f t="shared" si="3"/>
        <v>-1.178728000013507E-2</v>
      </c>
      <c r="O50" s="1">
        <f t="shared" ca="1" si="4"/>
        <v>4.9357303231429672E-2</v>
      </c>
      <c r="Q50" s="64">
        <f t="shared" si="5"/>
        <v>13958.838</v>
      </c>
    </row>
    <row r="51" spans="1:32" s="1" customFormat="1" ht="12.75" customHeight="1" x14ac:dyDescent="0.2">
      <c r="A51" s="24" t="s">
        <v>48</v>
      </c>
      <c r="B51" s="25" t="s">
        <v>46</v>
      </c>
      <c r="C51" s="26">
        <v>33306.923999999999</v>
      </c>
      <c r="D51" s="23"/>
      <c r="E51" s="1">
        <f t="shared" si="0"/>
        <v>7014.9942719911742</v>
      </c>
      <c r="F51" s="1">
        <f t="shared" si="1"/>
        <v>7015</v>
      </c>
      <c r="G51" s="1">
        <f t="shared" si="2"/>
        <v>-4.7157000008155592E-3</v>
      </c>
      <c r="I51" s="1">
        <f>G51</f>
        <v>-4.7157000008155592E-3</v>
      </c>
      <c r="O51" s="1">
        <f t="shared" ca="1" si="4"/>
        <v>4.4023028980328983E-2</v>
      </c>
      <c r="Q51" s="64">
        <f t="shared" si="5"/>
        <v>18288.423999999999</v>
      </c>
    </row>
    <row r="52" spans="1:32" s="1" customFormat="1" ht="12.75" customHeight="1" x14ac:dyDescent="0.2">
      <c r="A52" s="1" t="s">
        <v>43</v>
      </c>
      <c r="C52" s="23">
        <v>37320.373</v>
      </c>
      <c r="D52" s="23"/>
      <c r="E52" s="1">
        <f t="shared" si="0"/>
        <v>11890.001435494374</v>
      </c>
      <c r="F52" s="1">
        <f t="shared" si="1"/>
        <v>11890</v>
      </c>
      <c r="G52" s="1">
        <f t="shared" si="2"/>
        <v>1.181799998448696E-3</v>
      </c>
      <c r="H52" s="1">
        <f>G52</f>
        <v>1.181799998448696E-3</v>
      </c>
      <c r="O52" s="1">
        <f t="shared" ca="1" si="4"/>
        <v>3.9078251080706262E-2</v>
      </c>
      <c r="Q52" s="64">
        <f t="shared" si="5"/>
        <v>22301.873</v>
      </c>
    </row>
    <row r="53" spans="1:32" s="1" customFormat="1" ht="12.75" customHeight="1" x14ac:dyDescent="0.2">
      <c r="A53" s="1" t="s">
        <v>43</v>
      </c>
      <c r="C53" s="23">
        <v>37320.374000000003</v>
      </c>
      <c r="D53" s="23"/>
      <c r="E53" s="1">
        <f t="shared" si="0"/>
        <v>11890.002650162152</v>
      </c>
      <c r="F53" s="1">
        <f t="shared" si="1"/>
        <v>11890</v>
      </c>
      <c r="G53" s="1">
        <f t="shared" ref="G53:G84" si="6">+C53-(C$7+F53*C$8)</f>
        <v>2.1818000022904016E-3</v>
      </c>
      <c r="H53" s="1">
        <f>G53</f>
        <v>2.1818000022904016E-3</v>
      </c>
      <c r="O53" s="1">
        <f t="shared" ca="1" si="4"/>
        <v>3.9078251080706262E-2</v>
      </c>
      <c r="Q53" s="64">
        <f t="shared" si="5"/>
        <v>22301.874000000003</v>
      </c>
    </row>
    <row r="54" spans="1:32" s="1" customFormat="1" ht="12.75" customHeight="1" x14ac:dyDescent="0.2">
      <c r="A54" s="1" t="s">
        <v>49</v>
      </c>
      <c r="C54" s="23">
        <v>40227.347000000002</v>
      </c>
      <c r="D54" s="23"/>
      <c r="E54" s="1">
        <f t="shared" si="0"/>
        <v>15421.009073592566</v>
      </c>
      <c r="F54" s="1">
        <f t="shared" si="1"/>
        <v>15421</v>
      </c>
      <c r="G54" s="1">
        <f t="shared" si="6"/>
        <v>7.470019998436328E-3</v>
      </c>
      <c r="I54" s="1">
        <f t="shared" ref="I54:I91" si="7">G54</f>
        <v>7.470019998436328E-3</v>
      </c>
      <c r="O54" s="1">
        <f t="shared" ca="1" si="4"/>
        <v>3.549671041125646E-2</v>
      </c>
      <c r="Q54" s="64">
        <f t="shared" si="5"/>
        <v>25208.847000000002</v>
      </c>
      <c r="AB54" s="1">
        <v>10</v>
      </c>
      <c r="AD54" s="1" t="s">
        <v>50</v>
      </c>
      <c r="AF54" s="1" t="s">
        <v>51</v>
      </c>
    </row>
    <row r="55" spans="1:32" s="1" customFormat="1" ht="12.75" customHeight="1" x14ac:dyDescent="0.2">
      <c r="A55" s="1" t="s">
        <v>49</v>
      </c>
      <c r="C55" s="23">
        <v>40237.226999999999</v>
      </c>
      <c r="D55" s="23"/>
      <c r="E55" s="1">
        <f t="shared" si="0"/>
        <v>15433.009991201186</v>
      </c>
      <c r="F55" s="1">
        <f t="shared" si="1"/>
        <v>15433</v>
      </c>
      <c r="G55" s="1">
        <f t="shared" si="6"/>
        <v>8.2254599983571097E-3</v>
      </c>
      <c r="I55" s="1">
        <f t="shared" si="7"/>
        <v>8.2254599983571097E-3</v>
      </c>
      <c r="O55" s="1">
        <f t="shared" ca="1" si="4"/>
        <v>3.5484538650272769E-2</v>
      </c>
      <c r="Q55" s="64">
        <f t="shared" si="5"/>
        <v>25218.726999999999</v>
      </c>
      <c r="AB55" s="1">
        <v>11</v>
      </c>
      <c r="AD55" s="1" t="s">
        <v>50</v>
      </c>
      <c r="AF55" s="1" t="s">
        <v>51</v>
      </c>
    </row>
    <row r="56" spans="1:32" s="1" customFormat="1" ht="12.75" customHeight="1" x14ac:dyDescent="0.2">
      <c r="A56" s="1" t="s">
        <v>52</v>
      </c>
      <c r="C56" s="23">
        <v>40482.546999999999</v>
      </c>
      <c r="D56" s="23"/>
      <c r="E56" s="1">
        <f t="shared" si="0"/>
        <v>15730.992289556194</v>
      </c>
      <c r="F56" s="1">
        <f t="shared" si="1"/>
        <v>15731</v>
      </c>
      <c r="G56" s="1">
        <f t="shared" si="6"/>
        <v>-6.3477800067630596E-3</v>
      </c>
      <c r="I56" s="1">
        <f t="shared" si="7"/>
        <v>-6.3477800067630596E-3</v>
      </c>
      <c r="O56" s="1">
        <f t="shared" ca="1" si="4"/>
        <v>3.518227325251122E-2</v>
      </c>
      <c r="Q56" s="64">
        <f t="shared" si="5"/>
        <v>25464.046999999999</v>
      </c>
      <c r="AB56" s="1">
        <v>11</v>
      </c>
      <c r="AD56" s="1" t="s">
        <v>50</v>
      </c>
      <c r="AF56" s="1" t="s">
        <v>51</v>
      </c>
    </row>
    <row r="57" spans="1:32" s="1" customFormat="1" ht="12.75" customHeight="1" x14ac:dyDescent="0.2">
      <c r="A57" s="1" t="s">
        <v>53</v>
      </c>
      <c r="C57" s="23">
        <v>40529.487000000001</v>
      </c>
      <c r="D57" s="23"/>
      <c r="E57" s="1">
        <f t="shared" si="0"/>
        <v>15788.008794874899</v>
      </c>
      <c r="F57" s="1">
        <f t="shared" si="1"/>
        <v>15788</v>
      </c>
      <c r="G57" s="1">
        <f t="shared" si="6"/>
        <v>7.2405600003548898E-3</v>
      </c>
      <c r="I57" s="1">
        <f t="shared" si="7"/>
        <v>7.2405600003548898E-3</v>
      </c>
      <c r="O57" s="1">
        <f t="shared" ca="1" si="4"/>
        <v>3.5124457387838703E-2</v>
      </c>
      <c r="Q57" s="64">
        <f t="shared" si="5"/>
        <v>25510.987000000001</v>
      </c>
      <c r="AB57" s="1">
        <v>21</v>
      </c>
      <c r="AD57" s="1" t="s">
        <v>50</v>
      </c>
      <c r="AF57" s="1" t="s">
        <v>51</v>
      </c>
    </row>
    <row r="58" spans="1:32" s="1" customFormat="1" ht="12.75" customHeight="1" x14ac:dyDescent="0.2">
      <c r="A58" s="1" t="s">
        <v>53</v>
      </c>
      <c r="C58" s="23">
        <v>40557.47</v>
      </c>
      <c r="D58" s="23"/>
      <c r="E58" s="1">
        <f t="shared" si="0"/>
        <v>15821.998843198999</v>
      </c>
      <c r="F58" s="1">
        <f t="shared" si="1"/>
        <v>15822</v>
      </c>
      <c r="G58" s="1">
        <f t="shared" si="6"/>
        <v>-9.5236000197473913E-4</v>
      </c>
      <c r="I58" s="1">
        <f t="shared" si="7"/>
        <v>-9.5236000197473913E-4</v>
      </c>
      <c r="O58" s="1">
        <f t="shared" ca="1" si="4"/>
        <v>3.5089970731718254E-2</v>
      </c>
      <c r="Q58" s="64">
        <f t="shared" si="5"/>
        <v>25538.97</v>
      </c>
      <c r="AB58" s="1">
        <v>12</v>
      </c>
      <c r="AD58" s="1" t="s">
        <v>50</v>
      </c>
      <c r="AF58" s="1" t="s">
        <v>51</v>
      </c>
    </row>
    <row r="59" spans="1:32" s="1" customFormat="1" ht="12.75" customHeight="1" x14ac:dyDescent="0.2">
      <c r="A59" s="1" t="s">
        <v>54</v>
      </c>
      <c r="C59" s="23">
        <v>40581.347999999998</v>
      </c>
      <c r="D59" s="23"/>
      <c r="E59" s="1">
        <f t="shared" si="0"/>
        <v>15851.002680310201</v>
      </c>
      <c r="F59" s="1">
        <f t="shared" si="1"/>
        <v>15851</v>
      </c>
      <c r="G59" s="1">
        <f t="shared" si="6"/>
        <v>2.206619996286463E-3</v>
      </c>
      <c r="I59" s="1">
        <f t="shared" si="7"/>
        <v>2.206619996286463E-3</v>
      </c>
      <c r="O59" s="1">
        <f t="shared" ca="1" si="4"/>
        <v>3.5060555642674351E-2</v>
      </c>
      <c r="Q59" s="64">
        <f t="shared" si="5"/>
        <v>25562.847999999998</v>
      </c>
      <c r="AB59" s="1">
        <v>13</v>
      </c>
      <c r="AD59" s="1" t="s">
        <v>50</v>
      </c>
      <c r="AF59" s="1" t="s">
        <v>51</v>
      </c>
    </row>
    <row r="60" spans="1:32" s="1" customFormat="1" ht="12.75" customHeight="1" x14ac:dyDescent="0.2">
      <c r="A60" s="1" t="s">
        <v>54</v>
      </c>
      <c r="C60" s="23">
        <v>40590.406999999999</v>
      </c>
      <c r="D60" s="23"/>
      <c r="E60" s="1">
        <f t="shared" si="0"/>
        <v>15862.006355676245</v>
      </c>
      <c r="F60" s="1">
        <f t="shared" si="1"/>
        <v>15862</v>
      </c>
      <c r="G60" s="1">
        <f t="shared" si="6"/>
        <v>5.2324399948702194E-3</v>
      </c>
      <c r="I60" s="1">
        <f t="shared" si="7"/>
        <v>5.2324399948702194E-3</v>
      </c>
      <c r="O60" s="1">
        <f t="shared" ca="1" si="4"/>
        <v>3.5049398195105969E-2</v>
      </c>
      <c r="Q60" s="64">
        <f t="shared" si="5"/>
        <v>25571.906999999999</v>
      </c>
      <c r="AB60" s="1">
        <v>14</v>
      </c>
      <c r="AD60" s="1" t="s">
        <v>50</v>
      </c>
      <c r="AF60" s="1" t="s">
        <v>51</v>
      </c>
    </row>
    <row r="61" spans="1:32" s="1" customFormat="1" ht="12.75" customHeight="1" x14ac:dyDescent="0.2">
      <c r="A61" s="1" t="s">
        <v>54</v>
      </c>
      <c r="C61" s="23">
        <v>40604.398000000001</v>
      </c>
      <c r="D61" s="23"/>
      <c r="E61" s="1">
        <f t="shared" si="0"/>
        <v>15879.000772504411</v>
      </c>
      <c r="F61" s="1">
        <f t="shared" si="1"/>
        <v>15879</v>
      </c>
      <c r="G61" s="1">
        <f t="shared" si="6"/>
        <v>6.3598000269848853E-4</v>
      </c>
      <c r="I61" s="1">
        <f t="shared" si="7"/>
        <v>6.3598000269848853E-4</v>
      </c>
      <c r="O61" s="1">
        <f t="shared" ca="1" si="4"/>
        <v>3.5032154867045751E-2</v>
      </c>
      <c r="Q61" s="64">
        <f t="shared" si="5"/>
        <v>25585.898000000001</v>
      </c>
      <c r="AB61" s="1">
        <v>5</v>
      </c>
      <c r="AD61" s="1" t="s">
        <v>50</v>
      </c>
      <c r="AF61" s="1" t="s">
        <v>51</v>
      </c>
    </row>
    <row r="62" spans="1:32" s="1" customFormat="1" ht="12.75" customHeight="1" x14ac:dyDescent="0.2">
      <c r="A62" s="1" t="s">
        <v>55</v>
      </c>
      <c r="C62" s="23">
        <v>40836.571000000004</v>
      </c>
      <c r="D62" s="23"/>
      <c r="E62" s="1">
        <f t="shared" si="0"/>
        <v>16161.013833632642</v>
      </c>
      <c r="F62" s="1">
        <f t="shared" si="1"/>
        <v>16161</v>
      </c>
      <c r="G62" s="1">
        <f t="shared" si="6"/>
        <v>1.1388820006686728E-2</v>
      </c>
      <c r="I62" s="1">
        <f t="shared" si="7"/>
        <v>1.1388820006686728E-2</v>
      </c>
      <c r="O62" s="1">
        <f t="shared" ca="1" si="4"/>
        <v>3.4746118483929112E-2</v>
      </c>
      <c r="Q62" s="64">
        <f t="shared" si="5"/>
        <v>25818.071000000004</v>
      </c>
      <c r="AB62" s="1">
        <v>12</v>
      </c>
      <c r="AD62" s="1" t="s">
        <v>50</v>
      </c>
      <c r="AF62" s="1" t="s">
        <v>51</v>
      </c>
    </row>
    <row r="63" spans="1:32" s="1" customFormat="1" ht="12.75" customHeight="1" x14ac:dyDescent="0.2">
      <c r="A63" s="1" t="s">
        <v>56</v>
      </c>
      <c r="C63" s="23">
        <v>40865.372000000003</v>
      </c>
      <c r="D63" s="23"/>
      <c r="E63" s="1">
        <f t="shared" si="0"/>
        <v>16195.997480195998</v>
      </c>
      <c r="F63" s="1">
        <f t="shared" si="1"/>
        <v>16196</v>
      </c>
      <c r="G63" s="1">
        <f t="shared" si="6"/>
        <v>-2.0744799985550344E-3</v>
      </c>
      <c r="I63" s="1">
        <f t="shared" si="7"/>
        <v>-2.0744799985550344E-3</v>
      </c>
      <c r="O63" s="1">
        <f t="shared" ca="1" si="4"/>
        <v>3.471061751439336E-2</v>
      </c>
      <c r="Q63" s="64">
        <f t="shared" si="5"/>
        <v>25846.872000000003</v>
      </c>
      <c r="AB63" s="1">
        <v>6</v>
      </c>
      <c r="AD63" s="1" t="s">
        <v>50</v>
      </c>
      <c r="AF63" s="1" t="s">
        <v>51</v>
      </c>
    </row>
    <row r="64" spans="1:32" s="1" customFormat="1" ht="12.75" customHeight="1" x14ac:dyDescent="0.2">
      <c r="A64" s="1" t="s">
        <v>56</v>
      </c>
      <c r="C64" s="23">
        <v>40887.607000000004</v>
      </c>
      <c r="D64" s="23"/>
      <c r="E64" s="1">
        <f t="shared" si="0"/>
        <v>16223.005618154271</v>
      </c>
      <c r="F64" s="1">
        <f t="shared" si="1"/>
        <v>16223</v>
      </c>
      <c r="G64" s="1">
        <f t="shared" si="6"/>
        <v>4.6252600004663691E-3</v>
      </c>
      <c r="I64" s="1">
        <f t="shared" si="7"/>
        <v>4.6252600004663691E-3</v>
      </c>
      <c r="O64" s="1">
        <f t="shared" ca="1" si="4"/>
        <v>3.4683231052180061E-2</v>
      </c>
      <c r="Q64" s="64">
        <f t="shared" si="5"/>
        <v>25869.107000000004</v>
      </c>
      <c r="AB64" s="1">
        <v>11</v>
      </c>
      <c r="AD64" s="1" t="s">
        <v>50</v>
      </c>
      <c r="AF64" s="1" t="s">
        <v>51</v>
      </c>
    </row>
    <row r="65" spans="1:32" s="1" customFormat="1" ht="12.75" customHeight="1" x14ac:dyDescent="0.2">
      <c r="A65" s="1" t="s">
        <v>56</v>
      </c>
      <c r="C65" s="23">
        <v>40888.413</v>
      </c>
      <c r="D65" s="23"/>
      <c r="E65" s="1">
        <f t="shared" si="0"/>
        <v>16223.984640380235</v>
      </c>
      <c r="F65" s="1">
        <f t="shared" si="1"/>
        <v>16224</v>
      </c>
      <c r="G65" s="1">
        <f t="shared" si="6"/>
        <v>-1.2645120004890487E-2</v>
      </c>
      <c r="I65" s="1">
        <f t="shared" si="7"/>
        <v>-1.2645120004890487E-2</v>
      </c>
      <c r="O65" s="1">
        <f t="shared" ca="1" si="4"/>
        <v>3.468221673876476E-2</v>
      </c>
      <c r="Q65" s="64">
        <f t="shared" si="5"/>
        <v>25869.913</v>
      </c>
      <c r="AB65" s="1">
        <v>8</v>
      </c>
      <c r="AD65" s="1" t="s">
        <v>57</v>
      </c>
      <c r="AF65" s="1" t="s">
        <v>51</v>
      </c>
    </row>
    <row r="66" spans="1:32" s="1" customFormat="1" ht="12.75" customHeight="1" x14ac:dyDescent="0.2">
      <c r="A66" s="1" t="s">
        <v>56</v>
      </c>
      <c r="C66" s="23">
        <v>40888.434999999998</v>
      </c>
      <c r="D66" s="23"/>
      <c r="E66" s="1">
        <f t="shared" si="0"/>
        <v>16224.011363071262</v>
      </c>
      <c r="F66" s="1">
        <f t="shared" si="1"/>
        <v>16224</v>
      </c>
      <c r="G66" s="1">
        <f t="shared" si="6"/>
        <v>9.3548799923155457E-3</v>
      </c>
      <c r="I66" s="1">
        <f t="shared" si="7"/>
        <v>9.3548799923155457E-3</v>
      </c>
      <c r="O66" s="1">
        <f t="shared" ca="1" si="4"/>
        <v>3.468221673876476E-2</v>
      </c>
      <c r="Q66" s="64">
        <f t="shared" si="5"/>
        <v>25869.934999999998</v>
      </c>
      <c r="AB66" s="1">
        <v>7</v>
      </c>
      <c r="AD66" s="1" t="s">
        <v>50</v>
      </c>
      <c r="AF66" s="1" t="s">
        <v>51</v>
      </c>
    </row>
    <row r="67" spans="1:32" s="1" customFormat="1" ht="12.75" customHeight="1" x14ac:dyDescent="0.2">
      <c r="A67" s="1" t="s">
        <v>56</v>
      </c>
      <c r="C67" s="23">
        <v>40921.360999999997</v>
      </c>
      <c r="D67" s="23"/>
      <c r="E67" s="1">
        <f t="shared" si="0"/>
        <v>16264.005514202996</v>
      </c>
      <c r="F67" s="1">
        <f t="shared" si="1"/>
        <v>16264</v>
      </c>
      <c r="G67" s="1">
        <f t="shared" si="6"/>
        <v>4.5396799978334457E-3</v>
      </c>
      <c r="I67" s="1">
        <f t="shared" si="7"/>
        <v>4.5396799978334457E-3</v>
      </c>
      <c r="O67" s="1">
        <f t="shared" ca="1" si="4"/>
        <v>3.4641644202152461E-2</v>
      </c>
      <c r="Q67" s="64">
        <f t="shared" si="5"/>
        <v>25902.860999999997</v>
      </c>
      <c r="AB67" s="1">
        <v>13</v>
      </c>
      <c r="AD67" s="1" t="s">
        <v>50</v>
      </c>
      <c r="AF67" s="1" t="s">
        <v>51</v>
      </c>
    </row>
    <row r="68" spans="1:32" s="1" customFormat="1" ht="12.75" customHeight="1" x14ac:dyDescent="0.2">
      <c r="A68" s="1" t="s">
        <v>58</v>
      </c>
      <c r="C68" s="23">
        <v>40939.474000000002</v>
      </c>
      <c r="D68" s="23"/>
      <c r="E68" s="1">
        <f t="shared" si="0"/>
        <v>16286.006791596219</v>
      </c>
      <c r="F68" s="1">
        <f t="shared" si="1"/>
        <v>16286</v>
      </c>
      <c r="G68" s="1">
        <f t="shared" si="6"/>
        <v>5.5913200048962608E-3</v>
      </c>
      <c r="I68" s="1">
        <f t="shared" si="7"/>
        <v>5.5913200048962608E-3</v>
      </c>
      <c r="O68" s="1">
        <f t="shared" ca="1" si="4"/>
        <v>3.4619329307015709E-2</v>
      </c>
      <c r="Q68" s="64">
        <f t="shared" si="5"/>
        <v>25920.974000000002</v>
      </c>
      <c r="AB68" s="1">
        <v>12</v>
      </c>
      <c r="AD68" s="1" t="s">
        <v>50</v>
      </c>
      <c r="AF68" s="1" t="s">
        <v>51</v>
      </c>
    </row>
    <row r="69" spans="1:32" s="1" customFormat="1" ht="12.75" customHeight="1" x14ac:dyDescent="0.2">
      <c r="A69" s="1" t="s">
        <v>58</v>
      </c>
      <c r="C69" s="23">
        <v>40972.404999999999</v>
      </c>
      <c r="D69" s="23"/>
      <c r="E69" s="1">
        <f t="shared" si="0"/>
        <v>16326.00701606682</v>
      </c>
      <c r="F69" s="1">
        <f t="shared" si="1"/>
        <v>16326</v>
      </c>
      <c r="G69" s="1">
        <f t="shared" si="6"/>
        <v>5.7761200005188584E-3</v>
      </c>
      <c r="I69" s="1">
        <f t="shared" si="7"/>
        <v>5.7761200005188584E-3</v>
      </c>
      <c r="O69" s="1">
        <f t="shared" ca="1" si="4"/>
        <v>3.4578756770403417E-2</v>
      </c>
      <c r="Q69" s="64">
        <f t="shared" si="5"/>
        <v>25953.904999999999</v>
      </c>
      <c r="AB69" s="1">
        <v>6</v>
      </c>
      <c r="AD69" s="1" t="s">
        <v>50</v>
      </c>
      <c r="AF69" s="1" t="s">
        <v>51</v>
      </c>
    </row>
    <row r="70" spans="1:32" s="1" customFormat="1" ht="12.75" customHeight="1" x14ac:dyDescent="0.2">
      <c r="A70" s="1" t="s">
        <v>59</v>
      </c>
      <c r="C70" s="23">
        <v>41162.582000000002</v>
      </c>
      <c r="D70" s="23"/>
      <c r="E70" s="1">
        <f t="shared" si="0"/>
        <v>16557.00888935176</v>
      </c>
      <c r="F70" s="1">
        <f t="shared" si="1"/>
        <v>16557</v>
      </c>
      <c r="G70" s="1">
        <f t="shared" si="6"/>
        <v>7.3183400018024258E-3</v>
      </c>
      <c r="I70" s="1">
        <f t="shared" si="7"/>
        <v>7.3183400018024258E-3</v>
      </c>
      <c r="O70" s="1">
        <f t="shared" ca="1" si="4"/>
        <v>3.4344450371467453E-2</v>
      </c>
      <c r="Q70" s="64">
        <f t="shared" si="5"/>
        <v>26144.082000000002</v>
      </c>
      <c r="AB70" s="1">
        <v>11</v>
      </c>
      <c r="AD70" s="1" t="s">
        <v>50</v>
      </c>
      <c r="AF70" s="1" t="s">
        <v>51</v>
      </c>
    </row>
    <row r="71" spans="1:32" s="1" customFormat="1" ht="12.75" customHeight="1" x14ac:dyDescent="0.2">
      <c r="A71" s="1" t="s">
        <v>59</v>
      </c>
      <c r="C71" s="23">
        <v>41176.574000000001</v>
      </c>
      <c r="D71" s="23"/>
      <c r="E71" s="1">
        <f t="shared" si="0"/>
        <v>16574.004520847695</v>
      </c>
      <c r="F71" s="1">
        <f t="shared" si="1"/>
        <v>16574</v>
      </c>
      <c r="G71" s="1">
        <f t="shared" si="6"/>
        <v>3.7218799989204854E-3</v>
      </c>
      <c r="I71" s="1">
        <f t="shared" si="7"/>
        <v>3.7218799989204854E-3</v>
      </c>
      <c r="O71" s="1">
        <f t="shared" ca="1" si="4"/>
        <v>3.4327207043407228E-2</v>
      </c>
      <c r="Q71" s="64">
        <f t="shared" si="5"/>
        <v>26158.074000000001</v>
      </c>
      <c r="AB71" s="1">
        <v>13</v>
      </c>
      <c r="AD71" s="1" t="s">
        <v>50</v>
      </c>
      <c r="AF71" s="1" t="s">
        <v>51</v>
      </c>
    </row>
    <row r="72" spans="1:32" s="1" customFormat="1" ht="12.75" customHeight="1" x14ac:dyDescent="0.2">
      <c r="A72" s="1" t="s">
        <v>59</v>
      </c>
      <c r="C72" s="23">
        <v>41181.514000000003</v>
      </c>
      <c r="D72" s="23"/>
      <c r="E72" s="1">
        <f t="shared" si="0"/>
        <v>16580.004979652011</v>
      </c>
      <c r="F72" s="1">
        <f t="shared" si="1"/>
        <v>16580</v>
      </c>
      <c r="G72" s="1">
        <f t="shared" si="6"/>
        <v>4.099600002518855E-3</v>
      </c>
      <c r="I72" s="1">
        <f t="shared" si="7"/>
        <v>4.099600002518855E-3</v>
      </c>
      <c r="O72" s="1">
        <f t="shared" ca="1" si="4"/>
        <v>3.4321121162915386E-2</v>
      </c>
      <c r="Q72" s="64">
        <f t="shared" si="5"/>
        <v>26163.014000000003</v>
      </c>
      <c r="AB72" s="1">
        <v>11</v>
      </c>
      <c r="AD72" s="1" t="s">
        <v>50</v>
      </c>
      <c r="AF72" s="1" t="s">
        <v>51</v>
      </c>
    </row>
    <row r="73" spans="1:32" s="1" customFormat="1" ht="12.75" customHeight="1" x14ac:dyDescent="0.2">
      <c r="A73" s="1" t="s">
        <v>60</v>
      </c>
      <c r="C73" s="23">
        <v>41213.622000000003</v>
      </c>
      <c r="D73" s="23"/>
      <c r="E73" s="1">
        <f t="shared" si="0"/>
        <v>16619.005532544488</v>
      </c>
      <c r="F73" s="1">
        <f t="shared" si="1"/>
        <v>16619</v>
      </c>
      <c r="G73" s="1">
        <f t="shared" si="6"/>
        <v>4.5547800036729313E-3</v>
      </c>
      <c r="I73" s="1">
        <f t="shared" si="7"/>
        <v>4.5547800036729313E-3</v>
      </c>
      <c r="O73" s="1">
        <f t="shared" ca="1" si="4"/>
        <v>3.4281562939718402E-2</v>
      </c>
      <c r="Q73" s="64">
        <f t="shared" si="5"/>
        <v>26195.122000000003</v>
      </c>
      <c r="AB73" s="1">
        <v>9</v>
      </c>
      <c r="AD73" s="1" t="s">
        <v>50</v>
      </c>
      <c r="AF73" s="1" t="s">
        <v>51</v>
      </c>
    </row>
    <row r="74" spans="1:32" s="1" customFormat="1" ht="12.75" customHeight="1" x14ac:dyDescent="0.2">
      <c r="A74" s="1" t="s">
        <v>60</v>
      </c>
      <c r="C74" s="23">
        <v>41227.616000000002</v>
      </c>
      <c r="D74" s="23"/>
      <c r="E74" s="1">
        <f t="shared" si="0"/>
        <v>16636.003593375972</v>
      </c>
      <c r="F74" s="1">
        <f t="shared" si="1"/>
        <v>16636</v>
      </c>
      <c r="G74" s="1">
        <f t="shared" si="6"/>
        <v>2.9583200011984445E-3</v>
      </c>
      <c r="I74" s="1">
        <f t="shared" si="7"/>
        <v>2.9583200011984445E-3</v>
      </c>
      <c r="O74" s="1">
        <f t="shared" ca="1" si="4"/>
        <v>3.4264319611658177E-2</v>
      </c>
      <c r="Q74" s="64">
        <f t="shared" si="5"/>
        <v>26209.116000000002</v>
      </c>
      <c r="AB74" s="1">
        <v>11</v>
      </c>
      <c r="AD74" s="1" t="s">
        <v>50</v>
      </c>
      <c r="AF74" s="1" t="s">
        <v>51</v>
      </c>
    </row>
    <row r="75" spans="1:32" s="1" customFormat="1" ht="12.75" customHeight="1" x14ac:dyDescent="0.2">
      <c r="A75" s="1" t="s">
        <v>61</v>
      </c>
      <c r="C75" s="23">
        <v>41246.544000000002</v>
      </c>
      <c r="D75" s="23"/>
      <c r="E75" s="1">
        <f t="shared" si="0"/>
        <v>16658.994825005124</v>
      </c>
      <c r="F75" s="1">
        <f t="shared" si="1"/>
        <v>16659</v>
      </c>
      <c r="G75" s="1">
        <f t="shared" si="6"/>
        <v>-4.2604199989000335E-3</v>
      </c>
      <c r="I75" s="1">
        <f t="shared" si="7"/>
        <v>-4.2604199989000335E-3</v>
      </c>
      <c r="O75" s="1">
        <f t="shared" ca="1" si="4"/>
        <v>3.4240990403106117E-2</v>
      </c>
      <c r="Q75" s="64">
        <f t="shared" si="5"/>
        <v>26228.044000000002</v>
      </c>
      <c r="AB75" s="1">
        <v>8</v>
      </c>
      <c r="AD75" s="1" t="s">
        <v>50</v>
      </c>
      <c r="AF75" s="1" t="s">
        <v>51</v>
      </c>
    </row>
    <row r="76" spans="1:32" s="1" customFormat="1" ht="12.75" customHeight="1" x14ac:dyDescent="0.2">
      <c r="A76" s="1" t="s">
        <v>62</v>
      </c>
      <c r="C76" s="23">
        <v>41299.235999999997</v>
      </c>
      <c r="D76" s="23"/>
      <c r="E76" s="1">
        <f t="shared" si="0"/>
        <v>16722.998099360742</v>
      </c>
      <c r="F76" s="1">
        <f t="shared" si="1"/>
        <v>16723</v>
      </c>
      <c r="G76" s="1">
        <f t="shared" si="6"/>
        <v>-1.5647400068701245E-3</v>
      </c>
      <c r="I76" s="1">
        <f t="shared" si="7"/>
        <v>-1.5647400068701245E-3</v>
      </c>
      <c r="O76" s="1">
        <f t="shared" ca="1" si="4"/>
        <v>3.417607434452645E-2</v>
      </c>
      <c r="Q76" s="64">
        <f t="shared" si="5"/>
        <v>26280.735999999997</v>
      </c>
      <c r="AB76" s="1">
        <v>10</v>
      </c>
      <c r="AD76" s="1" t="s">
        <v>50</v>
      </c>
      <c r="AF76" s="1" t="s">
        <v>51</v>
      </c>
    </row>
    <row r="77" spans="1:32" s="1" customFormat="1" ht="12.75" customHeight="1" x14ac:dyDescent="0.2">
      <c r="A77" s="1" t="s">
        <v>62</v>
      </c>
      <c r="C77" s="23">
        <v>41302.544999999998</v>
      </c>
      <c r="D77" s="23"/>
      <c r="E77" s="1">
        <f t="shared" si="0"/>
        <v>16727.017435025413</v>
      </c>
      <c r="F77" s="1">
        <f t="shared" si="1"/>
        <v>16727</v>
      </c>
      <c r="G77" s="1">
        <f t="shared" si="6"/>
        <v>1.4353739999933168E-2</v>
      </c>
      <c r="I77" s="1">
        <f t="shared" si="7"/>
        <v>1.4353739999933168E-2</v>
      </c>
      <c r="O77" s="1">
        <f t="shared" ca="1" si="4"/>
        <v>3.4172017090865217E-2</v>
      </c>
      <c r="Q77" s="64">
        <f t="shared" si="5"/>
        <v>26284.044999999998</v>
      </c>
      <c r="AB77" s="1">
        <v>6</v>
      </c>
      <c r="AD77" s="1" t="s">
        <v>50</v>
      </c>
      <c r="AF77" s="1" t="s">
        <v>51</v>
      </c>
    </row>
    <row r="78" spans="1:32" s="1" customFormat="1" ht="12.75" customHeight="1" x14ac:dyDescent="0.2">
      <c r="A78" s="1" t="s">
        <v>62</v>
      </c>
      <c r="C78" s="23">
        <v>41308.290999999997</v>
      </c>
      <c r="D78" s="23"/>
      <c r="E78" s="1">
        <f t="shared" si="0"/>
        <v>16733.99691605569</v>
      </c>
      <c r="F78" s="1">
        <f t="shared" si="1"/>
        <v>16734</v>
      </c>
      <c r="G78" s="1">
        <f t="shared" si="6"/>
        <v>-2.5389200018253177E-3</v>
      </c>
      <c r="I78" s="1">
        <f t="shared" si="7"/>
        <v>-2.5389200018253177E-3</v>
      </c>
      <c r="O78" s="1">
        <f t="shared" ca="1" si="4"/>
        <v>3.4164916896958067E-2</v>
      </c>
      <c r="Q78" s="64">
        <f t="shared" si="5"/>
        <v>26289.790999999997</v>
      </c>
      <c r="AB78" s="1">
        <v>9</v>
      </c>
      <c r="AD78" s="1" t="s">
        <v>57</v>
      </c>
      <c r="AF78" s="1" t="s">
        <v>51</v>
      </c>
    </row>
    <row r="79" spans="1:32" s="1" customFormat="1" ht="12.75" customHeight="1" x14ac:dyDescent="0.2">
      <c r="A79" s="1" t="s">
        <v>62</v>
      </c>
      <c r="C79" s="23">
        <v>41308.300999999999</v>
      </c>
      <c r="D79" s="23"/>
      <c r="E79" s="1">
        <f t="shared" si="0"/>
        <v>16734.009062733436</v>
      </c>
      <c r="F79" s="1">
        <f t="shared" si="1"/>
        <v>16734</v>
      </c>
      <c r="G79" s="1">
        <f t="shared" si="6"/>
        <v>7.4610800002119504E-3</v>
      </c>
      <c r="I79" s="1">
        <f t="shared" si="7"/>
        <v>7.4610800002119504E-3</v>
      </c>
      <c r="O79" s="1">
        <f t="shared" ca="1" si="4"/>
        <v>3.4164916896958067E-2</v>
      </c>
      <c r="Q79" s="64">
        <f t="shared" si="5"/>
        <v>26289.800999999999</v>
      </c>
      <c r="AB79" s="1">
        <v>10</v>
      </c>
      <c r="AD79" s="1" t="s">
        <v>50</v>
      </c>
      <c r="AF79" s="1" t="s">
        <v>51</v>
      </c>
    </row>
    <row r="80" spans="1:32" s="1" customFormat="1" ht="12.75" customHeight="1" x14ac:dyDescent="0.2">
      <c r="A80" s="1" t="s">
        <v>62</v>
      </c>
      <c r="C80" s="23">
        <v>41350.285000000003</v>
      </c>
      <c r="D80" s="23"/>
      <c r="E80" s="1">
        <f t="shared" si="0"/>
        <v>16785.005674563443</v>
      </c>
      <c r="F80" s="1">
        <f t="shared" si="1"/>
        <v>16785</v>
      </c>
      <c r="G80" s="1">
        <f t="shared" si="6"/>
        <v>4.6717000004719011E-3</v>
      </c>
      <c r="I80" s="1">
        <f t="shared" si="7"/>
        <v>4.6717000004719011E-3</v>
      </c>
      <c r="O80" s="1">
        <f t="shared" ca="1" si="4"/>
        <v>3.4113186912777399E-2</v>
      </c>
      <c r="Q80" s="64">
        <f t="shared" si="5"/>
        <v>26331.785000000003</v>
      </c>
      <c r="AB80" s="1">
        <v>11</v>
      </c>
      <c r="AD80" s="1" t="s">
        <v>50</v>
      </c>
      <c r="AF80" s="1" t="s">
        <v>51</v>
      </c>
    </row>
    <row r="81" spans="1:32" s="1" customFormat="1" ht="12.75" customHeight="1" x14ac:dyDescent="0.2">
      <c r="A81" s="1" t="s">
        <v>63</v>
      </c>
      <c r="C81" s="23">
        <v>41392.269999999997</v>
      </c>
      <c r="D81" s="23"/>
      <c r="E81" s="1">
        <f t="shared" si="0"/>
        <v>16836.003501061212</v>
      </c>
      <c r="F81" s="1">
        <f t="shared" si="1"/>
        <v>16836</v>
      </c>
      <c r="G81" s="1">
        <f t="shared" si="6"/>
        <v>2.8823199972975999E-3</v>
      </c>
      <c r="I81" s="1">
        <f t="shared" si="7"/>
        <v>2.8823199972975999E-3</v>
      </c>
      <c r="O81" s="1">
        <f t="shared" ca="1" si="4"/>
        <v>3.4061456928596731E-2</v>
      </c>
      <c r="Q81" s="64">
        <f t="shared" si="5"/>
        <v>26373.769999999997</v>
      </c>
      <c r="AB81" s="1">
        <v>11</v>
      </c>
      <c r="AD81" s="1" t="s">
        <v>50</v>
      </c>
      <c r="AF81" s="1" t="s">
        <v>51</v>
      </c>
    </row>
    <row r="82" spans="1:32" s="1" customFormat="1" ht="12.75" customHeight="1" x14ac:dyDescent="0.2">
      <c r="A82" s="1" t="s">
        <v>64</v>
      </c>
      <c r="C82" s="23">
        <v>41553.633000000002</v>
      </c>
      <c r="D82" s="23"/>
      <c r="E82" s="1">
        <f t="shared" si="0"/>
        <v>17032.005937101734</v>
      </c>
      <c r="F82" s="1">
        <f t="shared" si="1"/>
        <v>17032</v>
      </c>
      <c r="G82" s="1">
        <f t="shared" si="6"/>
        <v>4.8878399975365028E-3</v>
      </c>
      <c r="I82" s="1">
        <f t="shared" si="7"/>
        <v>4.8878399975365028E-3</v>
      </c>
      <c r="O82" s="1">
        <f t="shared" ca="1" si="4"/>
        <v>3.3862651499196518E-2</v>
      </c>
      <c r="Q82" s="64">
        <f t="shared" si="5"/>
        <v>26535.133000000002</v>
      </c>
      <c r="AB82" s="1">
        <v>13</v>
      </c>
      <c r="AD82" s="1" t="s">
        <v>50</v>
      </c>
      <c r="AF82" s="1" t="s">
        <v>51</v>
      </c>
    </row>
    <row r="83" spans="1:32" s="1" customFormat="1" ht="12.75" customHeight="1" x14ac:dyDescent="0.2">
      <c r="A83" s="1" t="s">
        <v>64</v>
      </c>
      <c r="C83" s="23">
        <v>41581.624000000003</v>
      </c>
      <c r="D83" s="23"/>
      <c r="E83" s="1">
        <f t="shared" si="0"/>
        <v>17066.00570276803</v>
      </c>
      <c r="F83" s="1">
        <f t="shared" si="1"/>
        <v>17066</v>
      </c>
      <c r="G83" s="1">
        <f t="shared" si="6"/>
        <v>4.694920004112646E-3</v>
      </c>
      <c r="I83" s="1">
        <f t="shared" si="7"/>
        <v>4.694920004112646E-3</v>
      </c>
      <c r="O83" s="1">
        <f t="shared" ca="1" si="4"/>
        <v>3.3828164843076075E-2</v>
      </c>
      <c r="Q83" s="64">
        <f t="shared" si="5"/>
        <v>26563.124000000003</v>
      </c>
      <c r="AB83" s="1">
        <v>11</v>
      </c>
      <c r="AD83" s="1" t="s">
        <v>50</v>
      </c>
      <c r="AF83" s="1" t="s">
        <v>51</v>
      </c>
    </row>
    <row r="84" spans="1:32" s="1" customFormat="1" ht="12.75" customHeight="1" x14ac:dyDescent="0.2">
      <c r="A84" s="24" t="s">
        <v>65</v>
      </c>
      <c r="B84" s="25" t="s">
        <v>46</v>
      </c>
      <c r="C84" s="26">
        <v>41595.623</v>
      </c>
      <c r="D84" s="23"/>
      <c r="E84" s="1">
        <f t="shared" si="0"/>
        <v>17083.009836938381</v>
      </c>
      <c r="F84" s="1">
        <f t="shared" si="1"/>
        <v>17083</v>
      </c>
      <c r="G84" s="1">
        <f t="shared" si="6"/>
        <v>8.0984599990188144E-3</v>
      </c>
      <c r="I84" s="1">
        <f t="shared" si="7"/>
        <v>8.0984599990188144E-3</v>
      </c>
      <c r="O84" s="1">
        <f t="shared" ca="1" si="4"/>
        <v>3.381092151501585E-2</v>
      </c>
      <c r="Q84" s="64">
        <f t="shared" si="5"/>
        <v>26577.123</v>
      </c>
    </row>
    <row r="85" spans="1:32" s="1" customFormat="1" ht="12.75" customHeight="1" x14ac:dyDescent="0.2">
      <c r="A85" s="1" t="s">
        <v>66</v>
      </c>
      <c r="C85" s="23">
        <v>41596.623</v>
      </c>
      <c r="D85" s="27" t="s">
        <v>67</v>
      </c>
      <c r="E85" s="1">
        <f t="shared" ref="E85:E148" si="8">+(C85-C$7)/C$8</f>
        <v>17084.224504712533</v>
      </c>
      <c r="F85" s="1">
        <f t="shared" ref="F85:F148" si="9">ROUND(2*E85,0)/2</f>
        <v>17084</v>
      </c>
      <c r="I85" s="1">
        <f t="shared" si="7"/>
        <v>0</v>
      </c>
      <c r="J85" s="13"/>
      <c r="O85" s="1">
        <f t="shared" ref="O85:O148" ca="1" si="10">+C$11+C$12*$F85</f>
        <v>3.3809907201600542E-2</v>
      </c>
      <c r="Q85" s="64">
        <f t="shared" ref="Q85:Q148" si="11">+C85-15018.5</f>
        <v>26578.123</v>
      </c>
      <c r="AB85" s="1">
        <v>7</v>
      </c>
      <c r="AD85" s="1" t="s">
        <v>50</v>
      </c>
      <c r="AF85" s="1" t="s">
        <v>51</v>
      </c>
    </row>
    <row r="86" spans="1:32" s="1" customFormat="1" ht="12.75" customHeight="1" x14ac:dyDescent="0.2">
      <c r="A86" s="1" t="s">
        <v>66</v>
      </c>
      <c r="C86" s="23">
        <v>41624.445</v>
      </c>
      <c r="D86" s="23"/>
      <c r="E86" s="1">
        <f t="shared" si="8"/>
        <v>17118.018991524994</v>
      </c>
      <c r="F86" s="1">
        <f t="shared" si="9"/>
        <v>17118</v>
      </c>
      <c r="G86" s="1">
        <f t="shared" ref="G86:G117" si="12">+C86-(C$7+F86*C$8)</f>
        <v>1.5635159994417336E-2</v>
      </c>
      <c r="I86" s="1">
        <f t="shared" si="7"/>
        <v>1.5635159994417336E-2</v>
      </c>
      <c r="O86" s="1">
        <f t="shared" ca="1" si="10"/>
        <v>3.3775420545480092E-2</v>
      </c>
      <c r="Q86" s="64">
        <f t="shared" si="11"/>
        <v>26605.945</v>
      </c>
      <c r="AB86" s="1">
        <v>7</v>
      </c>
      <c r="AD86" s="1" t="s">
        <v>50</v>
      </c>
      <c r="AF86" s="1" t="s">
        <v>51</v>
      </c>
    </row>
    <row r="87" spans="1:32" s="1" customFormat="1" ht="12.75" customHeight="1" x14ac:dyDescent="0.2">
      <c r="A87" s="1" t="s">
        <v>66</v>
      </c>
      <c r="C87" s="23">
        <v>41648.305999999997</v>
      </c>
      <c r="D87" s="23"/>
      <c r="E87" s="1">
        <f t="shared" si="8"/>
        <v>17147.002179284034</v>
      </c>
      <c r="F87" s="1">
        <f t="shared" si="9"/>
        <v>17147</v>
      </c>
      <c r="G87" s="1">
        <f t="shared" si="12"/>
        <v>1.7941400001291186E-3</v>
      </c>
      <c r="I87" s="1">
        <f t="shared" si="7"/>
        <v>1.7941400001291186E-3</v>
      </c>
      <c r="O87" s="1">
        <f t="shared" ca="1" si="10"/>
        <v>3.374600545643619E-2</v>
      </c>
      <c r="Q87" s="64">
        <f t="shared" si="11"/>
        <v>26629.805999999997</v>
      </c>
      <c r="AB87" s="1">
        <v>10</v>
      </c>
      <c r="AD87" s="1" t="s">
        <v>50</v>
      </c>
      <c r="AF87" s="1" t="s">
        <v>51</v>
      </c>
    </row>
    <row r="88" spans="1:32" s="1" customFormat="1" ht="12.75" customHeight="1" x14ac:dyDescent="0.2">
      <c r="A88" s="1" t="s">
        <v>68</v>
      </c>
      <c r="C88" s="23">
        <v>41657.370999999999</v>
      </c>
      <c r="D88" s="23"/>
      <c r="E88" s="1">
        <f t="shared" si="8"/>
        <v>17158.013142656728</v>
      </c>
      <c r="F88" s="1">
        <f t="shared" si="9"/>
        <v>17158</v>
      </c>
      <c r="G88" s="1">
        <f t="shared" si="12"/>
        <v>1.0819959999935236E-2</v>
      </c>
      <c r="I88" s="1">
        <f t="shared" si="7"/>
        <v>1.0819959999935236E-2</v>
      </c>
      <c r="O88" s="1">
        <f t="shared" ca="1" si="10"/>
        <v>3.3734848008867807E-2</v>
      </c>
      <c r="Q88" s="64">
        <f t="shared" si="11"/>
        <v>26638.870999999999</v>
      </c>
      <c r="AB88" s="1">
        <v>7</v>
      </c>
      <c r="AD88" s="1" t="s">
        <v>57</v>
      </c>
      <c r="AF88" s="1" t="s">
        <v>51</v>
      </c>
    </row>
    <row r="89" spans="1:32" s="1" customFormat="1" ht="12.75" customHeight="1" x14ac:dyDescent="0.2">
      <c r="A89" s="1" t="s">
        <v>68</v>
      </c>
      <c r="C89" s="23">
        <v>41681.228999999999</v>
      </c>
      <c r="D89" s="23"/>
      <c r="E89" s="1">
        <f t="shared" si="8"/>
        <v>17186.99268641245</v>
      </c>
      <c r="F89" s="1">
        <f t="shared" si="9"/>
        <v>17187</v>
      </c>
      <c r="G89" s="1">
        <f t="shared" si="12"/>
        <v>-6.0210599986021407E-3</v>
      </c>
      <c r="I89" s="1">
        <f t="shared" si="7"/>
        <v>-6.0210599986021407E-3</v>
      </c>
      <c r="O89" s="1">
        <f t="shared" ca="1" si="10"/>
        <v>3.3705432919823898E-2</v>
      </c>
      <c r="Q89" s="64">
        <f t="shared" si="11"/>
        <v>26662.728999999999</v>
      </c>
      <c r="AB89" s="1">
        <v>4</v>
      </c>
      <c r="AD89" s="1" t="s">
        <v>50</v>
      </c>
      <c r="AF89" s="1" t="s">
        <v>51</v>
      </c>
    </row>
    <row r="90" spans="1:32" s="1" customFormat="1" ht="12.75" customHeight="1" x14ac:dyDescent="0.2">
      <c r="A90" s="1" t="s">
        <v>68</v>
      </c>
      <c r="C90" s="23">
        <v>41699.339999999997</v>
      </c>
      <c r="D90" s="23"/>
      <c r="E90" s="1">
        <f t="shared" si="8"/>
        <v>17208.991534470115</v>
      </c>
      <c r="F90" s="1">
        <f t="shared" si="9"/>
        <v>17209</v>
      </c>
      <c r="G90" s="1">
        <f t="shared" si="12"/>
        <v>-6.9694200064986944E-3</v>
      </c>
      <c r="I90" s="1">
        <f t="shared" si="7"/>
        <v>-6.9694200064986944E-3</v>
      </c>
      <c r="O90" s="1">
        <f t="shared" ca="1" si="10"/>
        <v>3.3683118024687139E-2</v>
      </c>
      <c r="Q90" s="64">
        <f t="shared" si="11"/>
        <v>26680.839999999997</v>
      </c>
      <c r="AB90" s="1">
        <v>9</v>
      </c>
      <c r="AD90" s="1" t="s">
        <v>50</v>
      </c>
      <c r="AF90" s="1" t="s">
        <v>51</v>
      </c>
    </row>
    <row r="91" spans="1:32" s="1" customFormat="1" ht="12.75" customHeight="1" x14ac:dyDescent="0.2">
      <c r="A91" s="1" t="s">
        <v>69</v>
      </c>
      <c r="C91" s="23">
        <v>41931.504999999997</v>
      </c>
      <c r="D91" s="23"/>
      <c r="E91" s="1">
        <f t="shared" si="8"/>
        <v>17490.994878256151</v>
      </c>
      <c r="F91" s="1">
        <f t="shared" si="9"/>
        <v>17491</v>
      </c>
      <c r="G91" s="1">
        <f t="shared" si="12"/>
        <v>-4.216580004140269E-3</v>
      </c>
      <c r="I91" s="1">
        <f t="shared" si="7"/>
        <v>-4.216580004140269E-3</v>
      </c>
      <c r="O91" s="1">
        <f t="shared" ca="1" si="10"/>
        <v>3.33970816415705E-2</v>
      </c>
      <c r="Q91" s="64">
        <f t="shared" si="11"/>
        <v>26913.004999999997</v>
      </c>
      <c r="AB91" s="1">
        <v>9</v>
      </c>
      <c r="AD91" s="1" t="s">
        <v>50</v>
      </c>
      <c r="AF91" s="1" t="s">
        <v>51</v>
      </c>
    </row>
    <row r="92" spans="1:32" s="1" customFormat="1" ht="12.75" customHeight="1" x14ac:dyDescent="0.2">
      <c r="A92" s="10" t="s">
        <v>43</v>
      </c>
      <c r="B92" s="10"/>
      <c r="C92" s="28">
        <v>42021.245199999998</v>
      </c>
      <c r="D92" s="23"/>
      <c r="E92" s="1">
        <f t="shared" si="8"/>
        <v>17599.999407242121</v>
      </c>
      <c r="F92" s="1">
        <f t="shared" si="9"/>
        <v>17600</v>
      </c>
      <c r="G92" s="1">
        <f t="shared" si="12"/>
        <v>-4.8800000513438135E-4</v>
      </c>
      <c r="K92" s="1">
        <f>G92</f>
        <v>-4.8800000513438135E-4</v>
      </c>
      <c r="O92" s="1">
        <f t="shared" ca="1" si="10"/>
        <v>3.3286521479302014E-2</v>
      </c>
      <c r="Q92" s="64">
        <f t="shared" si="11"/>
        <v>27002.745199999998</v>
      </c>
    </row>
    <row r="93" spans="1:32" s="1" customFormat="1" ht="12.75" customHeight="1" x14ac:dyDescent="0.2">
      <c r="A93" s="1" t="s">
        <v>70</v>
      </c>
      <c r="C93" s="23">
        <v>42035.2405</v>
      </c>
      <c r="D93" s="23"/>
      <c r="E93" s="1">
        <f t="shared" si="8"/>
        <v>17616.999047141715</v>
      </c>
      <c r="F93" s="1">
        <f t="shared" si="9"/>
        <v>17617</v>
      </c>
      <c r="G93" s="1">
        <f t="shared" si="12"/>
        <v>-7.844600040698424E-4</v>
      </c>
      <c r="J93" s="1">
        <f>G93</f>
        <v>-7.844600040698424E-4</v>
      </c>
      <c r="O93" s="1">
        <f t="shared" ca="1" si="10"/>
        <v>3.3269278151241796E-2</v>
      </c>
      <c r="Q93" s="64">
        <f t="shared" si="11"/>
        <v>27016.7405</v>
      </c>
      <c r="AA93" s="1" t="s">
        <v>71</v>
      </c>
      <c r="AF93" s="1" t="s">
        <v>72</v>
      </c>
    </row>
    <row r="94" spans="1:32" s="1" customFormat="1" ht="12.75" customHeight="1" x14ac:dyDescent="0.2">
      <c r="A94" s="1" t="s">
        <v>70</v>
      </c>
      <c r="C94" s="23">
        <v>42063.233699999997</v>
      </c>
      <c r="D94" s="23"/>
      <c r="E94" s="1">
        <f t="shared" si="8"/>
        <v>17651.001485077108</v>
      </c>
      <c r="F94" s="1">
        <f t="shared" si="9"/>
        <v>17651</v>
      </c>
      <c r="G94" s="1">
        <f t="shared" si="12"/>
        <v>1.2226199978613295E-3</v>
      </c>
      <c r="J94" s="1">
        <f>G94</f>
        <v>1.2226199978613295E-3</v>
      </c>
      <c r="O94" s="1">
        <f t="shared" ca="1" si="10"/>
        <v>3.3234791495121346E-2</v>
      </c>
      <c r="Q94" s="64">
        <f t="shared" si="11"/>
        <v>27044.733699999997</v>
      </c>
      <c r="AA94" s="1" t="s">
        <v>71</v>
      </c>
      <c r="AF94" s="1" t="s">
        <v>72</v>
      </c>
    </row>
    <row r="95" spans="1:32" s="1" customFormat="1" ht="12.75" customHeight="1" x14ac:dyDescent="0.2">
      <c r="A95" s="1" t="s">
        <v>73</v>
      </c>
      <c r="C95" s="23">
        <v>42100.283000000003</v>
      </c>
      <c r="D95" s="23"/>
      <c r="E95" s="1">
        <f t="shared" si="8"/>
        <v>17696.004075842011</v>
      </c>
      <c r="F95" s="1">
        <f t="shared" si="9"/>
        <v>17696</v>
      </c>
      <c r="G95" s="1">
        <f t="shared" si="12"/>
        <v>3.3555199988768436E-3</v>
      </c>
      <c r="I95" s="1">
        <f>G95</f>
        <v>3.3555199988768436E-3</v>
      </c>
      <c r="O95" s="1">
        <f t="shared" ca="1" si="10"/>
        <v>3.3189147391432521E-2</v>
      </c>
      <c r="Q95" s="64">
        <f t="shared" si="11"/>
        <v>27081.783000000003</v>
      </c>
      <c r="AA95" s="1" t="s">
        <v>74</v>
      </c>
      <c r="AB95" s="1">
        <v>13</v>
      </c>
      <c r="AD95" s="1" t="s">
        <v>50</v>
      </c>
      <c r="AF95" s="1" t="s">
        <v>51</v>
      </c>
    </row>
    <row r="96" spans="1:32" s="1" customFormat="1" ht="12.75" customHeight="1" x14ac:dyDescent="0.2">
      <c r="A96" s="1" t="s">
        <v>75</v>
      </c>
      <c r="C96" s="23">
        <v>42266.582999999999</v>
      </c>
      <c r="D96" s="23"/>
      <c r="E96" s="1">
        <f t="shared" si="8"/>
        <v>17898.003326683509</v>
      </c>
      <c r="F96" s="1">
        <f t="shared" si="9"/>
        <v>17898</v>
      </c>
      <c r="G96" s="1">
        <f t="shared" si="12"/>
        <v>2.7387599984649569E-3</v>
      </c>
      <c r="I96" s="1">
        <f>G96</f>
        <v>2.7387599984649569E-3</v>
      </c>
      <c r="O96" s="1">
        <f t="shared" ca="1" si="10"/>
        <v>3.2984256081540458E-2</v>
      </c>
      <c r="Q96" s="64">
        <f t="shared" si="11"/>
        <v>27248.082999999999</v>
      </c>
      <c r="AA96" s="1" t="s">
        <v>74</v>
      </c>
      <c r="AB96" s="1">
        <v>6</v>
      </c>
      <c r="AD96" s="1" t="s">
        <v>50</v>
      </c>
      <c r="AF96" s="1" t="s">
        <v>51</v>
      </c>
    </row>
    <row r="97" spans="1:32" s="1" customFormat="1" ht="12.75" customHeight="1" x14ac:dyDescent="0.2">
      <c r="A97" s="1" t="s">
        <v>75</v>
      </c>
      <c r="C97" s="23">
        <v>42289.633999999998</v>
      </c>
      <c r="D97" s="23"/>
      <c r="E97" s="1">
        <f t="shared" si="8"/>
        <v>17926.00263354549</v>
      </c>
      <c r="F97" s="1">
        <f t="shared" si="9"/>
        <v>17926</v>
      </c>
      <c r="G97" s="1">
        <f t="shared" si="12"/>
        <v>2.1681199941667728E-3</v>
      </c>
      <c r="I97" s="1">
        <f>G97</f>
        <v>2.1681199941667728E-3</v>
      </c>
      <c r="O97" s="1">
        <f t="shared" ca="1" si="10"/>
        <v>3.2955855305911858E-2</v>
      </c>
      <c r="Q97" s="64">
        <f t="shared" si="11"/>
        <v>27271.133999999998</v>
      </c>
      <c r="AA97" s="1" t="s">
        <v>74</v>
      </c>
      <c r="AB97" s="1">
        <v>8</v>
      </c>
      <c r="AD97" s="1" t="s">
        <v>57</v>
      </c>
      <c r="AF97" s="1" t="s">
        <v>51</v>
      </c>
    </row>
    <row r="98" spans="1:32" s="1" customFormat="1" ht="12.75" customHeight="1" x14ac:dyDescent="0.2">
      <c r="A98" s="1" t="s">
        <v>75</v>
      </c>
      <c r="C98" s="23">
        <v>42289.637000000002</v>
      </c>
      <c r="D98" s="23"/>
      <c r="E98" s="1">
        <f t="shared" si="8"/>
        <v>17926.006277548819</v>
      </c>
      <c r="F98" s="1">
        <f t="shared" si="9"/>
        <v>17926</v>
      </c>
      <c r="G98" s="1">
        <f t="shared" si="12"/>
        <v>5.1681199984159321E-3</v>
      </c>
      <c r="I98" s="1">
        <f>G98</f>
        <v>5.1681199984159321E-3</v>
      </c>
      <c r="O98" s="1">
        <f t="shared" ca="1" si="10"/>
        <v>3.2955855305911858E-2</v>
      </c>
      <c r="Q98" s="64">
        <f t="shared" si="11"/>
        <v>27271.137000000002</v>
      </c>
      <c r="AA98" s="1" t="s">
        <v>74</v>
      </c>
      <c r="AB98" s="1">
        <v>10</v>
      </c>
      <c r="AD98" s="1" t="s">
        <v>50</v>
      </c>
      <c r="AF98" s="1" t="s">
        <v>51</v>
      </c>
    </row>
    <row r="99" spans="1:32" s="1" customFormat="1" ht="12.75" customHeight="1" x14ac:dyDescent="0.2">
      <c r="A99" s="1" t="s">
        <v>75</v>
      </c>
      <c r="C99" s="23">
        <v>42318.457999999999</v>
      </c>
      <c r="D99" s="23"/>
      <c r="E99" s="1">
        <f t="shared" si="8"/>
        <v>17961.014217467655</v>
      </c>
      <c r="F99" s="1">
        <f t="shared" si="9"/>
        <v>17961</v>
      </c>
      <c r="G99" s="1">
        <f t="shared" si="12"/>
        <v>1.1704819997248705E-2</v>
      </c>
      <c r="I99" s="1">
        <f>G99</f>
        <v>1.1704819997248705E-2</v>
      </c>
      <c r="O99" s="1">
        <f t="shared" ca="1" si="10"/>
        <v>3.2920354336376106E-2</v>
      </c>
      <c r="Q99" s="64">
        <f t="shared" si="11"/>
        <v>27299.957999999999</v>
      </c>
      <c r="AA99" s="1" t="s">
        <v>74</v>
      </c>
      <c r="AB99" s="1">
        <v>10</v>
      </c>
      <c r="AD99" s="1" t="s">
        <v>50</v>
      </c>
      <c r="AF99" s="1" t="s">
        <v>51</v>
      </c>
    </row>
    <row r="100" spans="1:32" s="1" customFormat="1" ht="12.75" customHeight="1" x14ac:dyDescent="0.2">
      <c r="A100" s="1" t="s">
        <v>76</v>
      </c>
      <c r="C100" s="23">
        <v>42337.379399999998</v>
      </c>
      <c r="D100" s="23"/>
      <c r="E100" s="1">
        <f t="shared" si="8"/>
        <v>17983.997432289496</v>
      </c>
      <c r="F100" s="1">
        <f t="shared" si="9"/>
        <v>17984</v>
      </c>
      <c r="G100" s="1">
        <f t="shared" si="12"/>
        <v>-2.1139200034667738E-3</v>
      </c>
      <c r="J100" s="1">
        <f>G100</f>
        <v>-2.1139200034667738E-3</v>
      </c>
      <c r="O100" s="1">
        <f t="shared" ca="1" si="10"/>
        <v>3.2897025127824039E-2</v>
      </c>
      <c r="Q100" s="64">
        <f t="shared" si="11"/>
        <v>27318.879399999998</v>
      </c>
      <c r="AA100" s="1" t="s">
        <v>71</v>
      </c>
      <c r="AF100" s="1" t="s">
        <v>72</v>
      </c>
    </row>
    <row r="101" spans="1:32" s="1" customFormat="1" ht="12.75" customHeight="1" x14ac:dyDescent="0.2">
      <c r="A101" s="1" t="s">
        <v>70</v>
      </c>
      <c r="C101" s="23">
        <v>42356.319600000003</v>
      </c>
      <c r="D101" s="23"/>
      <c r="E101" s="1">
        <f t="shared" si="8"/>
        <v>18007.003482865497</v>
      </c>
      <c r="F101" s="1">
        <f t="shared" si="9"/>
        <v>18007</v>
      </c>
      <c r="G101" s="1">
        <f t="shared" si="12"/>
        <v>2.8673400011030026E-3</v>
      </c>
      <c r="J101" s="1">
        <f>G101</f>
        <v>2.8673400011030026E-3</v>
      </c>
      <c r="O101" s="1">
        <f t="shared" ca="1" si="10"/>
        <v>3.2873695919271972E-2</v>
      </c>
      <c r="Q101" s="64">
        <f t="shared" si="11"/>
        <v>27337.819600000003</v>
      </c>
      <c r="AA101" s="1" t="s">
        <v>71</v>
      </c>
      <c r="AF101" s="1" t="s">
        <v>72</v>
      </c>
    </row>
    <row r="102" spans="1:32" s="1" customFormat="1" ht="12.75" customHeight="1" x14ac:dyDescent="0.2">
      <c r="A102" s="1" t="s">
        <v>77</v>
      </c>
      <c r="C102" s="23">
        <v>42360.44</v>
      </c>
      <c r="D102" s="23"/>
      <c r="E102" s="1">
        <f t="shared" si="8"/>
        <v>18012.008399962113</v>
      </c>
      <c r="F102" s="1">
        <f t="shared" si="9"/>
        <v>18012</v>
      </c>
      <c r="G102" s="1">
        <f t="shared" si="12"/>
        <v>6.9154399971012026E-3</v>
      </c>
      <c r="I102" s="1">
        <f>G102</f>
        <v>6.9154399971012026E-3</v>
      </c>
      <c r="O102" s="1">
        <f t="shared" ca="1" si="10"/>
        <v>3.2868624352195439E-2</v>
      </c>
      <c r="Q102" s="64">
        <f t="shared" si="11"/>
        <v>27341.940000000002</v>
      </c>
      <c r="AA102" s="1" t="s">
        <v>74</v>
      </c>
      <c r="AB102" s="1">
        <v>9</v>
      </c>
      <c r="AD102" s="1" t="s">
        <v>50</v>
      </c>
      <c r="AF102" s="1" t="s">
        <v>51</v>
      </c>
    </row>
    <row r="103" spans="1:32" s="1" customFormat="1" ht="12.75" customHeight="1" x14ac:dyDescent="0.2">
      <c r="A103" s="1" t="s">
        <v>43</v>
      </c>
      <c r="C103" s="23">
        <v>42360.44</v>
      </c>
      <c r="D103" s="23"/>
      <c r="E103" s="1">
        <f t="shared" si="8"/>
        <v>18012.008399962113</v>
      </c>
      <c r="F103" s="1">
        <f t="shared" si="9"/>
        <v>18012</v>
      </c>
      <c r="G103" s="1">
        <f t="shared" si="12"/>
        <v>6.9154399971012026E-3</v>
      </c>
      <c r="H103" s="1">
        <f>G103</f>
        <v>6.9154399971012026E-3</v>
      </c>
      <c r="O103" s="1">
        <f t="shared" ca="1" si="10"/>
        <v>3.2868624352195439E-2</v>
      </c>
      <c r="Q103" s="64">
        <f t="shared" si="11"/>
        <v>27341.940000000002</v>
      </c>
    </row>
    <row r="104" spans="1:32" s="1" customFormat="1" ht="12.75" customHeight="1" x14ac:dyDescent="0.2">
      <c r="A104" s="1" t="s">
        <v>77</v>
      </c>
      <c r="C104" s="23">
        <v>42365.381000000001</v>
      </c>
      <c r="D104" s="23"/>
      <c r="E104" s="1">
        <f t="shared" si="8"/>
        <v>18018.010073434198</v>
      </c>
      <c r="F104" s="1">
        <f t="shared" si="9"/>
        <v>18018</v>
      </c>
      <c r="G104" s="1">
        <f t="shared" si="12"/>
        <v>8.2931599972653203E-3</v>
      </c>
      <c r="I104" s="1">
        <f>G104</f>
        <v>8.2931599972653203E-3</v>
      </c>
      <c r="O104" s="1">
        <f t="shared" ca="1" si="10"/>
        <v>3.286253847170359E-2</v>
      </c>
      <c r="Q104" s="64">
        <f t="shared" si="11"/>
        <v>27346.881000000001</v>
      </c>
      <c r="AA104" s="1" t="s">
        <v>74</v>
      </c>
      <c r="AB104" s="1">
        <v>10</v>
      </c>
      <c r="AD104" s="1" t="s">
        <v>50</v>
      </c>
      <c r="AF104" s="1" t="s">
        <v>51</v>
      </c>
    </row>
    <row r="105" spans="1:32" s="1" customFormat="1" ht="12.75" customHeight="1" x14ac:dyDescent="0.2">
      <c r="A105" s="1" t="s">
        <v>70</v>
      </c>
      <c r="C105" s="23">
        <v>42370.309500000003</v>
      </c>
      <c r="D105" s="23"/>
      <c r="E105" s="1">
        <f t="shared" si="8"/>
        <v>18023.996563559111</v>
      </c>
      <c r="F105" s="1">
        <f t="shared" si="9"/>
        <v>18024</v>
      </c>
      <c r="G105" s="1">
        <f t="shared" si="12"/>
        <v>-2.829119999660179E-3</v>
      </c>
      <c r="J105" s="1">
        <f>G105</f>
        <v>-2.829119999660179E-3</v>
      </c>
      <c r="O105" s="1">
        <f t="shared" ca="1" si="10"/>
        <v>3.2856452591211754E-2</v>
      </c>
      <c r="Q105" s="64">
        <f t="shared" si="11"/>
        <v>27351.809500000003</v>
      </c>
      <c r="AA105" s="1" t="s">
        <v>71</v>
      </c>
      <c r="AF105" s="1" t="s">
        <v>72</v>
      </c>
    </row>
    <row r="106" spans="1:32" s="1" customFormat="1" ht="12.75" customHeight="1" x14ac:dyDescent="0.2">
      <c r="A106" s="1" t="s">
        <v>78</v>
      </c>
      <c r="C106" s="23">
        <v>42389.247000000003</v>
      </c>
      <c r="D106" s="23"/>
      <c r="E106" s="1">
        <f t="shared" si="8"/>
        <v>18046.999334532116</v>
      </c>
      <c r="F106" s="1">
        <f t="shared" si="9"/>
        <v>18047</v>
      </c>
      <c r="G106" s="1">
        <f t="shared" si="12"/>
        <v>-5.4785999964224175E-4</v>
      </c>
      <c r="I106" s="1">
        <f t="shared" ref="I106:I112" si="13">G106</f>
        <v>-5.4785999964224175E-4</v>
      </c>
      <c r="O106" s="1">
        <f t="shared" ca="1" si="10"/>
        <v>3.2833123382659687E-2</v>
      </c>
      <c r="Q106" s="64">
        <f t="shared" si="11"/>
        <v>27370.747000000003</v>
      </c>
      <c r="AA106" s="1" t="s">
        <v>74</v>
      </c>
      <c r="AB106" s="1">
        <v>10</v>
      </c>
      <c r="AD106" s="1" t="s">
        <v>50</v>
      </c>
      <c r="AF106" s="1" t="s">
        <v>51</v>
      </c>
    </row>
    <row r="107" spans="1:32" s="1" customFormat="1" ht="12.75" customHeight="1" x14ac:dyDescent="0.2">
      <c r="A107" s="1" t="s">
        <v>78</v>
      </c>
      <c r="C107" s="23">
        <v>42403.239000000001</v>
      </c>
      <c r="D107" s="23"/>
      <c r="E107" s="1">
        <f t="shared" si="8"/>
        <v>18063.994966028051</v>
      </c>
      <c r="F107" s="1">
        <f t="shared" si="9"/>
        <v>18064</v>
      </c>
      <c r="G107" s="1">
        <f t="shared" si="12"/>
        <v>-4.1443200025241822E-3</v>
      </c>
      <c r="I107" s="1">
        <f t="shared" si="13"/>
        <v>-4.1443200025241822E-3</v>
      </c>
      <c r="O107" s="1">
        <f t="shared" ca="1" si="10"/>
        <v>3.2815880054599463E-2</v>
      </c>
      <c r="Q107" s="64">
        <f t="shared" si="11"/>
        <v>27384.739000000001</v>
      </c>
      <c r="AA107" s="1" t="s">
        <v>74</v>
      </c>
      <c r="AB107" s="1">
        <v>8</v>
      </c>
      <c r="AD107" s="1" t="s">
        <v>57</v>
      </c>
      <c r="AF107" s="1" t="s">
        <v>51</v>
      </c>
    </row>
    <row r="108" spans="1:32" s="1" customFormat="1" ht="12.75" customHeight="1" x14ac:dyDescent="0.2">
      <c r="A108" s="1" t="s">
        <v>78</v>
      </c>
      <c r="C108" s="23">
        <v>42403.248</v>
      </c>
      <c r="D108" s="23"/>
      <c r="E108" s="1">
        <f t="shared" si="8"/>
        <v>18064.005898038016</v>
      </c>
      <c r="F108" s="1">
        <f t="shared" si="9"/>
        <v>18064</v>
      </c>
      <c r="G108" s="1">
        <f t="shared" si="12"/>
        <v>4.8556799956713803E-3</v>
      </c>
      <c r="I108" s="1">
        <f t="shared" si="13"/>
        <v>4.8556799956713803E-3</v>
      </c>
      <c r="O108" s="1">
        <f t="shared" ca="1" si="10"/>
        <v>3.2815880054599463E-2</v>
      </c>
      <c r="Q108" s="64">
        <f t="shared" si="11"/>
        <v>27384.748</v>
      </c>
      <c r="AA108" s="1" t="s">
        <v>74</v>
      </c>
      <c r="AB108" s="1">
        <v>7</v>
      </c>
      <c r="AD108" s="1" t="s">
        <v>50</v>
      </c>
      <c r="AF108" s="1" t="s">
        <v>51</v>
      </c>
    </row>
    <row r="109" spans="1:32" s="1" customFormat="1" ht="12.75" customHeight="1" x14ac:dyDescent="0.2">
      <c r="A109" s="1" t="s">
        <v>79</v>
      </c>
      <c r="C109" s="23">
        <v>42416.404000000002</v>
      </c>
      <c r="D109" s="23"/>
      <c r="E109" s="1">
        <f t="shared" si="8"/>
        <v>18079.986067274764</v>
      </c>
      <c r="F109" s="1">
        <f t="shared" si="9"/>
        <v>18080</v>
      </c>
      <c r="G109" s="1">
        <f t="shared" si="12"/>
        <v>-1.1470400000689551E-2</v>
      </c>
      <c r="I109" s="1">
        <f t="shared" si="13"/>
        <v>-1.1470400000689551E-2</v>
      </c>
      <c r="O109" s="1">
        <f t="shared" ca="1" si="10"/>
        <v>3.2799651039954546E-2</v>
      </c>
      <c r="Q109" s="64">
        <f t="shared" si="11"/>
        <v>27397.904000000002</v>
      </c>
      <c r="AA109" s="1" t="s">
        <v>74</v>
      </c>
      <c r="AB109" s="1">
        <v>5</v>
      </c>
      <c r="AD109" s="1" t="s">
        <v>50</v>
      </c>
      <c r="AF109" s="1" t="s">
        <v>51</v>
      </c>
    </row>
    <row r="110" spans="1:32" s="1" customFormat="1" ht="12.75" customHeight="1" x14ac:dyDescent="0.2">
      <c r="A110" s="1" t="s">
        <v>79</v>
      </c>
      <c r="C110" s="23">
        <v>42416.406999999999</v>
      </c>
      <c r="D110" s="23"/>
      <c r="E110" s="1">
        <f t="shared" si="8"/>
        <v>18079.989711278082</v>
      </c>
      <c r="F110" s="1">
        <f t="shared" si="9"/>
        <v>18080</v>
      </c>
      <c r="G110" s="1">
        <f t="shared" si="12"/>
        <v>-8.4704000037163496E-3</v>
      </c>
      <c r="I110" s="1">
        <f t="shared" si="13"/>
        <v>-8.4704000037163496E-3</v>
      </c>
      <c r="O110" s="1">
        <f t="shared" ca="1" si="10"/>
        <v>3.2799651039954546E-2</v>
      </c>
      <c r="Q110" s="64">
        <f t="shared" si="11"/>
        <v>27397.906999999999</v>
      </c>
      <c r="AA110" s="1" t="s">
        <v>74</v>
      </c>
      <c r="AB110" s="1">
        <v>6</v>
      </c>
      <c r="AD110" s="1" t="s">
        <v>57</v>
      </c>
      <c r="AF110" s="1" t="s">
        <v>51</v>
      </c>
    </row>
    <row r="111" spans="1:32" s="1" customFormat="1" ht="12.75" customHeight="1" x14ac:dyDescent="0.2">
      <c r="A111" s="1" t="s">
        <v>79</v>
      </c>
      <c r="C111" s="23">
        <v>42417.239000000001</v>
      </c>
      <c r="D111" s="23"/>
      <c r="E111" s="1">
        <f t="shared" si="8"/>
        <v>18081.000314866182</v>
      </c>
      <c r="F111" s="1">
        <f t="shared" si="9"/>
        <v>18081</v>
      </c>
      <c r="G111" s="1">
        <f t="shared" si="12"/>
        <v>2.5922000349964947E-4</v>
      </c>
      <c r="I111" s="1">
        <f t="shared" si="13"/>
        <v>2.5922000349964947E-4</v>
      </c>
      <c r="O111" s="1">
        <f t="shared" ca="1" si="10"/>
        <v>3.2798636726539238E-2</v>
      </c>
      <c r="Q111" s="64">
        <f t="shared" si="11"/>
        <v>27398.739000000001</v>
      </c>
      <c r="AA111" s="1" t="s">
        <v>74</v>
      </c>
      <c r="AB111" s="1">
        <v>6</v>
      </c>
      <c r="AD111" s="1" t="s">
        <v>57</v>
      </c>
      <c r="AF111" s="1" t="s">
        <v>51</v>
      </c>
    </row>
    <row r="112" spans="1:32" s="1" customFormat="1" ht="12.75" customHeight="1" x14ac:dyDescent="0.2">
      <c r="A112" s="1" t="s">
        <v>79</v>
      </c>
      <c r="C112" s="23">
        <v>42417.252</v>
      </c>
      <c r="D112" s="23"/>
      <c r="E112" s="1">
        <f t="shared" si="8"/>
        <v>18081.016105547242</v>
      </c>
      <c r="F112" s="1">
        <f t="shared" si="9"/>
        <v>18081</v>
      </c>
      <c r="G112" s="1">
        <f t="shared" si="12"/>
        <v>1.3259220002510119E-2</v>
      </c>
      <c r="I112" s="1">
        <f t="shared" si="13"/>
        <v>1.3259220002510119E-2</v>
      </c>
      <c r="O112" s="1">
        <f t="shared" ca="1" si="10"/>
        <v>3.2798636726539238E-2</v>
      </c>
      <c r="Q112" s="64">
        <f t="shared" si="11"/>
        <v>27398.752</v>
      </c>
      <c r="AA112" s="1" t="s">
        <v>74</v>
      </c>
      <c r="AB112" s="1">
        <v>5</v>
      </c>
      <c r="AD112" s="1" t="s">
        <v>50</v>
      </c>
      <c r="AF112" s="1" t="s">
        <v>51</v>
      </c>
    </row>
    <row r="113" spans="1:32" s="1" customFormat="1" ht="12.75" customHeight="1" x14ac:dyDescent="0.2">
      <c r="A113" s="10" t="s">
        <v>79</v>
      </c>
      <c r="B113" s="10"/>
      <c r="C113" s="29">
        <v>42426.292000000001</v>
      </c>
      <c r="D113" s="23"/>
      <c r="E113" s="1">
        <f t="shared" si="8"/>
        <v>18091.996702225581</v>
      </c>
      <c r="F113" s="1">
        <f t="shared" si="9"/>
        <v>18092</v>
      </c>
      <c r="G113" s="1">
        <f t="shared" si="12"/>
        <v>-2.714959999138955E-3</v>
      </c>
      <c r="K113" s="1">
        <f>G113</f>
        <v>-2.714959999138955E-3</v>
      </c>
      <c r="O113" s="1">
        <f t="shared" ca="1" si="10"/>
        <v>3.2787479278970855E-2</v>
      </c>
      <c r="Q113" s="64">
        <f t="shared" si="11"/>
        <v>27407.792000000001</v>
      </c>
    </row>
    <row r="114" spans="1:32" s="1" customFormat="1" ht="12.75" customHeight="1" x14ac:dyDescent="0.2">
      <c r="A114" s="1" t="s">
        <v>80</v>
      </c>
      <c r="C114" s="23">
        <v>42468.29</v>
      </c>
      <c r="D114" s="23"/>
      <c r="E114" s="1">
        <f t="shared" si="8"/>
        <v>18143.01031940442</v>
      </c>
      <c r="F114" s="1">
        <f t="shared" si="9"/>
        <v>18143</v>
      </c>
      <c r="G114" s="1">
        <f t="shared" si="12"/>
        <v>8.4956599966972135E-3</v>
      </c>
      <c r="I114" s="1">
        <f>G114</f>
        <v>8.4956599966972135E-3</v>
      </c>
      <c r="O114" s="1">
        <f t="shared" ca="1" si="10"/>
        <v>3.2735749294790187E-2</v>
      </c>
      <c r="Q114" s="64">
        <f t="shared" si="11"/>
        <v>27449.79</v>
      </c>
      <c r="AA114" s="1" t="s">
        <v>74</v>
      </c>
      <c r="AB114" s="1">
        <v>8</v>
      </c>
      <c r="AD114" s="1" t="s">
        <v>50</v>
      </c>
      <c r="AF114" s="1" t="s">
        <v>51</v>
      </c>
    </row>
    <row r="115" spans="1:32" s="1" customFormat="1" ht="12.75" customHeight="1" x14ac:dyDescent="0.2">
      <c r="A115" s="1" t="s">
        <v>81</v>
      </c>
      <c r="C115" s="23">
        <v>42620.591999999997</v>
      </c>
      <c r="D115" s="23"/>
      <c r="E115" s="1">
        <f t="shared" si="8"/>
        <v>18328.00665074334</v>
      </c>
      <c r="F115" s="1">
        <f t="shared" si="9"/>
        <v>18328</v>
      </c>
      <c r="G115" s="1">
        <f t="shared" si="12"/>
        <v>5.4753599979449064E-3</v>
      </c>
      <c r="I115" s="1">
        <f>G115</f>
        <v>5.4753599979449064E-3</v>
      </c>
      <c r="O115" s="1">
        <f t="shared" ca="1" si="10"/>
        <v>3.2548101312958357E-2</v>
      </c>
      <c r="Q115" s="64">
        <f t="shared" si="11"/>
        <v>27602.091999999997</v>
      </c>
      <c r="AA115" s="1" t="s">
        <v>74</v>
      </c>
      <c r="AB115" s="1">
        <v>7</v>
      </c>
      <c r="AD115" s="1" t="s">
        <v>50</v>
      </c>
      <c r="AF115" s="1" t="s">
        <v>51</v>
      </c>
    </row>
    <row r="116" spans="1:32" s="1" customFormat="1" ht="12.75" customHeight="1" x14ac:dyDescent="0.2">
      <c r="A116" s="1" t="s">
        <v>81</v>
      </c>
      <c r="C116" s="23">
        <v>42634.580999999998</v>
      </c>
      <c r="D116" s="23"/>
      <c r="E116" s="1">
        <f t="shared" si="8"/>
        <v>18344.998638235957</v>
      </c>
      <c r="F116" s="1">
        <f t="shared" si="9"/>
        <v>18345</v>
      </c>
      <c r="G116" s="1">
        <f t="shared" si="12"/>
        <v>-1.1211000019102357E-3</v>
      </c>
      <c r="I116" s="1">
        <f>G116</f>
        <v>-1.1211000019102357E-3</v>
      </c>
      <c r="O116" s="1">
        <f t="shared" ca="1" si="10"/>
        <v>3.2530857984898132E-2</v>
      </c>
      <c r="Q116" s="64">
        <f t="shared" si="11"/>
        <v>27616.080999999998</v>
      </c>
      <c r="AA116" s="1" t="s">
        <v>74</v>
      </c>
      <c r="AB116" s="1">
        <v>6</v>
      </c>
      <c r="AD116" s="1" t="s">
        <v>50</v>
      </c>
      <c r="AF116" s="1" t="s">
        <v>51</v>
      </c>
    </row>
    <row r="117" spans="1:32" s="1" customFormat="1" ht="12.75" customHeight="1" x14ac:dyDescent="0.2">
      <c r="A117" s="1" t="s">
        <v>43</v>
      </c>
      <c r="C117" s="23">
        <v>42635.381000000001</v>
      </c>
      <c r="D117" s="23"/>
      <c r="E117" s="1">
        <f t="shared" si="8"/>
        <v>18345.970372455282</v>
      </c>
      <c r="F117" s="1">
        <f t="shared" si="9"/>
        <v>18346</v>
      </c>
      <c r="G117" s="1">
        <f t="shared" si="12"/>
        <v>-2.4391480001213495E-2</v>
      </c>
      <c r="H117" s="1">
        <f>G117</f>
        <v>-2.4391480001213495E-2</v>
      </c>
      <c r="O117" s="1">
        <f t="shared" ca="1" si="10"/>
        <v>3.2529843671482823E-2</v>
      </c>
      <c r="Q117" s="64">
        <f t="shared" si="11"/>
        <v>27616.881000000001</v>
      </c>
    </row>
    <row r="118" spans="1:32" s="1" customFormat="1" ht="12.75" customHeight="1" x14ac:dyDescent="0.2">
      <c r="A118" s="1" t="s">
        <v>82</v>
      </c>
      <c r="C118" s="23">
        <v>42780.303999999996</v>
      </c>
      <c r="D118" s="23"/>
      <c r="E118" s="1">
        <f t="shared" si="8"/>
        <v>18522.003670288726</v>
      </c>
      <c r="F118" s="1">
        <f t="shared" si="9"/>
        <v>18522</v>
      </c>
      <c r="G118" s="1">
        <f t="shared" ref="G118:G149" si="14">+C118-(C$7+F118*C$8)</f>
        <v>3.0216399973141961E-3</v>
      </c>
      <c r="I118" s="1">
        <f t="shared" ref="I118:I164" si="15">G118</f>
        <v>3.0216399973141961E-3</v>
      </c>
      <c r="O118" s="1">
        <f t="shared" ca="1" si="10"/>
        <v>3.2351324510388753E-2</v>
      </c>
      <c r="Q118" s="64">
        <f t="shared" si="11"/>
        <v>27761.803999999996</v>
      </c>
      <c r="AA118" s="1" t="s">
        <v>74</v>
      </c>
      <c r="AB118" s="1">
        <v>10</v>
      </c>
      <c r="AD118" s="1" t="s">
        <v>50</v>
      </c>
      <c r="AF118" s="1" t="s">
        <v>51</v>
      </c>
    </row>
    <row r="119" spans="1:32" s="1" customFormat="1" ht="12.75" customHeight="1" x14ac:dyDescent="0.2">
      <c r="A119" s="1" t="s">
        <v>83</v>
      </c>
      <c r="C119" s="23">
        <v>43463.608</v>
      </c>
      <c r="D119" s="23"/>
      <c r="E119" s="1">
        <f t="shared" si="8"/>
        <v>19351.991019037996</v>
      </c>
      <c r="F119" s="1">
        <f t="shared" si="9"/>
        <v>19352</v>
      </c>
      <c r="G119" s="1">
        <f t="shared" si="14"/>
        <v>-7.3937600027420558E-3</v>
      </c>
      <c r="I119" s="1">
        <f t="shared" si="15"/>
        <v>-7.3937600027420558E-3</v>
      </c>
      <c r="O119" s="1">
        <f t="shared" ca="1" si="10"/>
        <v>3.1509444375683759E-2</v>
      </c>
      <c r="Q119" s="64">
        <f t="shared" si="11"/>
        <v>28445.108</v>
      </c>
      <c r="AA119" s="1" t="s">
        <v>74</v>
      </c>
      <c r="AB119" s="1">
        <v>7</v>
      </c>
      <c r="AD119" s="1" t="s">
        <v>50</v>
      </c>
      <c r="AF119" s="1" t="s">
        <v>51</v>
      </c>
    </row>
    <row r="120" spans="1:32" s="1" customFormat="1" ht="12.75" customHeight="1" x14ac:dyDescent="0.2">
      <c r="A120" s="1" t="s">
        <v>84</v>
      </c>
      <c r="C120" s="23">
        <v>43483.381000000001</v>
      </c>
      <c r="D120" s="23"/>
      <c r="E120" s="1">
        <f t="shared" si="8"/>
        <v>19376.008644936308</v>
      </c>
      <c r="F120" s="1">
        <f t="shared" si="9"/>
        <v>19376</v>
      </c>
      <c r="G120" s="1">
        <f t="shared" si="14"/>
        <v>7.117120003385935E-3</v>
      </c>
      <c r="I120" s="1">
        <f t="shared" si="15"/>
        <v>7.117120003385935E-3</v>
      </c>
      <c r="O120" s="1">
        <f t="shared" ca="1" si="10"/>
        <v>3.1485100853716384E-2</v>
      </c>
      <c r="Q120" s="64">
        <f t="shared" si="11"/>
        <v>28464.881000000001</v>
      </c>
      <c r="AA120" s="1" t="s">
        <v>74</v>
      </c>
      <c r="AF120" s="1" t="s">
        <v>72</v>
      </c>
    </row>
    <row r="121" spans="1:32" s="1" customFormat="1" ht="12.75" customHeight="1" x14ac:dyDescent="0.2">
      <c r="A121" s="1" t="s">
        <v>85</v>
      </c>
      <c r="C121" s="23">
        <v>43762.468000000001</v>
      </c>
      <c r="D121" s="23"/>
      <c r="E121" s="1">
        <f t="shared" si="8"/>
        <v>19715.006630021111</v>
      </c>
      <c r="F121" s="1">
        <f t="shared" si="9"/>
        <v>19715</v>
      </c>
      <c r="G121" s="1">
        <f t="shared" si="14"/>
        <v>5.4583000019192696E-3</v>
      </c>
      <c r="I121" s="1">
        <f t="shared" si="15"/>
        <v>5.4583000019192696E-3</v>
      </c>
      <c r="O121" s="1">
        <f t="shared" ca="1" si="10"/>
        <v>3.1141248605927235E-2</v>
      </c>
      <c r="Q121" s="64">
        <f t="shared" si="11"/>
        <v>28743.968000000001</v>
      </c>
      <c r="AA121" s="1" t="s">
        <v>74</v>
      </c>
      <c r="AB121" s="1">
        <v>7</v>
      </c>
      <c r="AD121" s="1" t="s">
        <v>50</v>
      </c>
      <c r="AF121" s="1" t="s">
        <v>51</v>
      </c>
    </row>
    <row r="122" spans="1:32" s="1" customFormat="1" ht="12.75" customHeight="1" x14ac:dyDescent="0.2">
      <c r="A122" s="1" t="s">
        <v>85</v>
      </c>
      <c r="C122" s="23">
        <v>43776.457000000002</v>
      </c>
      <c r="D122" s="23"/>
      <c r="E122" s="1">
        <f t="shared" si="8"/>
        <v>19731.998617513727</v>
      </c>
      <c r="F122" s="1">
        <f t="shared" si="9"/>
        <v>19732</v>
      </c>
      <c r="G122" s="1">
        <f t="shared" si="14"/>
        <v>-1.1381599979358725E-3</v>
      </c>
      <c r="I122" s="1">
        <f t="shared" si="15"/>
        <v>-1.1381599979358725E-3</v>
      </c>
      <c r="O122" s="1">
        <f t="shared" ca="1" si="10"/>
        <v>3.1124005277867014E-2</v>
      </c>
      <c r="Q122" s="64">
        <f t="shared" si="11"/>
        <v>28757.957000000002</v>
      </c>
      <c r="AA122" s="1" t="s">
        <v>74</v>
      </c>
      <c r="AB122" s="1">
        <v>6</v>
      </c>
      <c r="AD122" s="1" t="s">
        <v>50</v>
      </c>
      <c r="AF122" s="1" t="s">
        <v>51</v>
      </c>
    </row>
    <row r="123" spans="1:32" s="1" customFormat="1" ht="12.75" customHeight="1" x14ac:dyDescent="0.2">
      <c r="A123" s="1" t="s">
        <v>85</v>
      </c>
      <c r="C123" s="23">
        <v>43813.504999999997</v>
      </c>
      <c r="D123" s="23"/>
      <c r="E123" s="1">
        <f t="shared" si="8"/>
        <v>19776.99962921051</v>
      </c>
      <c r="F123" s="1">
        <f t="shared" si="9"/>
        <v>19777</v>
      </c>
      <c r="G123" s="1">
        <f t="shared" si="14"/>
        <v>-3.0526000045938417E-4</v>
      </c>
      <c r="I123" s="1">
        <f t="shared" si="15"/>
        <v>-3.0526000045938417E-4</v>
      </c>
      <c r="O123" s="1">
        <f t="shared" ca="1" si="10"/>
        <v>3.1078361174178188E-2</v>
      </c>
      <c r="Q123" s="64">
        <f t="shared" si="11"/>
        <v>28795.004999999997</v>
      </c>
      <c r="AA123" s="1" t="s">
        <v>74</v>
      </c>
      <c r="AB123" s="1">
        <v>7</v>
      </c>
      <c r="AD123" s="1" t="s">
        <v>50</v>
      </c>
      <c r="AF123" s="1" t="s">
        <v>51</v>
      </c>
    </row>
    <row r="124" spans="1:32" s="1" customFormat="1" ht="12.75" customHeight="1" x14ac:dyDescent="0.2">
      <c r="A124" s="1" t="s">
        <v>86</v>
      </c>
      <c r="C124" s="23">
        <v>43832.438999999998</v>
      </c>
      <c r="D124" s="23"/>
      <c r="E124" s="1">
        <f t="shared" si="8"/>
        <v>19799.998148846309</v>
      </c>
      <c r="F124" s="1">
        <f t="shared" si="9"/>
        <v>19800</v>
      </c>
      <c r="G124" s="1">
        <f t="shared" si="14"/>
        <v>-1.524000006611459E-3</v>
      </c>
      <c r="I124" s="1">
        <f t="shared" si="15"/>
        <v>-1.524000006611459E-3</v>
      </c>
      <c r="O124" s="1">
        <f t="shared" ca="1" si="10"/>
        <v>3.1055031965626121E-2</v>
      </c>
      <c r="Q124" s="64">
        <f t="shared" si="11"/>
        <v>28813.938999999998</v>
      </c>
      <c r="AA124" s="1" t="s">
        <v>74</v>
      </c>
      <c r="AB124" s="1">
        <v>10</v>
      </c>
      <c r="AD124" s="1" t="s">
        <v>50</v>
      </c>
      <c r="AF124" s="1" t="s">
        <v>51</v>
      </c>
    </row>
    <row r="125" spans="1:32" s="1" customFormat="1" ht="12.75" customHeight="1" x14ac:dyDescent="0.2">
      <c r="A125" s="1" t="s">
        <v>86</v>
      </c>
      <c r="C125" s="23">
        <v>43837.387000000002</v>
      </c>
      <c r="D125" s="23"/>
      <c r="E125" s="1">
        <f t="shared" si="8"/>
        <v>19806.008324992818</v>
      </c>
      <c r="F125" s="1">
        <f t="shared" si="9"/>
        <v>19806</v>
      </c>
      <c r="G125" s="1">
        <f t="shared" si="14"/>
        <v>6.8537199986167252E-3</v>
      </c>
      <c r="I125" s="1">
        <f t="shared" si="15"/>
        <v>6.8537199986167252E-3</v>
      </c>
      <c r="O125" s="1">
        <f t="shared" ca="1" si="10"/>
        <v>3.1048946085134279E-2</v>
      </c>
      <c r="Q125" s="64">
        <f t="shared" si="11"/>
        <v>28818.887000000002</v>
      </c>
      <c r="AA125" s="1" t="s">
        <v>74</v>
      </c>
      <c r="AB125" s="1">
        <v>10</v>
      </c>
      <c r="AD125" s="1" t="s">
        <v>87</v>
      </c>
      <c r="AF125" s="1" t="s">
        <v>51</v>
      </c>
    </row>
    <row r="126" spans="1:32" s="1" customFormat="1" ht="12.75" customHeight="1" x14ac:dyDescent="0.2">
      <c r="A126" s="1" t="s">
        <v>86</v>
      </c>
      <c r="C126" s="23">
        <v>43837.387999999999</v>
      </c>
      <c r="D126" s="23"/>
      <c r="E126" s="1">
        <f t="shared" si="8"/>
        <v>19806.00953966059</v>
      </c>
      <c r="F126" s="1">
        <f t="shared" si="9"/>
        <v>19806</v>
      </c>
      <c r="G126" s="1">
        <f t="shared" si="14"/>
        <v>7.8537199951824732E-3</v>
      </c>
      <c r="I126" s="1">
        <f t="shared" si="15"/>
        <v>7.8537199951824732E-3</v>
      </c>
      <c r="O126" s="1">
        <f t="shared" ca="1" si="10"/>
        <v>3.1048946085134279E-2</v>
      </c>
      <c r="Q126" s="64">
        <f t="shared" si="11"/>
        <v>28818.887999999999</v>
      </c>
      <c r="AA126" s="1" t="s">
        <v>74</v>
      </c>
      <c r="AB126" s="1">
        <v>12</v>
      </c>
      <c r="AD126" s="1" t="s">
        <v>50</v>
      </c>
      <c r="AF126" s="1" t="s">
        <v>51</v>
      </c>
    </row>
    <row r="127" spans="1:32" s="1" customFormat="1" ht="12.75" customHeight="1" x14ac:dyDescent="0.2">
      <c r="A127" s="1" t="s">
        <v>88</v>
      </c>
      <c r="C127" s="23">
        <v>43888.442000000003</v>
      </c>
      <c r="D127" s="23"/>
      <c r="E127" s="1">
        <f t="shared" si="8"/>
        <v>19868.023188202158</v>
      </c>
      <c r="F127" s="1">
        <f t="shared" si="9"/>
        <v>19868</v>
      </c>
      <c r="G127" s="1">
        <f t="shared" si="14"/>
        <v>1.9090159999905154E-2</v>
      </c>
      <c r="I127" s="1">
        <f t="shared" si="15"/>
        <v>1.9090159999905154E-2</v>
      </c>
      <c r="O127" s="1">
        <f t="shared" ca="1" si="10"/>
        <v>3.0986058653385228E-2</v>
      </c>
      <c r="Q127" s="64">
        <f t="shared" si="11"/>
        <v>28869.942000000003</v>
      </c>
      <c r="AA127" s="1" t="s">
        <v>74</v>
      </c>
      <c r="AB127" s="1">
        <v>10</v>
      </c>
      <c r="AD127" s="1" t="s">
        <v>50</v>
      </c>
      <c r="AF127" s="1" t="s">
        <v>51</v>
      </c>
    </row>
    <row r="128" spans="1:32" s="1" customFormat="1" ht="12.75" customHeight="1" x14ac:dyDescent="0.2">
      <c r="A128" s="1" t="s">
        <v>89</v>
      </c>
      <c r="C128" s="23">
        <v>44134.593000000001</v>
      </c>
      <c r="D128" s="23"/>
      <c r="E128" s="1">
        <f t="shared" si="8"/>
        <v>20167.014875477482</v>
      </c>
      <c r="F128" s="1">
        <f t="shared" si="9"/>
        <v>20167</v>
      </c>
      <c r="G128" s="1">
        <f t="shared" si="14"/>
        <v>1.2246539998159278E-2</v>
      </c>
      <c r="I128" s="1">
        <f t="shared" si="15"/>
        <v>1.2246539998159278E-2</v>
      </c>
      <c r="O128" s="1">
        <f t="shared" ca="1" si="10"/>
        <v>3.0682778942208371E-2</v>
      </c>
      <c r="Q128" s="64">
        <f t="shared" si="11"/>
        <v>29116.093000000001</v>
      </c>
      <c r="AA128" s="1" t="s">
        <v>74</v>
      </c>
      <c r="AB128" s="1">
        <v>9</v>
      </c>
      <c r="AD128" s="1" t="s">
        <v>50</v>
      </c>
      <c r="AF128" s="1" t="s">
        <v>51</v>
      </c>
    </row>
    <row r="129" spans="1:32" s="1" customFormat="1" ht="12.75" customHeight="1" x14ac:dyDescent="0.2">
      <c r="A129" s="1" t="s">
        <v>90</v>
      </c>
      <c r="C129" s="23">
        <v>44266.303999999996</v>
      </c>
      <c r="D129" s="23"/>
      <c r="E129" s="1">
        <f t="shared" si="8"/>
        <v>20326.999982678833</v>
      </c>
      <c r="F129" s="1">
        <f t="shared" si="9"/>
        <v>20327</v>
      </c>
      <c r="G129" s="1">
        <f t="shared" si="14"/>
        <v>-1.4260003808885813E-5</v>
      </c>
      <c r="I129" s="1">
        <f t="shared" si="15"/>
        <v>-1.4260003808885813E-5</v>
      </c>
      <c r="O129" s="1">
        <f t="shared" ca="1" si="10"/>
        <v>3.0520488795759214E-2</v>
      </c>
      <c r="Q129" s="64">
        <f t="shared" si="11"/>
        <v>29247.803999999996</v>
      </c>
      <c r="AA129" s="1" t="s">
        <v>74</v>
      </c>
      <c r="AB129" s="1">
        <v>7</v>
      </c>
      <c r="AD129" s="1" t="s">
        <v>50</v>
      </c>
      <c r="AF129" s="1" t="s">
        <v>51</v>
      </c>
    </row>
    <row r="130" spans="1:32" s="1" customFormat="1" ht="12.75" customHeight="1" x14ac:dyDescent="0.2">
      <c r="A130" s="1" t="s">
        <v>91</v>
      </c>
      <c r="C130" s="23">
        <v>44512.466999999997</v>
      </c>
      <c r="D130" s="23"/>
      <c r="E130" s="1">
        <f t="shared" si="8"/>
        <v>20626.006245967448</v>
      </c>
      <c r="F130" s="1">
        <f t="shared" si="9"/>
        <v>20626</v>
      </c>
      <c r="G130" s="1">
        <f t="shared" si="14"/>
        <v>5.14211999688996E-3</v>
      </c>
      <c r="I130" s="1">
        <f t="shared" si="15"/>
        <v>5.14211999688996E-3</v>
      </c>
      <c r="O130" s="1">
        <f t="shared" ca="1" si="10"/>
        <v>3.0217209084582353E-2</v>
      </c>
      <c r="Q130" s="64">
        <f t="shared" si="11"/>
        <v>29493.966999999997</v>
      </c>
      <c r="AA130" s="1" t="s">
        <v>74</v>
      </c>
      <c r="AB130" s="1">
        <v>5</v>
      </c>
      <c r="AD130" s="1" t="s">
        <v>50</v>
      </c>
      <c r="AF130" s="1" t="s">
        <v>51</v>
      </c>
    </row>
    <row r="131" spans="1:32" s="1" customFormat="1" ht="12.75" customHeight="1" x14ac:dyDescent="0.2">
      <c r="A131" s="1" t="s">
        <v>92</v>
      </c>
      <c r="C131" s="23">
        <v>44582.447</v>
      </c>
      <c r="D131" s="23"/>
      <c r="E131" s="1">
        <f t="shared" si="8"/>
        <v>20711.008696802623</v>
      </c>
      <c r="F131" s="1">
        <f t="shared" si="9"/>
        <v>20711</v>
      </c>
      <c r="G131" s="1">
        <f t="shared" si="14"/>
        <v>7.1598200011067092E-3</v>
      </c>
      <c r="I131" s="1">
        <f t="shared" si="15"/>
        <v>7.1598200011067092E-3</v>
      </c>
      <c r="O131" s="1">
        <f t="shared" ca="1" si="10"/>
        <v>3.0130992444281239E-2</v>
      </c>
      <c r="Q131" s="64">
        <f t="shared" si="11"/>
        <v>29563.947</v>
      </c>
      <c r="AA131" s="1" t="s">
        <v>74</v>
      </c>
      <c r="AB131" s="1">
        <v>6</v>
      </c>
      <c r="AD131" s="1" t="s">
        <v>50</v>
      </c>
      <c r="AF131" s="1" t="s">
        <v>51</v>
      </c>
    </row>
    <row r="132" spans="1:32" s="1" customFormat="1" ht="12.75" customHeight="1" x14ac:dyDescent="0.2">
      <c r="A132" s="1" t="s">
        <v>92</v>
      </c>
      <c r="C132" s="23">
        <v>44601.385999999999</v>
      </c>
      <c r="D132" s="23"/>
      <c r="E132" s="1">
        <f t="shared" si="8"/>
        <v>20734.013289777289</v>
      </c>
      <c r="F132" s="1">
        <f t="shared" si="9"/>
        <v>20734</v>
      </c>
      <c r="G132" s="1">
        <f t="shared" si="14"/>
        <v>1.094107999233529E-2</v>
      </c>
      <c r="I132" s="1">
        <f t="shared" si="15"/>
        <v>1.094107999233529E-2</v>
      </c>
      <c r="O132" s="1">
        <f t="shared" ca="1" si="10"/>
        <v>3.0107663235729172E-2</v>
      </c>
      <c r="Q132" s="64">
        <f t="shared" si="11"/>
        <v>29582.885999999999</v>
      </c>
      <c r="AA132" s="1" t="s">
        <v>74</v>
      </c>
      <c r="AB132" s="1">
        <v>9</v>
      </c>
      <c r="AD132" s="1" t="s">
        <v>87</v>
      </c>
      <c r="AF132" s="1" t="s">
        <v>51</v>
      </c>
    </row>
    <row r="133" spans="1:32" s="1" customFormat="1" ht="12.75" customHeight="1" x14ac:dyDescent="0.2">
      <c r="A133" s="1" t="s">
        <v>92</v>
      </c>
      <c r="C133" s="23">
        <v>44606.307999999997</v>
      </c>
      <c r="D133" s="23"/>
      <c r="E133" s="1">
        <f t="shared" si="8"/>
        <v>20739.991884561663</v>
      </c>
      <c r="F133" s="1">
        <f t="shared" si="9"/>
        <v>20740</v>
      </c>
      <c r="G133" s="1">
        <f t="shared" si="14"/>
        <v>-6.6812000077334233E-3</v>
      </c>
      <c r="I133" s="1">
        <f t="shared" si="15"/>
        <v>-6.6812000077334233E-3</v>
      </c>
      <c r="O133" s="1">
        <f t="shared" ca="1" si="10"/>
        <v>3.010157735523733E-2</v>
      </c>
      <c r="Q133" s="64">
        <f t="shared" si="11"/>
        <v>29587.807999999997</v>
      </c>
      <c r="AA133" s="1" t="s">
        <v>74</v>
      </c>
      <c r="AB133" s="1">
        <v>10</v>
      </c>
      <c r="AD133" s="1" t="s">
        <v>87</v>
      </c>
      <c r="AF133" s="1" t="s">
        <v>51</v>
      </c>
    </row>
    <row r="134" spans="1:32" s="1" customFormat="1" ht="12.75" customHeight="1" x14ac:dyDescent="0.2">
      <c r="A134" s="1" t="s">
        <v>93</v>
      </c>
      <c r="C134" s="23">
        <v>44643.358</v>
      </c>
      <c r="D134" s="23"/>
      <c r="E134" s="1">
        <f t="shared" si="8"/>
        <v>20784.995325594005</v>
      </c>
      <c r="F134" s="1">
        <f t="shared" si="9"/>
        <v>20785</v>
      </c>
      <c r="G134" s="1">
        <f t="shared" si="14"/>
        <v>-3.8483000025735237E-3</v>
      </c>
      <c r="I134" s="1">
        <f t="shared" si="15"/>
        <v>-3.8483000025735237E-3</v>
      </c>
      <c r="O134" s="1">
        <f t="shared" ca="1" si="10"/>
        <v>3.0055933251548504E-2</v>
      </c>
      <c r="Q134" s="64">
        <f t="shared" si="11"/>
        <v>29624.858</v>
      </c>
      <c r="AA134" s="1" t="s">
        <v>74</v>
      </c>
      <c r="AB134" s="1">
        <v>9</v>
      </c>
      <c r="AD134" s="1" t="s">
        <v>87</v>
      </c>
      <c r="AF134" s="1" t="s">
        <v>51</v>
      </c>
    </row>
    <row r="135" spans="1:32" s="1" customFormat="1" ht="12.75" customHeight="1" x14ac:dyDescent="0.2">
      <c r="A135" s="1" t="s">
        <v>93</v>
      </c>
      <c r="C135" s="23">
        <v>44662.290999999997</v>
      </c>
      <c r="D135" s="23"/>
      <c r="E135" s="1">
        <f t="shared" si="8"/>
        <v>20807.992630562025</v>
      </c>
      <c r="F135" s="1">
        <f t="shared" si="9"/>
        <v>20808</v>
      </c>
      <c r="G135" s="1">
        <f t="shared" si="14"/>
        <v>-6.0670400052913465E-3</v>
      </c>
      <c r="I135" s="1">
        <f t="shared" si="15"/>
        <v>-6.0670400052913465E-3</v>
      </c>
      <c r="O135" s="1">
        <f t="shared" ca="1" si="10"/>
        <v>3.0032604042996441E-2</v>
      </c>
      <c r="Q135" s="64">
        <f t="shared" si="11"/>
        <v>29643.790999999997</v>
      </c>
      <c r="AA135" s="1" t="s">
        <v>74</v>
      </c>
      <c r="AB135" s="1">
        <v>7</v>
      </c>
      <c r="AD135" s="1" t="s">
        <v>50</v>
      </c>
      <c r="AF135" s="1" t="s">
        <v>51</v>
      </c>
    </row>
    <row r="136" spans="1:32" s="1" customFormat="1" ht="12.75" customHeight="1" x14ac:dyDescent="0.2">
      <c r="A136" s="1" t="s">
        <v>94</v>
      </c>
      <c r="C136" s="23">
        <v>44847.535000000003</v>
      </c>
      <c r="D136" s="23"/>
      <c r="E136" s="1">
        <f t="shared" si="8"/>
        <v>21033.002547717071</v>
      </c>
      <c r="F136" s="1">
        <f t="shared" si="9"/>
        <v>21033</v>
      </c>
      <c r="G136" s="1">
        <f t="shared" si="14"/>
        <v>2.0974600047338754E-3</v>
      </c>
      <c r="I136" s="1">
        <f t="shared" si="15"/>
        <v>2.0974600047338754E-3</v>
      </c>
      <c r="O136" s="1">
        <f t="shared" ca="1" si="10"/>
        <v>2.9804383524552315E-2</v>
      </c>
      <c r="Q136" s="64">
        <f t="shared" si="11"/>
        <v>29829.035000000003</v>
      </c>
      <c r="AA136" s="1" t="s">
        <v>74</v>
      </c>
      <c r="AB136" s="1">
        <v>6</v>
      </c>
      <c r="AD136" s="1" t="s">
        <v>50</v>
      </c>
      <c r="AF136" s="1" t="s">
        <v>51</v>
      </c>
    </row>
    <row r="137" spans="1:32" s="1" customFormat="1" ht="12.75" customHeight="1" x14ac:dyDescent="0.2">
      <c r="A137" s="1" t="s">
        <v>95</v>
      </c>
      <c r="C137" s="23">
        <v>44913.392999999996</v>
      </c>
      <c r="D137" s="23"/>
      <c r="E137" s="1">
        <f t="shared" si="8"/>
        <v>21112.998137987175</v>
      </c>
      <c r="F137" s="1">
        <f t="shared" si="9"/>
        <v>21113</v>
      </c>
      <c r="G137" s="1">
        <f t="shared" si="14"/>
        <v>-1.5329400048358366E-3</v>
      </c>
      <c r="I137" s="1">
        <f t="shared" si="15"/>
        <v>-1.5329400048358366E-3</v>
      </c>
      <c r="O137" s="1">
        <f t="shared" ca="1" si="10"/>
        <v>2.9723238451327735E-2</v>
      </c>
      <c r="Q137" s="64">
        <f t="shared" si="11"/>
        <v>29894.892999999996</v>
      </c>
      <c r="AA137" s="1" t="s">
        <v>74</v>
      </c>
      <c r="AB137" s="1">
        <v>8</v>
      </c>
      <c r="AD137" s="1" t="s">
        <v>87</v>
      </c>
      <c r="AF137" s="1" t="s">
        <v>51</v>
      </c>
    </row>
    <row r="138" spans="1:32" s="1" customFormat="1" ht="12.75" customHeight="1" x14ac:dyDescent="0.2">
      <c r="A138" s="1" t="s">
        <v>96</v>
      </c>
      <c r="C138" s="23">
        <v>44988.315999999999</v>
      </c>
      <c r="D138" s="23"/>
      <c r="E138" s="1">
        <f t="shared" si="8"/>
        <v>21204.004691629983</v>
      </c>
      <c r="F138" s="1">
        <f t="shared" si="9"/>
        <v>21204</v>
      </c>
      <c r="G138" s="1">
        <f t="shared" si="14"/>
        <v>3.8624799999524839E-3</v>
      </c>
      <c r="I138" s="1">
        <f t="shared" si="15"/>
        <v>3.8624799999524839E-3</v>
      </c>
      <c r="O138" s="1">
        <f t="shared" ca="1" si="10"/>
        <v>2.9630935930534778E-2</v>
      </c>
      <c r="Q138" s="64">
        <f t="shared" si="11"/>
        <v>29969.815999999999</v>
      </c>
      <c r="AA138" s="1" t="s">
        <v>74</v>
      </c>
      <c r="AB138" s="1">
        <v>6</v>
      </c>
      <c r="AD138" s="1" t="s">
        <v>50</v>
      </c>
      <c r="AF138" s="1" t="s">
        <v>51</v>
      </c>
    </row>
    <row r="139" spans="1:32" s="1" customFormat="1" ht="12.75" customHeight="1" x14ac:dyDescent="0.2">
      <c r="A139" s="1" t="s">
        <v>97</v>
      </c>
      <c r="C139" s="23">
        <v>45611.517</v>
      </c>
      <c r="D139" s="23"/>
      <c r="E139" s="1">
        <f t="shared" si="8"/>
        <v>21960.986863149381</v>
      </c>
      <c r="F139" s="1">
        <f t="shared" si="9"/>
        <v>21961</v>
      </c>
      <c r="G139" s="1">
        <f t="shared" si="14"/>
        <v>-1.0815180001372937E-2</v>
      </c>
      <c r="I139" s="1">
        <f t="shared" si="15"/>
        <v>-1.0815180001372937E-2</v>
      </c>
      <c r="O139" s="1">
        <f t="shared" ca="1" si="10"/>
        <v>2.8863100675147208E-2</v>
      </c>
      <c r="Q139" s="64">
        <f t="shared" si="11"/>
        <v>30593.017</v>
      </c>
      <c r="AA139" s="1" t="s">
        <v>74</v>
      </c>
      <c r="AB139" s="1">
        <v>11</v>
      </c>
      <c r="AD139" s="1" t="s">
        <v>98</v>
      </c>
      <c r="AF139" s="1" t="s">
        <v>51</v>
      </c>
    </row>
    <row r="140" spans="1:32" s="1" customFormat="1" ht="12.75" customHeight="1" x14ac:dyDescent="0.2">
      <c r="A140" s="1" t="s">
        <v>97</v>
      </c>
      <c r="C140" s="23">
        <v>45611.527000000002</v>
      </c>
      <c r="D140" s="23"/>
      <c r="E140" s="1">
        <f t="shared" si="8"/>
        <v>21960.999009827126</v>
      </c>
      <c r="F140" s="1">
        <f t="shared" si="9"/>
        <v>21961</v>
      </c>
      <c r="G140" s="1">
        <f t="shared" si="14"/>
        <v>-8.1517999933566898E-4</v>
      </c>
      <c r="I140" s="1">
        <f t="shared" si="15"/>
        <v>-8.1517999933566898E-4</v>
      </c>
      <c r="O140" s="1">
        <f t="shared" ca="1" si="10"/>
        <v>2.8863100675147208E-2</v>
      </c>
      <c r="Q140" s="64">
        <f t="shared" si="11"/>
        <v>30593.027000000002</v>
      </c>
      <c r="AA140" s="1" t="s">
        <v>74</v>
      </c>
      <c r="AB140" s="1">
        <v>6</v>
      </c>
      <c r="AD140" s="1" t="s">
        <v>50</v>
      </c>
      <c r="AF140" s="1" t="s">
        <v>51</v>
      </c>
    </row>
    <row r="141" spans="1:32" s="1" customFormat="1" ht="12.75" customHeight="1" x14ac:dyDescent="0.2">
      <c r="A141" s="1" t="s">
        <v>97</v>
      </c>
      <c r="C141" s="23">
        <v>45625.527000000002</v>
      </c>
      <c r="D141" s="23"/>
      <c r="E141" s="1">
        <f t="shared" si="8"/>
        <v>21978.004358665254</v>
      </c>
      <c r="F141" s="1">
        <f t="shared" si="9"/>
        <v>21978</v>
      </c>
      <c r="G141" s="1">
        <f t="shared" si="14"/>
        <v>3.5883599994122051E-3</v>
      </c>
      <c r="I141" s="1">
        <f t="shared" si="15"/>
        <v>3.5883599994122051E-3</v>
      </c>
      <c r="O141" s="1">
        <f t="shared" ca="1" si="10"/>
        <v>2.8845857347086987E-2</v>
      </c>
      <c r="Q141" s="64">
        <f t="shared" si="11"/>
        <v>30607.027000000002</v>
      </c>
      <c r="AA141" s="1" t="s">
        <v>74</v>
      </c>
      <c r="AB141" s="1">
        <v>6</v>
      </c>
      <c r="AD141" s="1" t="s">
        <v>50</v>
      </c>
      <c r="AF141" s="1" t="s">
        <v>51</v>
      </c>
    </row>
    <row r="142" spans="1:32" s="1" customFormat="1" ht="12.75" customHeight="1" x14ac:dyDescent="0.2">
      <c r="A142" s="1" t="s">
        <v>97</v>
      </c>
      <c r="C142" s="23">
        <v>45649.385999999999</v>
      </c>
      <c r="D142" s="23"/>
      <c r="E142" s="1">
        <f t="shared" si="8"/>
        <v>22006.985117088749</v>
      </c>
      <c r="F142" s="1">
        <f t="shared" si="9"/>
        <v>22007</v>
      </c>
      <c r="G142" s="1">
        <f t="shared" si="14"/>
        <v>-1.2252660002559423E-2</v>
      </c>
      <c r="I142" s="1">
        <f t="shared" si="15"/>
        <v>-1.2252660002559423E-2</v>
      </c>
      <c r="O142" s="1">
        <f t="shared" ca="1" si="10"/>
        <v>2.8816442258043078E-2</v>
      </c>
      <c r="Q142" s="64">
        <f t="shared" si="11"/>
        <v>30630.885999999999</v>
      </c>
      <c r="AA142" s="1" t="s">
        <v>74</v>
      </c>
      <c r="AB142" s="1">
        <v>6</v>
      </c>
      <c r="AD142" s="1" t="s">
        <v>98</v>
      </c>
      <c r="AF142" s="1" t="s">
        <v>51</v>
      </c>
    </row>
    <row r="143" spans="1:32" s="1" customFormat="1" ht="12.75" customHeight="1" x14ac:dyDescent="0.2">
      <c r="A143" s="1" t="s">
        <v>99</v>
      </c>
      <c r="C143" s="23">
        <v>45705.366999999998</v>
      </c>
      <c r="D143" s="23"/>
      <c r="E143" s="1">
        <f t="shared" si="8"/>
        <v>22074.983433753558</v>
      </c>
      <c r="F143" s="1">
        <f t="shared" si="9"/>
        <v>22075</v>
      </c>
      <c r="G143" s="1">
        <f t="shared" si="14"/>
        <v>-1.3638500007800758E-2</v>
      </c>
      <c r="I143" s="1">
        <f t="shared" si="15"/>
        <v>-1.3638500007800758E-2</v>
      </c>
      <c r="O143" s="1">
        <f t="shared" ca="1" si="10"/>
        <v>2.8747468945802185E-2</v>
      </c>
      <c r="Q143" s="64">
        <f t="shared" si="11"/>
        <v>30686.866999999998</v>
      </c>
      <c r="AA143" s="1" t="s">
        <v>74</v>
      </c>
      <c r="AB143" s="1">
        <v>6</v>
      </c>
      <c r="AD143" s="1" t="s">
        <v>98</v>
      </c>
      <c r="AF143" s="1" t="s">
        <v>51</v>
      </c>
    </row>
    <row r="144" spans="1:32" s="1" customFormat="1" ht="12.75" customHeight="1" x14ac:dyDescent="0.2">
      <c r="A144" s="1" t="s">
        <v>99</v>
      </c>
      <c r="C144" s="23">
        <v>45705.383999999998</v>
      </c>
      <c r="D144" s="23"/>
      <c r="E144" s="1">
        <f t="shared" si="8"/>
        <v>22075.004083105719</v>
      </c>
      <c r="F144" s="1">
        <f t="shared" si="9"/>
        <v>22075</v>
      </c>
      <c r="G144" s="1">
        <f t="shared" si="14"/>
        <v>3.3614999920246191E-3</v>
      </c>
      <c r="I144" s="1">
        <f t="shared" si="15"/>
        <v>3.3614999920246191E-3</v>
      </c>
      <c r="O144" s="1">
        <f t="shared" ca="1" si="10"/>
        <v>2.8747468945802185E-2</v>
      </c>
      <c r="Q144" s="64">
        <f t="shared" si="11"/>
        <v>30686.883999999998</v>
      </c>
      <c r="AA144" s="1" t="s">
        <v>74</v>
      </c>
      <c r="AB144" s="1">
        <v>10</v>
      </c>
      <c r="AD144" s="1" t="s">
        <v>87</v>
      </c>
      <c r="AF144" s="1" t="s">
        <v>51</v>
      </c>
    </row>
    <row r="145" spans="1:32" s="1" customFormat="1" ht="12.75" customHeight="1" x14ac:dyDescent="0.2">
      <c r="A145" s="1" t="s">
        <v>100</v>
      </c>
      <c r="C145" s="23">
        <v>45946.597999999998</v>
      </c>
      <c r="D145" s="23"/>
      <c r="E145" s="1">
        <f t="shared" si="8"/>
        <v>22367.998955580057</v>
      </c>
      <c r="F145" s="1">
        <f t="shared" si="9"/>
        <v>22368</v>
      </c>
      <c r="G145" s="1">
        <f t="shared" si="14"/>
        <v>-8.5984000179450959E-4</v>
      </c>
      <c r="I145" s="1">
        <f t="shared" si="15"/>
        <v>-8.5984000179450959E-4</v>
      </c>
      <c r="O145" s="1">
        <f t="shared" ca="1" si="10"/>
        <v>2.845027511511717E-2</v>
      </c>
      <c r="Q145" s="64">
        <f t="shared" si="11"/>
        <v>30928.097999999998</v>
      </c>
      <c r="AA145" s="1" t="s">
        <v>74</v>
      </c>
      <c r="AB145" s="1">
        <v>8</v>
      </c>
      <c r="AD145" s="1" t="s">
        <v>98</v>
      </c>
      <c r="AF145" s="1" t="s">
        <v>51</v>
      </c>
    </row>
    <row r="146" spans="1:32" s="1" customFormat="1" ht="12.75" customHeight="1" x14ac:dyDescent="0.2">
      <c r="A146" s="1" t="s">
        <v>100</v>
      </c>
      <c r="C146" s="23">
        <v>45974.591999999997</v>
      </c>
      <c r="D146" s="23"/>
      <c r="E146" s="1">
        <f t="shared" si="8"/>
        <v>22402.002365249671</v>
      </c>
      <c r="F146" s="1">
        <f t="shared" si="9"/>
        <v>22402</v>
      </c>
      <c r="G146" s="1">
        <f t="shared" si="14"/>
        <v>1.9472399944788776E-3</v>
      </c>
      <c r="I146" s="1">
        <f t="shared" si="15"/>
        <v>1.9472399944788776E-3</v>
      </c>
      <c r="O146" s="1">
        <f t="shared" ca="1" si="10"/>
        <v>2.8415788458996723E-2</v>
      </c>
      <c r="Q146" s="64">
        <f t="shared" si="11"/>
        <v>30956.091999999997</v>
      </c>
      <c r="AA146" s="1" t="s">
        <v>74</v>
      </c>
      <c r="AB146" s="1">
        <v>10</v>
      </c>
      <c r="AD146" s="1" t="s">
        <v>98</v>
      </c>
      <c r="AF146" s="1" t="s">
        <v>51</v>
      </c>
    </row>
    <row r="147" spans="1:32" s="1" customFormat="1" ht="12.75" customHeight="1" x14ac:dyDescent="0.2">
      <c r="A147" s="1" t="s">
        <v>101</v>
      </c>
      <c r="C147" s="23">
        <v>46049.508000000002</v>
      </c>
      <c r="D147" s="23"/>
      <c r="E147" s="1">
        <f t="shared" si="8"/>
        <v>22493.000416218059</v>
      </c>
      <c r="F147" s="1">
        <f t="shared" si="9"/>
        <v>22493</v>
      </c>
      <c r="G147" s="1">
        <f t="shared" si="14"/>
        <v>3.4266000147908926E-4</v>
      </c>
      <c r="I147" s="1">
        <f t="shared" si="15"/>
        <v>3.4266000147908926E-4</v>
      </c>
      <c r="O147" s="1">
        <f t="shared" ca="1" si="10"/>
        <v>2.8323485938203767E-2</v>
      </c>
      <c r="Q147" s="64">
        <f t="shared" si="11"/>
        <v>31031.008000000002</v>
      </c>
      <c r="AA147" s="1" t="s">
        <v>74</v>
      </c>
      <c r="AB147" s="1">
        <v>6</v>
      </c>
      <c r="AD147" s="1" t="s">
        <v>98</v>
      </c>
      <c r="AF147" s="1" t="s">
        <v>51</v>
      </c>
    </row>
    <row r="148" spans="1:32" s="1" customFormat="1" ht="12.75" customHeight="1" x14ac:dyDescent="0.2">
      <c r="A148" s="1" t="s">
        <v>102</v>
      </c>
      <c r="C148" s="23">
        <v>46120.31</v>
      </c>
      <c r="D148" s="23"/>
      <c r="E148" s="1">
        <f t="shared" si="8"/>
        <v>22579.001323963577</v>
      </c>
      <c r="F148" s="1">
        <f t="shared" si="9"/>
        <v>22579</v>
      </c>
      <c r="G148" s="1">
        <f t="shared" si="14"/>
        <v>1.0899799963226542E-3</v>
      </c>
      <c r="I148" s="1">
        <f t="shared" si="15"/>
        <v>1.0899799963226542E-3</v>
      </c>
      <c r="O148" s="1">
        <f t="shared" ca="1" si="10"/>
        <v>2.8236254984487345E-2</v>
      </c>
      <c r="Q148" s="64">
        <f t="shared" si="11"/>
        <v>31101.809999999998</v>
      </c>
      <c r="AA148" s="1" t="s">
        <v>74</v>
      </c>
      <c r="AB148" s="1">
        <v>8</v>
      </c>
      <c r="AD148" s="1" t="s">
        <v>87</v>
      </c>
      <c r="AF148" s="1" t="s">
        <v>51</v>
      </c>
    </row>
    <row r="149" spans="1:32" s="1" customFormat="1" ht="12.75" customHeight="1" x14ac:dyDescent="0.2">
      <c r="A149" s="1" t="s">
        <v>103</v>
      </c>
      <c r="C149" s="23">
        <v>46795.39</v>
      </c>
      <c r="D149" s="23"/>
      <c r="E149" s="1">
        <f t="shared" ref="E149:E212" si="16">+(C149-C$7)/C$8</f>
        <v>23398.999244938215</v>
      </c>
      <c r="F149" s="1">
        <f t="shared" ref="F149:F212" si="17">ROUND(2*E149,0)/2</f>
        <v>23399</v>
      </c>
      <c r="G149" s="1">
        <f t="shared" si="14"/>
        <v>-6.2161999812815338E-4</v>
      </c>
      <c r="I149" s="1">
        <f t="shared" si="15"/>
        <v>-6.2161999812815338E-4</v>
      </c>
      <c r="O149" s="1">
        <f t="shared" ref="O149:O212" ca="1" si="18">+C$11+C$12*$F149</f>
        <v>2.7404517983935422E-2</v>
      </c>
      <c r="Q149" s="64">
        <f t="shared" ref="Q149:Q212" si="19">+C149-15018.5</f>
        <v>31776.89</v>
      </c>
      <c r="AA149" s="1" t="s">
        <v>74</v>
      </c>
      <c r="AB149" s="1">
        <v>8</v>
      </c>
      <c r="AD149" s="1" t="s">
        <v>104</v>
      </c>
      <c r="AF149" s="1" t="s">
        <v>51</v>
      </c>
    </row>
    <row r="150" spans="1:32" s="1" customFormat="1" ht="12.75" customHeight="1" x14ac:dyDescent="0.2">
      <c r="A150" s="1" t="s">
        <v>105</v>
      </c>
      <c r="C150" s="23">
        <v>47177.394</v>
      </c>
      <c r="D150" s="23"/>
      <c r="E150" s="1">
        <f t="shared" si="16"/>
        <v>23863.007193335437</v>
      </c>
      <c r="F150" s="1">
        <f t="shared" si="17"/>
        <v>23863</v>
      </c>
      <c r="G150" s="1">
        <f t="shared" ref="G150:G164" si="20">+C150-(C$7+F150*C$8)</f>
        <v>5.9220599941909313E-3</v>
      </c>
      <c r="I150" s="1">
        <f t="shared" si="15"/>
        <v>5.9220599941909313E-3</v>
      </c>
      <c r="O150" s="1">
        <f t="shared" ca="1" si="18"/>
        <v>2.6933876559232871E-2</v>
      </c>
      <c r="Q150" s="64">
        <f t="shared" si="19"/>
        <v>32158.894</v>
      </c>
      <c r="AA150" s="1" t="s">
        <v>74</v>
      </c>
      <c r="AB150" s="1">
        <v>9</v>
      </c>
      <c r="AD150" s="1" t="s">
        <v>87</v>
      </c>
      <c r="AF150" s="1" t="s">
        <v>51</v>
      </c>
    </row>
    <row r="151" spans="1:32" s="1" customFormat="1" ht="12.75" customHeight="1" x14ac:dyDescent="0.2">
      <c r="A151" s="1" t="s">
        <v>105</v>
      </c>
      <c r="C151" s="23">
        <v>47210.311000000002</v>
      </c>
      <c r="D151" s="23"/>
      <c r="E151" s="1">
        <f t="shared" si="16"/>
        <v>23902.990412457206</v>
      </c>
      <c r="F151" s="1">
        <f t="shared" si="17"/>
        <v>23903</v>
      </c>
      <c r="G151" s="1">
        <f t="shared" si="20"/>
        <v>-7.8931399984867312E-3</v>
      </c>
      <c r="I151" s="1">
        <f t="shared" si="15"/>
        <v>-7.8931399984867312E-3</v>
      </c>
      <c r="O151" s="1">
        <f t="shared" ca="1" si="18"/>
        <v>2.6893304022620579E-2</v>
      </c>
      <c r="Q151" s="64">
        <f t="shared" si="19"/>
        <v>32191.811000000002</v>
      </c>
      <c r="AA151" s="1" t="s">
        <v>74</v>
      </c>
      <c r="AB151" s="1">
        <v>6</v>
      </c>
      <c r="AD151" s="1" t="s">
        <v>87</v>
      </c>
      <c r="AF151" s="1" t="s">
        <v>51</v>
      </c>
    </row>
    <row r="152" spans="1:32" s="1" customFormat="1" ht="12.75" customHeight="1" x14ac:dyDescent="0.2">
      <c r="A152" s="1" t="s">
        <v>106</v>
      </c>
      <c r="C152" s="23">
        <v>47526.45</v>
      </c>
      <c r="D152" s="23"/>
      <c r="E152" s="1">
        <f t="shared" si="16"/>
        <v>24286.994267909889</v>
      </c>
      <c r="F152" s="1">
        <f t="shared" si="17"/>
        <v>24287</v>
      </c>
      <c r="G152" s="1">
        <f t="shared" si="20"/>
        <v>-4.719060001662001E-3</v>
      </c>
      <c r="I152" s="1">
        <f t="shared" si="15"/>
        <v>-4.719060001662001E-3</v>
      </c>
      <c r="O152" s="1">
        <f t="shared" ca="1" si="18"/>
        <v>2.6503807671142608E-2</v>
      </c>
      <c r="Q152" s="64">
        <f t="shared" si="19"/>
        <v>32507.949999999997</v>
      </c>
      <c r="AA152" s="1" t="s">
        <v>74</v>
      </c>
      <c r="AB152" s="1">
        <v>8</v>
      </c>
      <c r="AD152" s="1" t="s">
        <v>87</v>
      </c>
      <c r="AF152" s="1" t="s">
        <v>51</v>
      </c>
    </row>
    <row r="153" spans="1:32" s="1" customFormat="1" ht="12.75" customHeight="1" x14ac:dyDescent="0.2">
      <c r="A153" s="1" t="s">
        <v>107</v>
      </c>
      <c r="C153" s="23">
        <v>47536.330999999998</v>
      </c>
      <c r="D153" s="23"/>
      <c r="E153" s="1">
        <f t="shared" si="16"/>
        <v>24298.996400186286</v>
      </c>
      <c r="F153" s="1">
        <f t="shared" si="17"/>
        <v>24299</v>
      </c>
      <c r="G153" s="1">
        <f t="shared" si="20"/>
        <v>-2.9636199978995137E-3</v>
      </c>
      <c r="I153" s="1">
        <f t="shared" si="15"/>
        <v>-2.9636199978995137E-3</v>
      </c>
      <c r="O153" s="1">
        <f t="shared" ca="1" si="18"/>
        <v>2.649163591015892E-2</v>
      </c>
      <c r="Q153" s="64">
        <f t="shared" si="19"/>
        <v>32517.830999999998</v>
      </c>
      <c r="AA153" s="1" t="s">
        <v>74</v>
      </c>
      <c r="AB153" s="1">
        <v>9</v>
      </c>
      <c r="AD153" s="1" t="s">
        <v>87</v>
      </c>
      <c r="AF153" s="1" t="s">
        <v>51</v>
      </c>
    </row>
    <row r="154" spans="1:32" s="1" customFormat="1" ht="12.75" customHeight="1" x14ac:dyDescent="0.2">
      <c r="A154" s="1" t="s">
        <v>107</v>
      </c>
      <c r="C154" s="23">
        <v>47555.279000000002</v>
      </c>
      <c r="D154" s="23"/>
      <c r="E154" s="1">
        <f t="shared" si="16"/>
        <v>24322.011925170929</v>
      </c>
      <c r="F154" s="1">
        <f t="shared" si="17"/>
        <v>24322</v>
      </c>
      <c r="G154" s="1">
        <f t="shared" si="20"/>
        <v>9.8176399988005869E-3</v>
      </c>
      <c r="I154" s="1">
        <f t="shared" si="15"/>
        <v>9.8176399988005869E-3</v>
      </c>
      <c r="O154" s="1">
        <f t="shared" ca="1" si="18"/>
        <v>2.6468306701606853E-2</v>
      </c>
      <c r="Q154" s="64">
        <f t="shared" si="19"/>
        <v>32536.779000000002</v>
      </c>
      <c r="AA154" s="1" t="s">
        <v>74</v>
      </c>
      <c r="AB154" s="1">
        <v>7</v>
      </c>
      <c r="AD154" s="1" t="s">
        <v>87</v>
      </c>
      <c r="AF154" s="1" t="s">
        <v>51</v>
      </c>
    </row>
    <row r="155" spans="1:32" s="1" customFormat="1" ht="12.75" customHeight="1" x14ac:dyDescent="0.2">
      <c r="A155" s="1" t="s">
        <v>107</v>
      </c>
      <c r="C155" s="23">
        <v>47559.377</v>
      </c>
      <c r="D155" s="23"/>
      <c r="E155" s="1">
        <f t="shared" si="16"/>
        <v>24326.9896337094</v>
      </c>
      <c r="F155" s="1">
        <f t="shared" si="17"/>
        <v>24327</v>
      </c>
      <c r="G155" s="1">
        <f t="shared" si="20"/>
        <v>-8.534259999578353E-3</v>
      </c>
      <c r="I155" s="1">
        <f t="shared" si="15"/>
        <v>-8.534259999578353E-3</v>
      </c>
      <c r="O155" s="1">
        <f t="shared" ca="1" si="18"/>
        <v>2.6463235134530316E-2</v>
      </c>
      <c r="Q155" s="64">
        <f t="shared" si="19"/>
        <v>32540.877</v>
      </c>
      <c r="AA155" s="1" t="s">
        <v>74</v>
      </c>
      <c r="AB155" s="1">
        <v>8</v>
      </c>
      <c r="AD155" s="1" t="s">
        <v>98</v>
      </c>
      <c r="AF155" s="1" t="s">
        <v>51</v>
      </c>
    </row>
    <row r="156" spans="1:32" s="1" customFormat="1" ht="12.75" customHeight="1" x14ac:dyDescent="0.2">
      <c r="A156" s="1" t="s">
        <v>107</v>
      </c>
      <c r="C156" s="23">
        <v>47564.324999999997</v>
      </c>
      <c r="D156" s="23"/>
      <c r="E156" s="1">
        <f t="shared" si="16"/>
        <v>24332.999809855901</v>
      </c>
      <c r="F156" s="1">
        <f t="shared" si="17"/>
        <v>24333</v>
      </c>
      <c r="G156" s="1">
        <f t="shared" si="20"/>
        <v>-1.5654000162612647E-4</v>
      </c>
      <c r="I156" s="1">
        <f t="shared" si="15"/>
        <v>-1.5654000162612647E-4</v>
      </c>
      <c r="O156" s="1">
        <f t="shared" ca="1" si="18"/>
        <v>2.6457149254038474E-2</v>
      </c>
      <c r="Q156" s="64">
        <f t="shared" si="19"/>
        <v>32545.824999999997</v>
      </c>
      <c r="AA156" s="1" t="s">
        <v>74</v>
      </c>
      <c r="AB156" s="1">
        <v>7</v>
      </c>
      <c r="AD156" s="1" t="s">
        <v>87</v>
      </c>
      <c r="AF156" s="1" t="s">
        <v>51</v>
      </c>
    </row>
    <row r="157" spans="1:32" s="1" customFormat="1" ht="12.75" customHeight="1" x14ac:dyDescent="0.2">
      <c r="A157" s="1" t="s">
        <v>108</v>
      </c>
      <c r="C157" s="23">
        <v>47913.394999999997</v>
      </c>
      <c r="D157" s="23"/>
      <c r="E157" s="1">
        <f t="shared" si="16"/>
        <v>24757.003889779196</v>
      </c>
      <c r="F157" s="1">
        <f t="shared" si="17"/>
        <v>24757</v>
      </c>
      <c r="G157" s="1">
        <f t="shared" si="20"/>
        <v>3.2023399908212014E-3</v>
      </c>
      <c r="I157" s="1">
        <f t="shared" si="15"/>
        <v>3.2023399908212014E-3</v>
      </c>
      <c r="O157" s="1">
        <f t="shared" ca="1" si="18"/>
        <v>2.602708036594821E-2</v>
      </c>
      <c r="Q157" s="64">
        <f t="shared" si="19"/>
        <v>32894.894999999997</v>
      </c>
      <c r="AA157" s="1" t="s">
        <v>74</v>
      </c>
      <c r="AB157" s="1">
        <v>8</v>
      </c>
      <c r="AD157" s="1" t="s">
        <v>87</v>
      </c>
      <c r="AF157" s="1" t="s">
        <v>51</v>
      </c>
    </row>
    <row r="158" spans="1:32" s="1" customFormat="1" ht="12.75" customHeight="1" x14ac:dyDescent="0.2">
      <c r="A158" s="1" t="s">
        <v>108</v>
      </c>
      <c r="C158" s="23">
        <v>47946.32</v>
      </c>
      <c r="D158" s="23"/>
      <c r="E158" s="1">
        <f t="shared" si="16"/>
        <v>24796.996826243158</v>
      </c>
      <c r="F158" s="1">
        <f t="shared" si="17"/>
        <v>24797</v>
      </c>
      <c r="G158" s="1">
        <f t="shared" si="20"/>
        <v>-2.6128600002266467E-3</v>
      </c>
      <c r="I158" s="1">
        <f t="shared" si="15"/>
        <v>-2.6128600002266467E-3</v>
      </c>
      <c r="O158" s="1">
        <f t="shared" ca="1" si="18"/>
        <v>2.5986507829335922E-2</v>
      </c>
      <c r="Q158" s="64">
        <f t="shared" si="19"/>
        <v>32927.82</v>
      </c>
      <c r="AA158" s="1" t="s">
        <v>74</v>
      </c>
      <c r="AB158" s="1">
        <v>7</v>
      </c>
      <c r="AD158" s="1" t="s">
        <v>109</v>
      </c>
      <c r="AF158" s="1" t="s">
        <v>51</v>
      </c>
    </row>
    <row r="159" spans="1:32" s="1" customFormat="1" ht="12.75" customHeight="1" x14ac:dyDescent="0.2">
      <c r="A159" s="1" t="s">
        <v>108</v>
      </c>
      <c r="C159" s="23">
        <v>47946.324000000001</v>
      </c>
      <c r="D159" s="23"/>
      <c r="E159" s="1">
        <f t="shared" si="16"/>
        <v>24797.001684914256</v>
      </c>
      <c r="F159" s="1">
        <f t="shared" si="17"/>
        <v>24797</v>
      </c>
      <c r="G159" s="1">
        <f t="shared" si="20"/>
        <v>1.3871400005882606E-3</v>
      </c>
      <c r="I159" s="1">
        <f t="shared" si="15"/>
        <v>1.3871400005882606E-3</v>
      </c>
      <c r="O159" s="1">
        <f t="shared" ca="1" si="18"/>
        <v>2.5986507829335922E-2</v>
      </c>
      <c r="Q159" s="64">
        <f t="shared" si="19"/>
        <v>32927.824000000001</v>
      </c>
      <c r="AA159" s="1" t="s">
        <v>74</v>
      </c>
      <c r="AB159" s="1">
        <v>8</v>
      </c>
      <c r="AD159" s="1" t="s">
        <v>98</v>
      </c>
      <c r="AF159" s="1" t="s">
        <v>51</v>
      </c>
    </row>
    <row r="160" spans="1:32" s="1" customFormat="1" ht="12.75" customHeight="1" x14ac:dyDescent="0.2">
      <c r="A160" s="1" t="s">
        <v>110</v>
      </c>
      <c r="C160" s="23">
        <v>48272.343999999997</v>
      </c>
      <c r="D160" s="23"/>
      <c r="E160" s="1">
        <f t="shared" si="16"/>
        <v>25193.007672643336</v>
      </c>
      <c r="F160" s="1">
        <f t="shared" si="17"/>
        <v>25193</v>
      </c>
      <c r="G160" s="1">
        <f t="shared" si="20"/>
        <v>6.3166600011754781E-3</v>
      </c>
      <c r="I160" s="1">
        <f t="shared" si="15"/>
        <v>6.3166600011754781E-3</v>
      </c>
      <c r="O160" s="1">
        <f t="shared" ca="1" si="18"/>
        <v>2.5584839716874259E-2</v>
      </c>
      <c r="Q160" s="64">
        <f t="shared" si="19"/>
        <v>33253.843999999997</v>
      </c>
      <c r="AA160" s="1" t="s">
        <v>74</v>
      </c>
      <c r="AB160" s="1">
        <v>9</v>
      </c>
      <c r="AD160" s="1" t="s">
        <v>87</v>
      </c>
      <c r="AF160" s="1" t="s">
        <v>51</v>
      </c>
    </row>
    <row r="161" spans="1:32" s="1" customFormat="1" ht="12.75" customHeight="1" x14ac:dyDescent="0.2">
      <c r="A161" s="30" t="s">
        <v>110</v>
      </c>
      <c r="B161" s="30"/>
      <c r="C161" s="31">
        <v>48286.338000000003</v>
      </c>
      <c r="D161" s="31"/>
      <c r="E161" s="1">
        <f t="shared" si="16"/>
        <v>25210.005733474831</v>
      </c>
      <c r="F161" s="1">
        <f t="shared" si="17"/>
        <v>25210</v>
      </c>
      <c r="G161" s="1">
        <f t="shared" si="20"/>
        <v>4.7201999987009913E-3</v>
      </c>
      <c r="I161" s="1">
        <f t="shared" si="15"/>
        <v>4.7201999987009913E-3</v>
      </c>
      <c r="O161" s="1">
        <f t="shared" ca="1" si="18"/>
        <v>2.5567596388814038E-2</v>
      </c>
      <c r="Q161" s="64">
        <f t="shared" si="19"/>
        <v>33267.838000000003</v>
      </c>
      <c r="AA161" s="1" t="s">
        <v>74</v>
      </c>
      <c r="AB161" s="1">
        <v>10</v>
      </c>
      <c r="AD161" s="1" t="s">
        <v>109</v>
      </c>
      <c r="AF161" s="1" t="s">
        <v>51</v>
      </c>
    </row>
    <row r="162" spans="1:32" s="1" customFormat="1" ht="12.75" customHeight="1" x14ac:dyDescent="0.2">
      <c r="A162" s="30" t="s">
        <v>111</v>
      </c>
      <c r="B162" s="30"/>
      <c r="C162" s="31">
        <v>48598.357000000004</v>
      </c>
      <c r="D162" s="31">
        <v>4.0000000000000001E-3</v>
      </c>
      <c r="E162" s="1">
        <f t="shared" si="16"/>
        <v>25589.005157698011</v>
      </c>
      <c r="F162" s="1">
        <f t="shared" si="17"/>
        <v>25589</v>
      </c>
      <c r="G162" s="1">
        <f t="shared" si="20"/>
        <v>4.2461800039745867E-3</v>
      </c>
      <c r="I162" s="1">
        <f t="shared" si="15"/>
        <v>4.2461800039745867E-3</v>
      </c>
      <c r="O162" s="1">
        <f t="shared" ca="1" si="18"/>
        <v>2.5183171604412601E-2</v>
      </c>
      <c r="Q162" s="64">
        <f t="shared" si="19"/>
        <v>33579.857000000004</v>
      </c>
      <c r="AA162" s="1" t="s">
        <v>74</v>
      </c>
      <c r="AB162" s="1">
        <v>10</v>
      </c>
      <c r="AD162" s="1" t="s">
        <v>87</v>
      </c>
      <c r="AF162" s="1" t="s">
        <v>51</v>
      </c>
    </row>
    <row r="163" spans="1:32" s="1" customFormat="1" ht="12.75" customHeight="1" x14ac:dyDescent="0.2">
      <c r="A163" s="30" t="s">
        <v>112</v>
      </c>
      <c r="B163" s="30" t="s">
        <v>113</v>
      </c>
      <c r="C163" s="31">
        <v>48619.324999999997</v>
      </c>
      <c r="D163" s="31">
        <v>3.0000000000000001E-3</v>
      </c>
      <c r="E163" s="1">
        <f t="shared" si="16"/>
        <v>25614.474311586426</v>
      </c>
      <c r="F163" s="1">
        <f t="shared" si="17"/>
        <v>25614.5</v>
      </c>
      <c r="G163" s="1">
        <f t="shared" si="20"/>
        <v>-2.1148510000784881E-2</v>
      </c>
      <c r="I163" s="1">
        <f t="shared" si="15"/>
        <v>-2.1148510000784881E-2</v>
      </c>
      <c r="O163" s="1">
        <f t="shared" ca="1" si="18"/>
        <v>2.5157306612322267E-2</v>
      </c>
      <c r="Q163" s="64">
        <f t="shared" si="19"/>
        <v>33600.824999999997</v>
      </c>
      <c r="AA163" s="1" t="s">
        <v>71</v>
      </c>
      <c r="AB163" s="1">
        <v>28</v>
      </c>
      <c r="AD163" s="1" t="s">
        <v>109</v>
      </c>
      <c r="AF163" s="1" t="s">
        <v>51</v>
      </c>
    </row>
    <row r="164" spans="1:32" s="1" customFormat="1" ht="12.75" customHeight="1" x14ac:dyDescent="0.2">
      <c r="A164" s="30" t="s">
        <v>111</v>
      </c>
      <c r="B164" s="30"/>
      <c r="C164" s="31">
        <v>48621.41</v>
      </c>
      <c r="D164" s="31">
        <v>2E-3</v>
      </c>
      <c r="E164" s="1">
        <f t="shared" si="16"/>
        <v>25617.006893895541</v>
      </c>
      <c r="F164" s="1">
        <f t="shared" si="17"/>
        <v>25617</v>
      </c>
      <c r="G164" s="1">
        <f t="shared" si="20"/>
        <v>5.6755400000838563E-3</v>
      </c>
      <c r="I164" s="1">
        <f t="shared" si="15"/>
        <v>5.6755400000838563E-3</v>
      </c>
      <c r="O164" s="1">
        <f t="shared" ca="1" si="18"/>
        <v>2.5154770828783996E-2</v>
      </c>
      <c r="Q164" s="64">
        <f t="shared" si="19"/>
        <v>33602.910000000003</v>
      </c>
      <c r="AA164" s="1" t="s">
        <v>74</v>
      </c>
      <c r="AB164" s="1">
        <v>6</v>
      </c>
      <c r="AD164" s="1" t="s">
        <v>98</v>
      </c>
      <c r="AF164" s="1" t="s">
        <v>51</v>
      </c>
    </row>
    <row r="165" spans="1:32" s="1" customFormat="1" ht="12.75" customHeight="1" x14ac:dyDescent="0.2">
      <c r="A165" s="31" t="s">
        <v>114</v>
      </c>
      <c r="B165" s="32"/>
      <c r="C165" s="31">
        <v>49673.548999999999</v>
      </c>
      <c r="D165" s="31" t="s">
        <v>34</v>
      </c>
      <c r="E165" s="1">
        <f t="shared" si="16"/>
        <v>26895.006231124211</v>
      </c>
      <c r="F165" s="1">
        <f t="shared" si="17"/>
        <v>26895</v>
      </c>
      <c r="L165" s="13"/>
      <c r="O165" s="1">
        <f t="shared" ca="1" si="18"/>
        <v>2.3858478284021364E-2</v>
      </c>
      <c r="Q165" s="64">
        <f t="shared" si="19"/>
        <v>34655.048999999999</v>
      </c>
      <c r="U165" s="1">
        <f>+C165-(C$7+F165*C$8)</f>
        <v>5.1298999969731085E-3</v>
      </c>
    </row>
    <row r="166" spans="1:32" s="1" customFormat="1" ht="12.75" customHeight="1" x14ac:dyDescent="0.2">
      <c r="A166" s="31" t="s">
        <v>114</v>
      </c>
      <c r="B166" s="32"/>
      <c r="C166" s="31">
        <v>49688.366999999998</v>
      </c>
      <c r="D166" s="31" t="s">
        <v>34</v>
      </c>
      <c r="E166" s="1">
        <f t="shared" si="16"/>
        <v>26913.005178201598</v>
      </c>
      <c r="F166" s="1">
        <f t="shared" si="17"/>
        <v>26913</v>
      </c>
      <c r="L166" s="13"/>
      <c r="O166" s="1">
        <f t="shared" ca="1" si="18"/>
        <v>2.3840220642545835E-2</v>
      </c>
      <c r="Q166" s="64">
        <f t="shared" si="19"/>
        <v>34669.866999999998</v>
      </c>
      <c r="U166" s="1">
        <f>+C166-(C$7+F166*C$8)</f>
        <v>4.2630599928088486E-3</v>
      </c>
    </row>
    <row r="167" spans="1:32" s="1" customFormat="1" ht="12.75" customHeight="1" x14ac:dyDescent="0.2">
      <c r="A167" s="31" t="s">
        <v>114</v>
      </c>
      <c r="B167" s="32"/>
      <c r="C167" s="31">
        <v>49692.49</v>
      </c>
      <c r="D167" s="31" t="s">
        <v>34</v>
      </c>
      <c r="E167" s="1">
        <f t="shared" si="16"/>
        <v>26918.013253434427</v>
      </c>
      <c r="F167" s="1">
        <f t="shared" si="17"/>
        <v>26918</v>
      </c>
      <c r="L167" s="13"/>
      <c r="O167" s="1">
        <f t="shared" ca="1" si="18"/>
        <v>2.3835149075469301E-2</v>
      </c>
      <c r="Q167" s="64">
        <f t="shared" si="19"/>
        <v>34673.99</v>
      </c>
      <c r="U167" s="1">
        <f>+C167-(C$7+F167*C$8)</f>
        <v>1.09111599958851E-2</v>
      </c>
    </row>
    <row r="168" spans="1:32" s="1" customFormat="1" ht="12.75" customHeight="1" x14ac:dyDescent="0.2">
      <c r="A168" s="24" t="s">
        <v>115</v>
      </c>
      <c r="B168" s="25" t="s">
        <v>46</v>
      </c>
      <c r="C168" s="26">
        <v>49749.286200000002</v>
      </c>
      <c r="D168" s="23"/>
      <c r="E168" s="1">
        <f t="shared" si="16"/>
        <v>26987.001767268732</v>
      </c>
      <c r="F168" s="1">
        <f t="shared" si="17"/>
        <v>26987</v>
      </c>
      <c r="G168" s="1">
        <f t="shared" ref="G168:G199" si="21">+C168-(C$7+F168*C$8)</f>
        <v>1.4549400002579205E-3</v>
      </c>
      <c r="J168" s="1">
        <f>G168</f>
        <v>1.4549400002579205E-3</v>
      </c>
      <c r="O168" s="1">
        <f t="shared" ca="1" si="18"/>
        <v>2.37651614498131E-2</v>
      </c>
      <c r="Q168" s="64">
        <f t="shared" si="19"/>
        <v>34730.786200000002</v>
      </c>
    </row>
    <row r="169" spans="1:32" s="1" customFormat="1" ht="12.75" customHeight="1" x14ac:dyDescent="0.2">
      <c r="A169" s="30" t="s">
        <v>116</v>
      </c>
      <c r="B169" s="30"/>
      <c r="C169" s="31">
        <v>50042.375</v>
      </c>
      <c r="D169" s="31">
        <v>4.0000000000000001E-3</v>
      </c>
      <c r="E169" s="1">
        <f t="shared" si="16"/>
        <v>27343.007287593657</v>
      </c>
      <c r="F169" s="1">
        <f t="shared" si="17"/>
        <v>27343</v>
      </c>
      <c r="G169" s="1">
        <f t="shared" si="21"/>
        <v>5.9996600029990077E-3</v>
      </c>
      <c r="I169" s="1">
        <f>G169</f>
        <v>5.9996600029990077E-3</v>
      </c>
      <c r="O169" s="1">
        <f t="shared" ca="1" si="18"/>
        <v>2.3404065873963729E-2</v>
      </c>
      <c r="Q169" s="64">
        <f t="shared" si="19"/>
        <v>35023.875</v>
      </c>
      <c r="AA169" s="1" t="s">
        <v>74</v>
      </c>
      <c r="AB169" s="1">
        <v>7</v>
      </c>
      <c r="AD169" s="1" t="s">
        <v>87</v>
      </c>
      <c r="AF169" s="1" t="s">
        <v>51</v>
      </c>
    </row>
    <row r="170" spans="1:32" s="1" customFormat="1" ht="12.75" customHeight="1" x14ac:dyDescent="0.2">
      <c r="A170" s="30" t="s">
        <v>117</v>
      </c>
      <c r="B170" s="30"/>
      <c r="C170" s="31">
        <v>50749.568800000001</v>
      </c>
      <c r="D170" s="31">
        <v>2.0000000000000001E-4</v>
      </c>
      <c r="E170" s="1">
        <f t="shared" si="16"/>
        <v>28202.012806533865</v>
      </c>
      <c r="F170" s="1">
        <f t="shared" si="17"/>
        <v>28202</v>
      </c>
      <c r="G170" s="1">
        <f t="shared" si="21"/>
        <v>1.0543240001425147E-2</v>
      </c>
      <c r="J170" s="1">
        <f>G170</f>
        <v>1.0543240001425147E-2</v>
      </c>
      <c r="O170" s="1">
        <f t="shared" ca="1" si="18"/>
        <v>2.2532770650214824E-2</v>
      </c>
      <c r="Q170" s="64">
        <f t="shared" si="19"/>
        <v>35731.068800000001</v>
      </c>
      <c r="AA170" s="1" t="s">
        <v>118</v>
      </c>
      <c r="AD170" s="1" t="s">
        <v>119</v>
      </c>
      <c r="AF170" s="1" t="s">
        <v>72</v>
      </c>
    </row>
    <row r="171" spans="1:32" s="1" customFormat="1" ht="12.75" customHeight="1" x14ac:dyDescent="0.2">
      <c r="A171" s="30" t="s">
        <v>120</v>
      </c>
      <c r="B171" s="30"/>
      <c r="C171" s="33">
        <v>50749.568800000001</v>
      </c>
      <c r="D171" s="33">
        <v>2.0000000000000001E-4</v>
      </c>
      <c r="E171" s="1">
        <f t="shared" si="16"/>
        <v>28202.012806533865</v>
      </c>
      <c r="F171" s="1">
        <f t="shared" si="17"/>
        <v>28202</v>
      </c>
      <c r="G171" s="1">
        <f t="shared" si="21"/>
        <v>1.0543240001425147E-2</v>
      </c>
      <c r="J171" s="1">
        <f>G171</f>
        <v>1.0543240001425147E-2</v>
      </c>
      <c r="O171" s="1">
        <f t="shared" ca="1" si="18"/>
        <v>2.2532770650214824E-2</v>
      </c>
      <c r="Q171" s="64">
        <f t="shared" si="19"/>
        <v>35731.068800000001</v>
      </c>
    </row>
    <row r="172" spans="1:32" s="1" customFormat="1" ht="12.75" customHeight="1" x14ac:dyDescent="0.2">
      <c r="A172" s="30" t="s">
        <v>121</v>
      </c>
      <c r="B172" s="30"/>
      <c r="C172" s="31">
        <v>50862.347000000002</v>
      </c>
      <c r="D172" s="31">
        <v>8.9999999999999993E-3</v>
      </c>
      <c r="E172" s="1">
        <f t="shared" si="16"/>
        <v>28339.000851700752</v>
      </c>
      <c r="F172" s="1">
        <f t="shared" si="17"/>
        <v>28339</v>
      </c>
      <c r="G172" s="1">
        <f t="shared" si="21"/>
        <v>7.0117999712238088E-4</v>
      </c>
      <c r="I172" s="1">
        <f>G172</f>
        <v>7.0117999712238088E-4</v>
      </c>
      <c r="O172" s="1">
        <f t="shared" ca="1" si="18"/>
        <v>2.2393809712317733E-2</v>
      </c>
      <c r="Q172" s="64">
        <f t="shared" si="19"/>
        <v>35843.847000000002</v>
      </c>
      <c r="AA172" s="1" t="s">
        <v>74</v>
      </c>
      <c r="AB172" s="1">
        <v>5</v>
      </c>
      <c r="AD172" s="1" t="s">
        <v>87</v>
      </c>
      <c r="AF172" s="1" t="s">
        <v>51</v>
      </c>
    </row>
    <row r="173" spans="1:32" s="1" customFormat="1" ht="12.75" customHeight="1" x14ac:dyDescent="0.2">
      <c r="A173" s="30" t="s">
        <v>122</v>
      </c>
      <c r="B173" s="30"/>
      <c r="C173" s="31">
        <v>50862.351000000002</v>
      </c>
      <c r="D173" s="31">
        <v>4.0000000000000001E-3</v>
      </c>
      <c r="E173" s="1">
        <f t="shared" si="16"/>
        <v>28339.00571037185</v>
      </c>
      <c r="F173" s="1">
        <f t="shared" si="17"/>
        <v>28339</v>
      </c>
      <c r="G173" s="1">
        <f t="shared" si="21"/>
        <v>4.7011799979372881E-3</v>
      </c>
      <c r="I173" s="1">
        <f>G173</f>
        <v>4.7011799979372881E-3</v>
      </c>
      <c r="O173" s="1">
        <f t="shared" ca="1" si="18"/>
        <v>2.2393809712317733E-2</v>
      </c>
      <c r="Q173" s="64">
        <f t="shared" si="19"/>
        <v>35843.851000000002</v>
      </c>
      <c r="AA173" s="1" t="s">
        <v>74</v>
      </c>
      <c r="AB173" s="1">
        <v>7</v>
      </c>
      <c r="AD173" s="1" t="s">
        <v>98</v>
      </c>
      <c r="AF173" s="1" t="s">
        <v>51</v>
      </c>
    </row>
    <row r="174" spans="1:32" s="1" customFormat="1" ht="12.75" customHeight="1" x14ac:dyDescent="0.2">
      <c r="A174" s="24" t="s">
        <v>115</v>
      </c>
      <c r="B174" s="25" t="s">
        <v>46</v>
      </c>
      <c r="C174" s="26">
        <v>51509.444199999998</v>
      </c>
      <c r="D174" s="23"/>
      <c r="E174" s="1">
        <f t="shared" si="16"/>
        <v>29125.008967284841</v>
      </c>
      <c r="F174" s="1">
        <f t="shared" si="17"/>
        <v>29125</v>
      </c>
      <c r="G174" s="1">
        <f t="shared" si="21"/>
        <v>7.3824999999487773E-3</v>
      </c>
      <c r="J174" s="1">
        <f>G174</f>
        <v>7.3824999999487773E-3</v>
      </c>
      <c r="O174" s="1">
        <f t="shared" ca="1" si="18"/>
        <v>2.1596559367886254E-2</v>
      </c>
      <c r="Q174" s="64">
        <f t="shared" si="19"/>
        <v>36490.944199999998</v>
      </c>
    </row>
    <row r="175" spans="1:32" s="1" customFormat="1" ht="12.75" customHeight="1" x14ac:dyDescent="0.2">
      <c r="A175" s="24" t="s">
        <v>115</v>
      </c>
      <c r="B175" s="25" t="s">
        <v>46</v>
      </c>
      <c r="C175" s="26">
        <v>51509.447699999997</v>
      </c>
      <c r="D175" s="23"/>
      <c r="E175" s="1">
        <f t="shared" si="16"/>
        <v>29125.013218622047</v>
      </c>
      <c r="F175" s="1">
        <f t="shared" si="17"/>
        <v>29125</v>
      </c>
      <c r="G175" s="1">
        <f t="shared" si="21"/>
        <v>1.0882499998842832E-2</v>
      </c>
      <c r="J175" s="1">
        <f>G175</f>
        <v>1.0882499998842832E-2</v>
      </c>
      <c r="O175" s="1">
        <f t="shared" ca="1" si="18"/>
        <v>2.1596559367886254E-2</v>
      </c>
      <c r="Q175" s="64">
        <f t="shared" si="19"/>
        <v>36490.947699999997</v>
      </c>
    </row>
    <row r="176" spans="1:32" s="1" customFormat="1" ht="12.75" customHeight="1" x14ac:dyDescent="0.2">
      <c r="A176" s="24" t="s">
        <v>123</v>
      </c>
      <c r="B176" s="25" t="s">
        <v>124</v>
      </c>
      <c r="C176" s="26">
        <v>51825.173499999997</v>
      </c>
      <c r="D176" s="23"/>
      <c r="E176" s="1">
        <f t="shared" si="16"/>
        <v>29508.515173350457</v>
      </c>
      <c r="F176" s="1">
        <f t="shared" si="17"/>
        <v>29508.5</v>
      </c>
      <c r="G176" s="1">
        <f t="shared" si="21"/>
        <v>1.2491769994085189E-2</v>
      </c>
      <c r="K176" s="1">
        <f t="shared" ref="K176:K191" si="22">G176</f>
        <v>1.2491769994085189E-2</v>
      </c>
      <c r="O176" s="1">
        <f t="shared" ca="1" si="18"/>
        <v>2.1207570173115933E-2</v>
      </c>
      <c r="Q176" s="64">
        <f t="shared" si="19"/>
        <v>36806.673499999997</v>
      </c>
    </row>
    <row r="177" spans="1:17" s="1" customFormat="1" ht="12.75" customHeight="1" x14ac:dyDescent="0.2">
      <c r="A177" s="24" t="s">
        <v>125</v>
      </c>
      <c r="B177" s="25" t="s">
        <v>46</v>
      </c>
      <c r="C177" s="26">
        <v>52592.053500000002</v>
      </c>
      <c r="D177" s="23"/>
      <c r="E177" s="1">
        <f t="shared" si="16"/>
        <v>30440.019595992268</v>
      </c>
      <c r="F177" s="1">
        <f t="shared" si="17"/>
        <v>30440</v>
      </c>
      <c r="G177" s="1">
        <f t="shared" si="21"/>
        <v>1.613280000310624E-2</v>
      </c>
      <c r="K177" s="1">
        <f t="shared" si="22"/>
        <v>1.613280000310624E-2</v>
      </c>
      <c r="O177" s="1">
        <f t="shared" ca="1" si="18"/>
        <v>2.0262737226757255E-2</v>
      </c>
      <c r="Q177" s="64">
        <f t="shared" si="19"/>
        <v>37573.553500000002</v>
      </c>
    </row>
    <row r="178" spans="1:17" s="1" customFormat="1" ht="12.75" customHeight="1" x14ac:dyDescent="0.2">
      <c r="A178" s="24" t="s">
        <v>125</v>
      </c>
      <c r="B178" s="25" t="s">
        <v>46</v>
      </c>
      <c r="C178" s="26">
        <v>52620.050999999999</v>
      </c>
      <c r="D178" s="23"/>
      <c r="E178" s="1">
        <f t="shared" si="16"/>
        <v>30474.027256999092</v>
      </c>
      <c r="F178" s="1">
        <f t="shared" si="17"/>
        <v>30474</v>
      </c>
      <c r="G178" s="1">
        <f t="shared" si="21"/>
        <v>2.2439879998273682E-2</v>
      </c>
      <c r="K178" s="1">
        <f t="shared" si="22"/>
        <v>2.2439879998273682E-2</v>
      </c>
      <c r="O178" s="1">
        <f t="shared" ca="1" si="18"/>
        <v>2.0228250570636808E-2</v>
      </c>
      <c r="Q178" s="64">
        <f t="shared" si="19"/>
        <v>37601.550999999999</v>
      </c>
    </row>
    <row r="179" spans="1:17" s="1" customFormat="1" ht="12.75" customHeight="1" x14ac:dyDescent="0.2">
      <c r="A179" s="24" t="s">
        <v>125</v>
      </c>
      <c r="B179" s="25" t="s">
        <v>46</v>
      </c>
      <c r="C179" s="26">
        <v>52638.981</v>
      </c>
      <c r="D179" s="23"/>
      <c r="E179" s="1">
        <f t="shared" si="16"/>
        <v>30497.02091796379</v>
      </c>
      <c r="F179" s="1">
        <f t="shared" si="17"/>
        <v>30497</v>
      </c>
      <c r="G179" s="1">
        <f t="shared" si="21"/>
        <v>1.7221139998582657E-2</v>
      </c>
      <c r="K179" s="1">
        <f t="shared" si="22"/>
        <v>1.7221139998582657E-2</v>
      </c>
      <c r="O179" s="1">
        <f t="shared" ca="1" si="18"/>
        <v>2.0204921362084745E-2</v>
      </c>
      <c r="Q179" s="64">
        <f t="shared" si="19"/>
        <v>37620.481</v>
      </c>
    </row>
    <row r="180" spans="1:17" s="1" customFormat="1" ht="12.75" customHeight="1" x14ac:dyDescent="0.2">
      <c r="A180" s="24" t="s">
        <v>126</v>
      </c>
      <c r="B180" s="25" t="s">
        <v>46</v>
      </c>
      <c r="C180" s="26">
        <v>52988.053999999996</v>
      </c>
      <c r="D180" s="23"/>
      <c r="E180" s="1">
        <f t="shared" si="16"/>
        <v>30921.028641890403</v>
      </c>
      <c r="F180" s="1">
        <f t="shared" si="17"/>
        <v>30921</v>
      </c>
      <c r="G180" s="1">
        <f t="shared" si="21"/>
        <v>2.3580019995279144E-2</v>
      </c>
      <c r="K180" s="1">
        <f t="shared" si="22"/>
        <v>2.3580019995279144E-2</v>
      </c>
      <c r="O180" s="1">
        <f t="shared" ca="1" si="18"/>
        <v>1.9774852473994478E-2</v>
      </c>
      <c r="Q180" s="64">
        <f t="shared" si="19"/>
        <v>37969.553999999996</v>
      </c>
    </row>
    <row r="181" spans="1:17" s="1" customFormat="1" ht="12.75" customHeight="1" x14ac:dyDescent="0.2">
      <c r="A181" s="31" t="s">
        <v>127</v>
      </c>
      <c r="B181" s="34" t="s">
        <v>46</v>
      </c>
      <c r="C181" s="33">
        <v>53255.613400000002</v>
      </c>
      <c r="D181" s="33">
        <v>2.9999999999999997E-4</v>
      </c>
      <c r="E181" s="1">
        <f t="shared" si="16"/>
        <v>31246.024422741895</v>
      </c>
      <c r="F181" s="1">
        <f t="shared" si="17"/>
        <v>31246</v>
      </c>
      <c r="G181" s="1">
        <f t="shared" si="21"/>
        <v>2.0106520001718309E-2</v>
      </c>
      <c r="K181" s="1">
        <f t="shared" si="22"/>
        <v>2.0106520001718309E-2</v>
      </c>
      <c r="O181" s="1">
        <f t="shared" ca="1" si="18"/>
        <v>1.944520061401963E-2</v>
      </c>
      <c r="Q181" s="64">
        <f t="shared" si="19"/>
        <v>38237.113400000002</v>
      </c>
    </row>
    <row r="182" spans="1:17" s="1" customFormat="1" ht="12.75" customHeight="1" x14ac:dyDescent="0.2">
      <c r="A182" s="24" t="s">
        <v>128</v>
      </c>
      <c r="B182" s="25" t="s">
        <v>46</v>
      </c>
      <c r="C182" s="26">
        <v>53300.072999999997</v>
      </c>
      <c r="D182" s="23"/>
      <c r="E182" s="1">
        <f t="shared" si="16"/>
        <v>31300.028066113584</v>
      </c>
      <c r="F182" s="1">
        <f t="shared" si="17"/>
        <v>31300</v>
      </c>
      <c r="G182" s="1">
        <f t="shared" si="21"/>
        <v>2.310600000055274E-2</v>
      </c>
      <c r="K182" s="1">
        <f t="shared" si="22"/>
        <v>2.310600000055274E-2</v>
      </c>
      <c r="O182" s="1">
        <f t="shared" ca="1" si="18"/>
        <v>1.9390427689593044E-2</v>
      </c>
      <c r="Q182" s="64">
        <f t="shared" si="19"/>
        <v>38281.572999999997</v>
      </c>
    </row>
    <row r="183" spans="1:17" s="1" customFormat="1" ht="12.75" customHeight="1" x14ac:dyDescent="0.2">
      <c r="A183" s="24" t="s">
        <v>128</v>
      </c>
      <c r="B183" s="25" t="s">
        <v>46</v>
      </c>
      <c r="C183" s="26">
        <v>53342.054900000003</v>
      </c>
      <c r="D183" s="23"/>
      <c r="E183" s="1">
        <f t="shared" si="16"/>
        <v>31351.02212714127</v>
      </c>
      <c r="F183" s="1">
        <f t="shared" si="17"/>
        <v>31351</v>
      </c>
      <c r="G183" s="1">
        <f t="shared" si="21"/>
        <v>1.821662000293145E-2</v>
      </c>
      <c r="K183" s="1">
        <f t="shared" si="22"/>
        <v>1.821662000293145E-2</v>
      </c>
      <c r="O183" s="1">
        <f t="shared" ca="1" si="18"/>
        <v>1.9338697705412376E-2</v>
      </c>
      <c r="Q183" s="64">
        <f t="shared" si="19"/>
        <v>38323.554900000003</v>
      </c>
    </row>
    <row r="184" spans="1:17" s="1" customFormat="1" ht="12.75" customHeight="1" x14ac:dyDescent="0.2">
      <c r="A184" s="24" t="s">
        <v>128</v>
      </c>
      <c r="B184" s="25" t="s">
        <v>46</v>
      </c>
      <c r="C184" s="26">
        <v>53342.055</v>
      </c>
      <c r="D184" s="23"/>
      <c r="E184" s="1">
        <f t="shared" si="16"/>
        <v>31351.022248608046</v>
      </c>
      <c r="F184" s="1">
        <f t="shared" si="17"/>
        <v>31351</v>
      </c>
      <c r="G184" s="1">
        <f t="shared" si="21"/>
        <v>1.8316620000405237E-2</v>
      </c>
      <c r="K184" s="1">
        <f t="shared" si="22"/>
        <v>1.8316620000405237E-2</v>
      </c>
      <c r="O184" s="1">
        <f t="shared" ca="1" si="18"/>
        <v>1.9338697705412376E-2</v>
      </c>
      <c r="Q184" s="64">
        <f t="shared" si="19"/>
        <v>38323.555</v>
      </c>
    </row>
    <row r="185" spans="1:17" s="1" customFormat="1" ht="12.75" customHeight="1" x14ac:dyDescent="0.2">
      <c r="A185" s="24" t="s">
        <v>129</v>
      </c>
      <c r="B185" s="25" t="s">
        <v>46</v>
      </c>
      <c r="C185" s="26">
        <v>53611.264199999998</v>
      </c>
      <c r="D185" s="23"/>
      <c r="E185" s="1">
        <f t="shared" si="16"/>
        <v>31678.021988353325</v>
      </c>
      <c r="F185" s="1">
        <f t="shared" si="17"/>
        <v>31678</v>
      </c>
      <c r="G185" s="1">
        <f t="shared" si="21"/>
        <v>1.8102359994372819E-2</v>
      </c>
      <c r="K185" s="1">
        <f t="shared" si="22"/>
        <v>1.8102359994372819E-2</v>
      </c>
      <c r="O185" s="1">
        <f t="shared" ca="1" si="18"/>
        <v>1.9007017218606911E-2</v>
      </c>
      <c r="Q185" s="64">
        <f t="shared" si="19"/>
        <v>38592.764199999998</v>
      </c>
    </row>
    <row r="186" spans="1:17" s="1" customFormat="1" ht="12.75" customHeight="1" x14ac:dyDescent="0.2">
      <c r="A186" s="24" t="s">
        <v>129</v>
      </c>
      <c r="B186" s="25" t="s">
        <v>46</v>
      </c>
      <c r="C186" s="26">
        <v>53677.121700000003</v>
      </c>
      <c r="D186" s="23"/>
      <c r="E186" s="1">
        <f t="shared" si="16"/>
        <v>31758.016971289559</v>
      </c>
      <c r="F186" s="1">
        <f t="shared" si="17"/>
        <v>31758</v>
      </c>
      <c r="G186" s="1">
        <f t="shared" si="21"/>
        <v>1.3971959997434169E-2</v>
      </c>
      <c r="K186" s="1">
        <f t="shared" si="22"/>
        <v>1.3971959997434169E-2</v>
      </c>
      <c r="O186" s="1">
        <f t="shared" ca="1" si="18"/>
        <v>1.8925872145382334E-2</v>
      </c>
      <c r="Q186" s="64">
        <f t="shared" si="19"/>
        <v>38658.621700000003</v>
      </c>
    </row>
    <row r="187" spans="1:17" s="1" customFormat="1" ht="12.75" customHeight="1" x14ac:dyDescent="0.2">
      <c r="A187" s="24" t="s">
        <v>129</v>
      </c>
      <c r="B187" s="25" t="s">
        <v>46</v>
      </c>
      <c r="C187" s="26">
        <v>53682.067000000003</v>
      </c>
      <c r="D187" s="23"/>
      <c r="E187" s="1">
        <f t="shared" si="16"/>
        <v>31764.023867833072</v>
      </c>
      <c r="F187" s="1">
        <f t="shared" si="17"/>
        <v>31764</v>
      </c>
      <c r="G187" s="1">
        <f t="shared" si="21"/>
        <v>1.9649679998110514E-2</v>
      </c>
      <c r="K187" s="1">
        <f t="shared" si="22"/>
        <v>1.9649679998110514E-2</v>
      </c>
      <c r="O187" s="1">
        <f t="shared" ca="1" si="18"/>
        <v>1.8919786264890492E-2</v>
      </c>
      <c r="Q187" s="64">
        <f t="shared" si="19"/>
        <v>38663.567000000003</v>
      </c>
    </row>
    <row r="188" spans="1:17" s="1" customFormat="1" ht="12.75" customHeight="1" x14ac:dyDescent="0.2">
      <c r="A188" s="24" t="s">
        <v>129</v>
      </c>
      <c r="B188" s="25" t="s">
        <v>46</v>
      </c>
      <c r="C188" s="35">
        <v>53714.173999999999</v>
      </c>
      <c r="D188" s="36"/>
      <c r="E188" s="1">
        <f t="shared" si="16"/>
        <v>31803.023206057769</v>
      </c>
      <c r="F188" s="1">
        <f t="shared" si="17"/>
        <v>31803</v>
      </c>
      <c r="G188" s="1">
        <f t="shared" si="21"/>
        <v>1.9104859995422885E-2</v>
      </c>
      <c r="K188" s="1">
        <f t="shared" si="22"/>
        <v>1.9104859995422885E-2</v>
      </c>
      <c r="O188" s="1">
        <f t="shared" ca="1" si="18"/>
        <v>1.8880228041693509E-2</v>
      </c>
      <c r="Q188" s="64">
        <f t="shared" si="19"/>
        <v>38695.673999999999</v>
      </c>
    </row>
    <row r="189" spans="1:17" s="1" customFormat="1" ht="12.75" customHeight="1" x14ac:dyDescent="0.2">
      <c r="A189" s="24" t="s">
        <v>129</v>
      </c>
      <c r="B189" s="25" t="s">
        <v>46</v>
      </c>
      <c r="C189" s="26">
        <v>53728.997000000003</v>
      </c>
      <c r="D189" s="23"/>
      <c r="E189" s="1">
        <f t="shared" si="16"/>
        <v>31821.028226474031</v>
      </c>
      <c r="F189" s="1">
        <f t="shared" si="17"/>
        <v>31821</v>
      </c>
      <c r="G189" s="1">
        <f t="shared" si="21"/>
        <v>2.3238020003191195E-2</v>
      </c>
      <c r="K189" s="1">
        <f t="shared" si="22"/>
        <v>2.3238020003191195E-2</v>
      </c>
      <c r="O189" s="1">
        <f t="shared" ca="1" si="18"/>
        <v>1.8861970400217982E-2</v>
      </c>
      <c r="Q189" s="64">
        <f t="shared" si="19"/>
        <v>38710.497000000003</v>
      </c>
    </row>
    <row r="190" spans="1:17" s="1" customFormat="1" ht="12.75" customHeight="1" x14ac:dyDescent="0.2">
      <c r="A190" s="31" t="s">
        <v>130</v>
      </c>
      <c r="B190" s="32" t="s">
        <v>46</v>
      </c>
      <c r="C190" s="31">
        <v>53760.275020000001</v>
      </c>
      <c r="D190" s="31">
        <v>8.9999999999999998E-4</v>
      </c>
      <c r="E190" s="1">
        <f t="shared" si="16"/>
        <v>31859.020629407318</v>
      </c>
      <c r="F190" s="1">
        <f t="shared" si="17"/>
        <v>31859</v>
      </c>
      <c r="G190" s="1">
        <f t="shared" si="21"/>
        <v>1.6983580004307441E-2</v>
      </c>
      <c r="K190" s="1">
        <f t="shared" si="22"/>
        <v>1.6983580004307441E-2</v>
      </c>
      <c r="O190" s="1">
        <f t="shared" ca="1" si="18"/>
        <v>1.8823426490436307E-2</v>
      </c>
      <c r="Q190" s="64">
        <f t="shared" si="19"/>
        <v>38741.775020000001</v>
      </c>
    </row>
    <row r="191" spans="1:17" s="1" customFormat="1" ht="12.75" customHeight="1" x14ac:dyDescent="0.2">
      <c r="A191" s="24" t="s">
        <v>131</v>
      </c>
      <c r="B191" s="25" t="s">
        <v>46</v>
      </c>
      <c r="C191" s="26">
        <v>53761.913</v>
      </c>
      <c r="D191" s="23"/>
      <c r="E191" s="1">
        <f t="shared" si="16"/>
        <v>31861.010230928023</v>
      </c>
      <c r="F191" s="1">
        <f t="shared" si="17"/>
        <v>31861</v>
      </c>
      <c r="G191" s="1">
        <f t="shared" si="21"/>
        <v>8.4228199993958697E-3</v>
      </c>
      <c r="K191" s="1">
        <f t="shared" si="22"/>
        <v>8.4228199993958697E-3</v>
      </c>
      <c r="O191" s="1">
        <f t="shared" ca="1" si="18"/>
        <v>1.8821397863605691E-2</v>
      </c>
      <c r="Q191" s="64">
        <f t="shared" si="19"/>
        <v>38743.413</v>
      </c>
    </row>
    <row r="192" spans="1:17" s="1" customFormat="1" ht="12.75" customHeight="1" x14ac:dyDescent="0.2">
      <c r="A192" s="31" t="s">
        <v>132</v>
      </c>
      <c r="B192" s="34" t="s">
        <v>46</v>
      </c>
      <c r="C192" s="31">
        <v>54033.6014</v>
      </c>
      <c r="D192" s="31">
        <v>2.9999999999999997E-4</v>
      </c>
      <c r="E192" s="1">
        <f t="shared" si="16"/>
        <v>32191.02137501898</v>
      </c>
      <c r="F192" s="1">
        <f t="shared" si="17"/>
        <v>32191</v>
      </c>
      <c r="G192" s="1">
        <f t="shared" si="21"/>
        <v>1.7597419995581731E-2</v>
      </c>
      <c r="J192" s="1">
        <f>G192</f>
        <v>1.7597419995581731E-2</v>
      </c>
      <c r="O192" s="1">
        <f t="shared" ca="1" si="18"/>
        <v>1.8486674436554308E-2</v>
      </c>
      <c r="Q192" s="64">
        <f t="shared" si="19"/>
        <v>39015.1014</v>
      </c>
    </row>
    <row r="193" spans="1:17" s="1" customFormat="1" ht="12.75" customHeight="1" x14ac:dyDescent="0.2">
      <c r="A193" s="24" t="s">
        <v>131</v>
      </c>
      <c r="B193" s="25" t="s">
        <v>124</v>
      </c>
      <c r="C193" s="26">
        <v>54052.128900000003</v>
      </c>
      <c r="D193" s="23"/>
      <c r="E193" s="1">
        <f t="shared" si="16"/>
        <v>32213.526132204588</v>
      </c>
      <c r="F193" s="1">
        <f t="shared" si="17"/>
        <v>32213.5</v>
      </c>
      <c r="G193" s="1">
        <f t="shared" si="21"/>
        <v>2.1513870007765945E-2</v>
      </c>
      <c r="K193" s="1">
        <f t="shared" ref="K193:K221" si="23">G193</f>
        <v>2.1513870007765945E-2</v>
      </c>
      <c r="O193" s="1">
        <f t="shared" ca="1" si="18"/>
        <v>1.8463852384709892E-2</v>
      </c>
      <c r="Q193" s="64">
        <f t="shared" si="19"/>
        <v>39033.628900000003</v>
      </c>
    </row>
    <row r="194" spans="1:17" s="1" customFormat="1" ht="12.75" customHeight="1" x14ac:dyDescent="0.2">
      <c r="A194" s="37" t="s">
        <v>133</v>
      </c>
      <c r="B194" s="38" t="s">
        <v>124</v>
      </c>
      <c r="C194" s="37">
        <v>55181.652999999998</v>
      </c>
      <c r="D194" s="37">
        <v>6.9999999999999999E-4</v>
      </c>
      <c r="E194" s="1">
        <f t="shared" si="16"/>
        <v>33585.5226566028</v>
      </c>
      <c r="F194" s="1">
        <f t="shared" si="17"/>
        <v>33585.5</v>
      </c>
      <c r="G194" s="1">
        <f t="shared" si="21"/>
        <v>1.865250999253476E-2</v>
      </c>
      <c r="K194" s="1">
        <f t="shared" si="23"/>
        <v>1.865250999253476E-2</v>
      </c>
      <c r="O194" s="1">
        <f t="shared" ca="1" si="18"/>
        <v>1.7072214378908379E-2</v>
      </c>
      <c r="Q194" s="64">
        <f t="shared" si="19"/>
        <v>40163.152999999998</v>
      </c>
    </row>
    <row r="195" spans="1:17" s="1" customFormat="1" ht="12.75" customHeight="1" x14ac:dyDescent="0.2">
      <c r="A195" s="39" t="s">
        <v>134</v>
      </c>
      <c r="B195" s="39"/>
      <c r="C195" s="31">
        <v>55491.611799999999</v>
      </c>
      <c r="D195" s="31">
        <v>1E-4</v>
      </c>
      <c r="E195" s="1">
        <f t="shared" si="16"/>
        <v>33962.019622277672</v>
      </c>
      <c r="F195" s="1">
        <f t="shared" si="17"/>
        <v>33962</v>
      </c>
      <c r="G195" s="1">
        <f t="shared" si="21"/>
        <v>1.6154440003447235E-2</v>
      </c>
      <c r="K195" s="1">
        <f t="shared" si="23"/>
        <v>1.6154440003447235E-2</v>
      </c>
      <c r="O195" s="1">
        <f t="shared" ca="1" si="18"/>
        <v>1.6690325378045212E-2</v>
      </c>
      <c r="Q195" s="64">
        <f t="shared" si="19"/>
        <v>40473.111799999999</v>
      </c>
    </row>
    <row r="196" spans="1:17" s="1" customFormat="1" ht="12.75" customHeight="1" x14ac:dyDescent="0.2">
      <c r="A196" s="24" t="s">
        <v>135</v>
      </c>
      <c r="B196" s="25" t="s">
        <v>124</v>
      </c>
      <c r="C196" s="26">
        <v>55510.152999999998</v>
      </c>
      <c r="D196" s="23"/>
      <c r="E196" s="1">
        <f t="shared" si="16"/>
        <v>33984.541020411787</v>
      </c>
      <c r="F196" s="1">
        <f t="shared" si="17"/>
        <v>33984.5</v>
      </c>
      <c r="G196" s="1">
        <f t="shared" si="21"/>
        <v>3.3770889996958431E-2</v>
      </c>
      <c r="K196" s="1">
        <f t="shared" si="23"/>
        <v>3.3770889996958431E-2</v>
      </c>
      <c r="O196" s="1">
        <f t="shared" ca="1" si="18"/>
        <v>1.6667503326200803E-2</v>
      </c>
      <c r="Q196" s="64">
        <f t="shared" si="19"/>
        <v>40491.652999999998</v>
      </c>
    </row>
    <row r="197" spans="1:17" s="1" customFormat="1" ht="12.75" customHeight="1" x14ac:dyDescent="0.2">
      <c r="A197" s="24" t="s">
        <v>135</v>
      </c>
      <c r="B197" s="25" t="s">
        <v>124</v>
      </c>
      <c r="C197" s="26">
        <v>55524.125999999997</v>
      </c>
      <c r="D197" s="23"/>
      <c r="E197" s="1">
        <f t="shared" si="16"/>
        <v>34001.513573220007</v>
      </c>
      <c r="F197" s="1">
        <f t="shared" si="17"/>
        <v>34001.5</v>
      </c>
      <c r="G197" s="1">
        <f t="shared" si="21"/>
        <v>1.1174430001119617E-2</v>
      </c>
      <c r="K197" s="1">
        <f t="shared" si="23"/>
        <v>1.1174430001119617E-2</v>
      </c>
      <c r="O197" s="1">
        <f t="shared" ca="1" si="18"/>
        <v>1.6650259998140578E-2</v>
      </c>
      <c r="Q197" s="64">
        <f t="shared" si="19"/>
        <v>40505.625999999997</v>
      </c>
    </row>
    <row r="198" spans="1:17" s="1" customFormat="1" ht="12.75" customHeight="1" x14ac:dyDescent="0.2">
      <c r="A198" s="40" t="s">
        <v>136</v>
      </c>
      <c r="B198" s="41" t="s">
        <v>124</v>
      </c>
      <c r="C198" s="40">
        <v>56235.437599999997</v>
      </c>
      <c r="D198" s="40">
        <v>5.0000000000000001E-4</v>
      </c>
      <c r="E198" s="1">
        <f t="shared" si="16"/>
        <v>34865.520851120622</v>
      </c>
      <c r="F198" s="1">
        <f t="shared" si="17"/>
        <v>34865.5</v>
      </c>
      <c r="G198" s="1">
        <f t="shared" si="21"/>
        <v>1.7166109995741863E-2</v>
      </c>
      <c r="K198" s="1">
        <f t="shared" si="23"/>
        <v>1.7166109995741863E-2</v>
      </c>
      <c r="O198" s="1">
        <f t="shared" ca="1" si="18"/>
        <v>1.5773893207315134E-2</v>
      </c>
      <c r="Q198" s="64">
        <f t="shared" si="19"/>
        <v>41216.937599999997</v>
      </c>
    </row>
    <row r="199" spans="1:17" s="1" customFormat="1" ht="12.75" customHeight="1" x14ac:dyDescent="0.2">
      <c r="A199" s="40" t="s">
        <v>136</v>
      </c>
      <c r="B199" s="41" t="s">
        <v>46</v>
      </c>
      <c r="C199" s="40">
        <v>56242.434200000003</v>
      </c>
      <c r="D199" s="40">
        <v>1E-4</v>
      </c>
      <c r="E199" s="1">
        <f t="shared" si="16"/>
        <v>34874.01939566926</v>
      </c>
      <c r="F199" s="1">
        <f t="shared" si="17"/>
        <v>34874</v>
      </c>
      <c r="G199" s="1">
        <f t="shared" si="21"/>
        <v>1.5967879997333512E-2</v>
      </c>
      <c r="K199" s="1">
        <f t="shared" si="23"/>
        <v>1.5967879997333512E-2</v>
      </c>
      <c r="O199" s="1">
        <f t="shared" ca="1" si="18"/>
        <v>1.5765271543285025E-2</v>
      </c>
      <c r="Q199" s="64">
        <f t="shared" si="19"/>
        <v>41223.934200000003</v>
      </c>
    </row>
    <row r="200" spans="1:17" s="1" customFormat="1" ht="12.75" customHeight="1" x14ac:dyDescent="0.2">
      <c r="A200" s="24" t="s">
        <v>137</v>
      </c>
      <c r="B200" s="25" t="s">
        <v>46</v>
      </c>
      <c r="C200" s="26">
        <v>56617.022299999997</v>
      </c>
      <c r="D200" s="23"/>
      <c r="E200" s="1">
        <f t="shared" si="16"/>
        <v>35329.019489320141</v>
      </c>
      <c r="F200" s="1">
        <f t="shared" si="17"/>
        <v>35329</v>
      </c>
      <c r="G200" s="1">
        <f t="shared" ref="G200:G221" si="24">+C200-(C$7+F200*C$8)</f>
        <v>1.6044979995058384E-2</v>
      </c>
      <c r="K200" s="1">
        <f t="shared" si="23"/>
        <v>1.6044979995058384E-2</v>
      </c>
      <c r="O200" s="1">
        <f t="shared" ca="1" si="18"/>
        <v>1.5303758939320233E-2</v>
      </c>
      <c r="Q200" s="64">
        <f t="shared" si="19"/>
        <v>41598.522299999997</v>
      </c>
    </row>
    <row r="201" spans="1:17" s="1" customFormat="1" ht="12.75" customHeight="1" x14ac:dyDescent="0.2">
      <c r="A201" s="24" t="s">
        <v>138</v>
      </c>
      <c r="B201" s="25" t="s">
        <v>124</v>
      </c>
      <c r="C201" s="26">
        <v>56996.957799999996</v>
      </c>
      <c r="D201" s="23"/>
      <c r="E201" s="1">
        <f t="shared" si="16"/>
        <v>35790.514897426525</v>
      </c>
      <c r="F201" s="1">
        <f t="shared" si="17"/>
        <v>35790.5</v>
      </c>
      <c r="G201" s="1">
        <f t="shared" si="24"/>
        <v>1.226460999896517E-2</v>
      </c>
      <c r="K201" s="1">
        <f t="shared" si="23"/>
        <v>1.226460999896517E-2</v>
      </c>
      <c r="O201" s="1">
        <f t="shared" ca="1" si="18"/>
        <v>1.4835653298155956E-2</v>
      </c>
      <c r="Q201" s="64">
        <f t="shared" si="19"/>
        <v>41978.457799999996</v>
      </c>
    </row>
    <row r="202" spans="1:17" s="1" customFormat="1" ht="12.75" customHeight="1" x14ac:dyDescent="0.2">
      <c r="A202" s="24" t="s">
        <v>138</v>
      </c>
      <c r="B202" s="25" t="s">
        <v>124</v>
      </c>
      <c r="C202" s="26">
        <v>56996.960700000003</v>
      </c>
      <c r="D202" s="23"/>
      <c r="E202" s="1">
        <f t="shared" si="16"/>
        <v>35790.518419963075</v>
      </c>
      <c r="F202" s="1">
        <f t="shared" si="17"/>
        <v>35790.5</v>
      </c>
      <c r="G202" s="1">
        <f t="shared" si="24"/>
        <v>1.5164610005740542E-2</v>
      </c>
      <c r="K202" s="1">
        <f t="shared" si="23"/>
        <v>1.5164610005740542E-2</v>
      </c>
      <c r="O202" s="1">
        <f t="shared" ca="1" si="18"/>
        <v>1.4835653298155956E-2</v>
      </c>
      <c r="Q202" s="64">
        <f t="shared" si="19"/>
        <v>41978.460700000003</v>
      </c>
    </row>
    <row r="203" spans="1:17" s="1" customFormat="1" ht="12.75" customHeight="1" x14ac:dyDescent="0.2">
      <c r="A203" s="24" t="s">
        <v>138</v>
      </c>
      <c r="B203" s="25" t="s">
        <v>124</v>
      </c>
      <c r="C203" s="26">
        <v>57006.013500000001</v>
      </c>
      <c r="D203" s="23"/>
      <c r="E203" s="1">
        <f t="shared" si="16"/>
        <v>35801.514564388919</v>
      </c>
      <c r="F203" s="1">
        <f t="shared" si="17"/>
        <v>35801.5</v>
      </c>
      <c r="G203" s="1">
        <f t="shared" si="24"/>
        <v>1.1990430000878405E-2</v>
      </c>
      <c r="K203" s="1">
        <f t="shared" si="23"/>
        <v>1.1990430000878405E-2</v>
      </c>
      <c r="O203" s="1">
        <f t="shared" ca="1" si="18"/>
        <v>1.4824495850587573E-2</v>
      </c>
      <c r="Q203" s="64">
        <f t="shared" si="19"/>
        <v>41987.513500000001</v>
      </c>
    </row>
    <row r="204" spans="1:17" s="1" customFormat="1" ht="12.75" customHeight="1" x14ac:dyDescent="0.2">
      <c r="A204" s="24" t="s">
        <v>138</v>
      </c>
      <c r="B204" s="25" t="s">
        <v>124</v>
      </c>
      <c r="C204" s="26">
        <v>57006.0147</v>
      </c>
      <c r="D204" s="23"/>
      <c r="E204" s="1">
        <f t="shared" si="16"/>
        <v>35801.516021990246</v>
      </c>
      <c r="F204" s="1">
        <f t="shared" si="17"/>
        <v>35801.5</v>
      </c>
      <c r="G204" s="1">
        <f t="shared" si="24"/>
        <v>1.3190429999667685E-2</v>
      </c>
      <c r="K204" s="1">
        <f t="shared" si="23"/>
        <v>1.3190429999667685E-2</v>
      </c>
      <c r="O204" s="1">
        <f t="shared" ca="1" si="18"/>
        <v>1.4824495850587573E-2</v>
      </c>
      <c r="Q204" s="64">
        <f t="shared" si="19"/>
        <v>41987.5147</v>
      </c>
    </row>
    <row r="205" spans="1:17" s="1" customFormat="1" ht="12.75" customHeight="1" x14ac:dyDescent="0.2">
      <c r="A205" s="24" t="s">
        <v>138</v>
      </c>
      <c r="B205" s="25" t="s">
        <v>124</v>
      </c>
      <c r="C205" s="26">
        <v>57006.018900000003</v>
      </c>
      <c r="D205" s="23"/>
      <c r="E205" s="1">
        <f t="shared" si="16"/>
        <v>35801.521123594903</v>
      </c>
      <c r="F205" s="1">
        <f t="shared" si="17"/>
        <v>35801.5</v>
      </c>
      <c r="G205" s="1">
        <f t="shared" si="24"/>
        <v>1.7390430002706125E-2</v>
      </c>
      <c r="K205" s="1">
        <f t="shared" si="23"/>
        <v>1.7390430002706125E-2</v>
      </c>
      <c r="O205" s="1">
        <f t="shared" ca="1" si="18"/>
        <v>1.4824495850587573E-2</v>
      </c>
      <c r="Q205" s="64">
        <f t="shared" si="19"/>
        <v>41987.518900000003</v>
      </c>
    </row>
    <row r="206" spans="1:17" s="1" customFormat="1" ht="12.75" customHeight="1" x14ac:dyDescent="0.2">
      <c r="A206" s="42" t="s">
        <v>139</v>
      </c>
      <c r="B206" s="30"/>
      <c r="C206" s="31">
        <v>57351.789400000001</v>
      </c>
      <c r="D206" s="31">
        <v>2.0000000000000001E-4</v>
      </c>
      <c r="E206" s="1">
        <f t="shared" si="16"/>
        <v>36221.517407197382</v>
      </c>
      <c r="F206" s="1">
        <f t="shared" si="17"/>
        <v>36221.5</v>
      </c>
      <c r="G206" s="1">
        <f t="shared" si="24"/>
        <v>1.4330829995742533E-2</v>
      </c>
      <c r="K206" s="1">
        <f t="shared" si="23"/>
        <v>1.4330829995742533E-2</v>
      </c>
      <c r="O206" s="1">
        <f t="shared" ca="1" si="18"/>
        <v>1.4398484216158539E-2</v>
      </c>
      <c r="Q206" s="64">
        <f t="shared" si="19"/>
        <v>42333.289400000001</v>
      </c>
    </row>
    <row r="207" spans="1:17" s="1" customFormat="1" ht="12.75" customHeight="1" x14ac:dyDescent="0.2">
      <c r="A207" s="42" t="s">
        <v>140</v>
      </c>
      <c r="C207" s="43">
        <v>57672.866999999998</v>
      </c>
      <c r="D207" s="23">
        <v>2E-3</v>
      </c>
      <c r="E207" s="1">
        <f t="shared" si="16"/>
        <v>36611.520020919488</v>
      </c>
      <c r="F207" s="1">
        <f t="shared" si="17"/>
        <v>36611.5</v>
      </c>
      <c r="G207" s="1">
        <f t="shared" si="24"/>
        <v>1.6482630002428778E-2</v>
      </c>
      <c r="K207" s="1">
        <f t="shared" si="23"/>
        <v>1.6482630002428778E-2</v>
      </c>
      <c r="O207" s="1">
        <f t="shared" ca="1" si="18"/>
        <v>1.4002901984188722E-2</v>
      </c>
      <c r="Q207" s="64">
        <f t="shared" si="19"/>
        <v>42654.366999999998</v>
      </c>
    </row>
    <row r="208" spans="1:17" s="1" customFormat="1" ht="12.75" customHeight="1" x14ac:dyDescent="0.2">
      <c r="A208" s="42" t="s">
        <v>141</v>
      </c>
      <c r="C208" s="43">
        <v>58073.79986957123</v>
      </c>
      <c r="D208" s="23">
        <v>6.9999999999999999E-4</v>
      </c>
      <c r="E208" s="1">
        <f t="shared" si="16"/>
        <v>37098.520257186014</v>
      </c>
      <c r="F208" s="1">
        <f t="shared" si="17"/>
        <v>37098.5</v>
      </c>
      <c r="G208" s="1">
        <f t="shared" si="24"/>
        <v>1.6677141233230941E-2</v>
      </c>
      <c r="K208" s="1">
        <f t="shared" si="23"/>
        <v>1.6677141233230941E-2</v>
      </c>
      <c r="O208" s="1">
        <f t="shared" ca="1" si="18"/>
        <v>1.3508931350934103E-2</v>
      </c>
      <c r="Q208" s="64">
        <f t="shared" si="19"/>
        <v>43055.29986957123</v>
      </c>
    </row>
    <row r="209" spans="1:32" s="1" customFormat="1" ht="12.75" customHeight="1" x14ac:dyDescent="0.2">
      <c r="A209" s="44" t="s">
        <v>142</v>
      </c>
      <c r="B209" s="45" t="s">
        <v>124</v>
      </c>
      <c r="C209" s="46">
        <v>58082.022900000004</v>
      </c>
      <c r="D209" s="47" t="s">
        <v>143</v>
      </c>
      <c r="E209" s="1">
        <f t="shared" si="16"/>
        <v>37108.508507253719</v>
      </c>
      <c r="F209" s="1">
        <f t="shared" si="17"/>
        <v>37108.5</v>
      </c>
      <c r="G209" s="1">
        <f t="shared" si="24"/>
        <v>7.00376999884611E-3</v>
      </c>
      <c r="K209" s="1">
        <f t="shared" si="23"/>
        <v>7.00376999884611E-3</v>
      </c>
      <c r="O209" s="1">
        <f t="shared" ca="1" si="18"/>
        <v>1.3498788216781028E-2</v>
      </c>
      <c r="Q209" s="64">
        <f t="shared" si="19"/>
        <v>43063.522900000004</v>
      </c>
    </row>
    <row r="210" spans="1:32" s="1" customFormat="1" ht="12.75" customHeight="1" x14ac:dyDescent="0.2">
      <c r="A210" s="42" t="s">
        <v>141</v>
      </c>
      <c r="C210" s="23">
        <v>58101.790500000003</v>
      </c>
      <c r="D210" s="23">
        <v>4.0000000000000002E-4</v>
      </c>
      <c r="E210" s="1">
        <f t="shared" si="16"/>
        <v>37132.519573946047</v>
      </c>
      <c r="F210" s="1">
        <f t="shared" si="17"/>
        <v>37132.5</v>
      </c>
      <c r="G210" s="1">
        <f t="shared" si="24"/>
        <v>1.611465000314638E-2</v>
      </c>
      <c r="K210" s="1">
        <f t="shared" si="23"/>
        <v>1.611465000314638E-2</v>
      </c>
      <c r="O210" s="1">
        <f t="shared" ca="1" si="18"/>
        <v>1.347444469481366E-2</v>
      </c>
      <c r="Q210" s="64">
        <f t="shared" si="19"/>
        <v>43083.290500000003</v>
      </c>
    </row>
    <row r="211" spans="1:32" s="1" customFormat="1" ht="12.75" customHeight="1" x14ac:dyDescent="0.2">
      <c r="A211" s="48" t="s">
        <v>144</v>
      </c>
      <c r="B211" s="49" t="s">
        <v>46</v>
      </c>
      <c r="C211" s="50">
        <v>58106.317840000149</v>
      </c>
      <c r="D211" s="50">
        <v>1E-4</v>
      </c>
      <c r="E211" s="1">
        <f t="shared" si="16"/>
        <v>37138.018787946858</v>
      </c>
      <c r="F211" s="1">
        <f t="shared" si="17"/>
        <v>37138</v>
      </c>
      <c r="G211" s="1">
        <f t="shared" si="24"/>
        <v>1.5467560151591897E-2</v>
      </c>
      <c r="K211" s="1">
        <f t="shared" si="23"/>
        <v>1.5467560151591897E-2</v>
      </c>
      <c r="O211" s="1">
        <f t="shared" ca="1" si="18"/>
        <v>1.3468865971029469E-2</v>
      </c>
      <c r="Q211" s="64">
        <f t="shared" si="19"/>
        <v>43087.817840000149</v>
      </c>
    </row>
    <row r="212" spans="1:32" s="1" customFormat="1" ht="12.75" customHeight="1" x14ac:dyDescent="0.2">
      <c r="A212" s="42" t="s">
        <v>141</v>
      </c>
      <c r="C212" s="23">
        <v>58109.608099999998</v>
      </c>
      <c r="D212" s="23">
        <v>2.9999999999999997E-4</v>
      </c>
      <c r="E212" s="1">
        <f t="shared" si="16"/>
        <v>37142.015360737256</v>
      </c>
      <c r="F212" s="1">
        <f t="shared" si="17"/>
        <v>37142</v>
      </c>
      <c r="G212" s="1">
        <f t="shared" si="24"/>
        <v>1.2646039998799097E-2</v>
      </c>
      <c r="K212" s="1">
        <f t="shared" si="23"/>
        <v>1.2646039998799097E-2</v>
      </c>
      <c r="O212" s="1">
        <f t="shared" ca="1" si="18"/>
        <v>1.3464808717368236E-2</v>
      </c>
      <c r="Q212" s="64">
        <f t="shared" si="19"/>
        <v>43091.108099999998</v>
      </c>
    </row>
    <row r="213" spans="1:32" s="1" customFormat="1" ht="12.75" customHeight="1" x14ac:dyDescent="0.2">
      <c r="A213" s="42" t="s">
        <v>145</v>
      </c>
      <c r="C213" s="51">
        <v>58781.81</v>
      </c>
      <c r="D213" s="51">
        <v>1E-3</v>
      </c>
      <c r="E213" s="1">
        <f t="shared" ref="E213:E221" si="25">+(C213-C$7)/C$8</f>
        <v>37958.517346391105</v>
      </c>
      <c r="F213" s="1">
        <f t="shared" ref="F213:F221" si="26">ROUND(2*E213,0)/2</f>
        <v>37958.5</v>
      </c>
      <c r="G213" s="1">
        <f t="shared" si="24"/>
        <v>1.4280769995821174E-2</v>
      </c>
      <c r="K213" s="1">
        <f t="shared" si="23"/>
        <v>1.4280769995821174E-2</v>
      </c>
      <c r="O213" s="1">
        <f t="shared" ref="O213:O221" ca="1" si="27">+C$11+C$12*$F213</f>
        <v>1.2636621813769892E-2</v>
      </c>
      <c r="Q213" s="64">
        <f t="shared" ref="Q213:Q221" si="28">+C213-15018.5</f>
        <v>43763.31</v>
      </c>
    </row>
    <row r="214" spans="1:32" s="1" customFormat="1" ht="12.75" customHeight="1" x14ac:dyDescent="0.2">
      <c r="A214" s="42" t="s">
        <v>145</v>
      </c>
      <c r="C214" s="23">
        <v>58835.7327</v>
      </c>
      <c r="D214" s="23">
        <v>4.0000000000000002E-4</v>
      </c>
      <c r="E214" s="1">
        <f t="shared" si="25"/>
        <v>38024.015512376383</v>
      </c>
      <c r="F214" s="1">
        <f t="shared" si="26"/>
        <v>38024</v>
      </c>
      <c r="G214" s="1">
        <f t="shared" si="24"/>
        <v>1.2770879999152385E-2</v>
      </c>
      <c r="K214" s="1">
        <f t="shared" si="23"/>
        <v>1.2770879999152385E-2</v>
      </c>
      <c r="O214" s="1">
        <f t="shared" ca="1" si="27"/>
        <v>1.2570184285067267E-2</v>
      </c>
      <c r="Q214" s="64">
        <f t="shared" si="28"/>
        <v>43817.2327</v>
      </c>
    </row>
    <row r="215" spans="1:32" s="69" customFormat="1" ht="12" customHeight="1" x14ac:dyDescent="0.2">
      <c r="A215" s="48" t="s">
        <v>146</v>
      </c>
      <c r="B215" s="49" t="s">
        <v>46</v>
      </c>
      <c r="C215" s="50">
        <v>58872.7791</v>
      </c>
      <c r="D215" s="50">
        <v>5.9999999999999995E-4</v>
      </c>
      <c r="E215" s="69">
        <f t="shared" si="25"/>
        <v>38069.014580604737</v>
      </c>
      <c r="F215" s="69">
        <f t="shared" si="26"/>
        <v>38069</v>
      </c>
      <c r="G215" s="69">
        <f t="shared" si="24"/>
        <v>1.2003780000668485E-2</v>
      </c>
      <c r="K215" s="69">
        <f t="shared" si="23"/>
        <v>1.2003780000668485E-2</v>
      </c>
      <c r="O215" s="69">
        <f t="shared" ca="1" si="27"/>
        <v>1.2524540181378441E-2</v>
      </c>
      <c r="Q215" s="70">
        <f t="shared" si="28"/>
        <v>43854.2791</v>
      </c>
    </row>
    <row r="216" spans="1:32" s="71" customFormat="1" ht="12" customHeight="1" x14ac:dyDescent="0.2">
      <c r="A216" s="48" t="s">
        <v>147</v>
      </c>
      <c r="B216" s="49" t="s">
        <v>124</v>
      </c>
      <c r="C216" s="50">
        <v>59209.91</v>
      </c>
      <c r="D216" s="50" t="s">
        <v>148</v>
      </c>
      <c r="E216" s="69">
        <f t="shared" si="25"/>
        <v>38478.516620505652</v>
      </c>
      <c r="F216" s="69">
        <f t="shared" si="26"/>
        <v>38478.5</v>
      </c>
      <c r="G216" s="69">
        <f t="shared" si="24"/>
        <v>1.368317000742536E-2</v>
      </c>
      <c r="H216" s="69"/>
      <c r="I216" s="69"/>
      <c r="J216" s="69"/>
      <c r="K216" s="69">
        <f t="shared" si="23"/>
        <v>1.368317000742536E-2</v>
      </c>
      <c r="L216" s="69"/>
      <c r="M216" s="69"/>
      <c r="N216" s="69"/>
      <c r="O216" s="69">
        <f t="shared" ca="1" si="27"/>
        <v>1.2109178837810132E-2</v>
      </c>
      <c r="P216" s="69"/>
      <c r="Q216" s="70">
        <f t="shared" si="28"/>
        <v>44191.41</v>
      </c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</row>
    <row r="217" spans="1:32" s="71" customFormat="1" ht="12" customHeight="1" x14ac:dyDescent="0.2">
      <c r="A217" s="66" t="s">
        <v>679</v>
      </c>
      <c r="B217" s="65" t="s">
        <v>46</v>
      </c>
      <c r="C217" s="74">
        <v>59223.904000000097</v>
      </c>
      <c r="D217" s="75" t="s">
        <v>148</v>
      </c>
      <c r="E217" s="69">
        <f t="shared" si="25"/>
        <v>38495.514681337248</v>
      </c>
      <c r="F217" s="69">
        <f t="shared" si="26"/>
        <v>38495.5</v>
      </c>
      <c r="G217" s="69">
        <f t="shared" si="24"/>
        <v>1.2086710092262365E-2</v>
      </c>
      <c r="H217" s="69"/>
      <c r="I217" s="69"/>
      <c r="J217" s="69"/>
      <c r="K217" s="69">
        <f t="shared" si="23"/>
        <v>1.2086710092262365E-2</v>
      </c>
      <c r="L217" s="69"/>
      <c r="M217" s="69"/>
      <c r="N217" s="69"/>
      <c r="O217" s="69">
        <f t="shared" ca="1" si="27"/>
        <v>1.2091935509749914E-2</v>
      </c>
      <c r="P217" s="69"/>
      <c r="Q217" s="70">
        <f t="shared" si="28"/>
        <v>44205.404000000097</v>
      </c>
    </row>
    <row r="218" spans="1:32" s="71" customFormat="1" ht="12" customHeight="1" x14ac:dyDescent="0.2">
      <c r="A218" s="66" t="s">
        <v>679</v>
      </c>
      <c r="B218" s="65" t="s">
        <v>46</v>
      </c>
      <c r="C218" s="74">
        <v>59223.908999999985</v>
      </c>
      <c r="D218" s="75" t="s">
        <v>154</v>
      </c>
      <c r="E218" s="69">
        <f t="shared" si="25"/>
        <v>38495.520754675985</v>
      </c>
      <c r="F218" s="69">
        <f t="shared" si="26"/>
        <v>38495.5</v>
      </c>
      <c r="G218" s="69">
        <f t="shared" si="24"/>
        <v>1.7086709980503656E-2</v>
      </c>
      <c r="H218" s="69"/>
      <c r="I218" s="69"/>
      <c r="J218" s="69"/>
      <c r="K218" s="69">
        <f t="shared" si="23"/>
        <v>1.7086709980503656E-2</v>
      </c>
      <c r="L218" s="69"/>
      <c r="M218" s="69"/>
      <c r="N218" s="69"/>
      <c r="O218" s="69">
        <f t="shared" ca="1" si="27"/>
        <v>1.2091935509749914E-2</v>
      </c>
      <c r="P218" s="69"/>
      <c r="Q218" s="70">
        <f t="shared" si="28"/>
        <v>44205.408999999985</v>
      </c>
    </row>
    <row r="219" spans="1:32" s="71" customFormat="1" ht="12" customHeight="1" x14ac:dyDescent="0.2">
      <c r="A219" s="67" t="s">
        <v>681</v>
      </c>
      <c r="B219" s="68" t="s">
        <v>46</v>
      </c>
      <c r="C219" s="74">
        <v>59250.6587</v>
      </c>
      <c r="D219" s="75">
        <v>8.0000000000000004E-4</v>
      </c>
      <c r="E219" s="69">
        <f t="shared" si="25"/>
        <v>38528.012753234238</v>
      </c>
      <c r="F219" s="69">
        <f t="shared" si="26"/>
        <v>38528</v>
      </c>
      <c r="G219" s="69">
        <f t="shared" si="24"/>
        <v>1.0499359996174462E-2</v>
      </c>
      <c r="H219" s="69"/>
      <c r="I219" s="69"/>
      <c r="J219" s="69"/>
      <c r="K219" s="69">
        <f t="shared" si="23"/>
        <v>1.0499359996174462E-2</v>
      </c>
      <c r="L219" s="69"/>
      <c r="M219" s="69"/>
      <c r="N219" s="69"/>
      <c r="O219" s="69">
        <f t="shared" ca="1" si="27"/>
        <v>1.205897032375243E-2</v>
      </c>
      <c r="P219" s="69"/>
      <c r="Q219" s="70">
        <f t="shared" si="28"/>
        <v>44232.1587</v>
      </c>
    </row>
    <row r="220" spans="1:32" s="71" customFormat="1" ht="12" customHeight="1" x14ac:dyDescent="0.2">
      <c r="A220" s="66" t="s">
        <v>679</v>
      </c>
      <c r="B220" s="65" t="s">
        <v>46</v>
      </c>
      <c r="C220" s="74">
        <v>59455.244299999904</v>
      </c>
      <c r="D220" s="75" t="s">
        <v>148</v>
      </c>
      <c r="E220" s="69">
        <f t="shared" si="25"/>
        <v>38776.51628860971</v>
      </c>
      <c r="F220" s="69">
        <f t="shared" si="26"/>
        <v>38776.5</v>
      </c>
      <c r="G220" s="69">
        <f t="shared" si="24"/>
        <v>1.340992990299128E-2</v>
      </c>
      <c r="H220" s="69"/>
      <c r="I220" s="69"/>
      <c r="J220" s="69"/>
      <c r="K220" s="69">
        <f t="shared" si="23"/>
        <v>1.340992990299128E-2</v>
      </c>
      <c r="L220" s="69"/>
      <c r="M220" s="69"/>
      <c r="N220" s="69"/>
      <c r="O220" s="69">
        <f t="shared" ca="1" si="27"/>
        <v>1.1806913440048583E-2</v>
      </c>
      <c r="P220" s="69"/>
      <c r="Q220" s="70">
        <f t="shared" si="28"/>
        <v>44436.744299999904</v>
      </c>
    </row>
    <row r="221" spans="1:32" s="71" customFormat="1" ht="12" customHeight="1" x14ac:dyDescent="0.2">
      <c r="A221" s="66" t="s">
        <v>680</v>
      </c>
      <c r="B221" s="65" t="s">
        <v>124</v>
      </c>
      <c r="C221" s="74">
        <v>59460.585299999999</v>
      </c>
      <c r="D221" s="75">
        <v>2.9999999999999997E-4</v>
      </c>
      <c r="E221" s="69">
        <f t="shared" si="25"/>
        <v>38783.00382919157</v>
      </c>
      <c r="F221" s="69">
        <f t="shared" si="26"/>
        <v>38783</v>
      </c>
      <c r="G221" s="69">
        <f t="shared" si="24"/>
        <v>3.1524599980912171E-3</v>
      </c>
      <c r="H221" s="69"/>
      <c r="I221" s="69"/>
      <c r="J221" s="69"/>
      <c r="K221" s="69">
        <f t="shared" si="23"/>
        <v>3.1524599980912171E-3</v>
      </c>
      <c r="L221" s="69"/>
      <c r="M221" s="69"/>
      <c r="N221" s="69"/>
      <c r="O221" s="69">
        <f t="shared" ca="1" si="27"/>
        <v>1.1800320402849084E-2</v>
      </c>
      <c r="P221" s="69"/>
      <c r="Q221" s="70">
        <f t="shared" si="28"/>
        <v>44442.085299999999</v>
      </c>
    </row>
    <row r="222" spans="1:32" s="71" customFormat="1" ht="12" customHeight="1" x14ac:dyDescent="0.2">
      <c r="A222" s="72" t="s">
        <v>682</v>
      </c>
      <c r="B222" s="73" t="s">
        <v>124</v>
      </c>
      <c r="C222" s="76">
        <v>59931.913699999917</v>
      </c>
      <c r="D222" s="77"/>
      <c r="E222" s="69">
        <f t="shared" ref="E222:E223" si="29">+(C222-C$7)/C$8</f>
        <v>39355.511247714167</v>
      </c>
      <c r="F222" s="69">
        <f t="shared" ref="F222:F223" si="30">ROUND(2*E222,0)/2</f>
        <v>39355.5</v>
      </c>
      <c r="G222" s="69">
        <f t="shared" ref="G222:G223" si="31">+C222-(C$7+F222*C$8)</f>
        <v>9.2599099152721465E-3</v>
      </c>
      <c r="H222" s="69"/>
      <c r="I222" s="69"/>
      <c r="J222" s="69"/>
      <c r="K222" s="69">
        <f t="shared" ref="K222:K223" si="32">G222</f>
        <v>9.2599099152721465E-3</v>
      </c>
      <c r="L222" s="69"/>
      <c r="M222" s="69"/>
      <c r="N222" s="69"/>
      <c r="O222" s="69">
        <f t="shared" ref="O222:O223" ca="1" si="33">+C$11+C$12*$F222</f>
        <v>1.1219625972585696E-2</v>
      </c>
      <c r="P222" s="69"/>
      <c r="Q222" s="70">
        <f t="shared" ref="Q222:Q223" si="34">+C222-15018.5</f>
        <v>44913.413699999917</v>
      </c>
    </row>
    <row r="223" spans="1:32" s="71" customFormat="1" ht="12" customHeight="1" x14ac:dyDescent="0.2">
      <c r="A223" s="72" t="s">
        <v>682</v>
      </c>
      <c r="B223" s="73" t="s">
        <v>124</v>
      </c>
      <c r="C223" s="76">
        <v>59940.970000000205</v>
      </c>
      <c r="D223" s="77"/>
      <c r="E223" s="69">
        <f t="shared" si="29"/>
        <v>39366.51164347757</v>
      </c>
      <c r="F223" s="69">
        <f t="shared" si="30"/>
        <v>39366.5</v>
      </c>
      <c r="G223" s="69">
        <f t="shared" si="31"/>
        <v>9.5857302076183259E-3</v>
      </c>
      <c r="H223" s="69"/>
      <c r="I223" s="69"/>
      <c r="J223" s="69"/>
      <c r="K223" s="69">
        <f t="shared" si="32"/>
        <v>9.5857302076183259E-3</v>
      </c>
      <c r="L223" s="69"/>
      <c r="M223" s="69"/>
      <c r="N223" s="69"/>
      <c r="O223" s="69">
        <f t="shared" ca="1" si="33"/>
        <v>1.120846852501732E-2</v>
      </c>
      <c r="P223" s="69"/>
      <c r="Q223" s="70">
        <f t="shared" si="34"/>
        <v>44922.470000000205</v>
      </c>
    </row>
    <row r="224" spans="1:32" s="71" customFormat="1" ht="12" customHeight="1" x14ac:dyDescent="0.2">
      <c r="A224" s="69"/>
      <c r="B224" s="69"/>
      <c r="C224" s="77"/>
      <c r="D224" s="77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</row>
    <row r="225" spans="1:17" s="71" customFormat="1" ht="12" customHeight="1" x14ac:dyDescent="0.2">
      <c r="A225" s="69"/>
      <c r="B225" s="69"/>
      <c r="C225" s="77"/>
      <c r="D225" s="77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</row>
    <row r="226" spans="1:17" s="71" customFormat="1" ht="12" customHeight="1" x14ac:dyDescent="0.2">
      <c r="A226" s="69"/>
      <c r="B226" s="69"/>
      <c r="C226" s="77"/>
      <c r="D226" s="77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</row>
    <row r="227" spans="1:17" x14ac:dyDescent="0.2">
      <c r="C227" s="23"/>
      <c r="D227" s="23"/>
    </row>
  </sheetData>
  <sheetProtection selectLockedCells="1" selectUnlockedCells="1"/>
  <sortState xmlns:xlrd2="http://schemas.microsoft.com/office/spreadsheetml/2017/richdata2" ref="A21:Y221">
    <sortCondition ref="C21:C221"/>
  </sortState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2"/>
  <sheetViews>
    <sheetView topLeftCell="A142" workbookViewId="0">
      <selection activeCell="A154" sqref="A154"/>
    </sheetView>
  </sheetViews>
  <sheetFormatPr defaultRowHeight="12.75" x14ac:dyDescent="0.2"/>
  <cols>
    <col min="1" max="1" width="19.7109375" style="23" customWidth="1"/>
    <col min="2" max="2" width="4.42578125" customWidth="1"/>
    <col min="3" max="3" width="12.7109375" style="23" customWidth="1"/>
    <col min="4" max="4" width="5.42578125" customWidth="1"/>
    <col min="5" max="5" width="14.85546875" customWidth="1"/>
    <col min="7" max="7" width="12" customWidth="1"/>
    <col min="8" max="8" width="14.140625" style="2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2" t="s">
        <v>149</v>
      </c>
      <c r="I1" s="53" t="s">
        <v>143</v>
      </c>
      <c r="J1" s="54" t="s">
        <v>36</v>
      </c>
    </row>
    <row r="2" spans="1:16" x14ac:dyDescent="0.2">
      <c r="I2" s="55" t="s">
        <v>150</v>
      </c>
      <c r="J2" s="56" t="s">
        <v>35</v>
      </c>
    </row>
    <row r="3" spans="1:16" x14ac:dyDescent="0.2">
      <c r="A3" s="57" t="s">
        <v>151</v>
      </c>
      <c r="I3" s="55" t="s">
        <v>152</v>
      </c>
      <c r="J3" s="56" t="s">
        <v>33</v>
      </c>
    </row>
    <row r="4" spans="1:16" x14ac:dyDescent="0.2">
      <c r="I4" s="55" t="s">
        <v>153</v>
      </c>
      <c r="J4" s="56" t="s">
        <v>33</v>
      </c>
    </row>
    <row r="5" spans="1:16" x14ac:dyDescent="0.2">
      <c r="I5" s="58" t="s">
        <v>154</v>
      </c>
      <c r="J5" s="59" t="s">
        <v>34</v>
      </c>
    </row>
    <row r="11" spans="1:16" ht="12.75" customHeight="1" x14ac:dyDescent="0.2">
      <c r="A11" s="23" t="str">
        <f t="shared" ref="A11:A42" si="0">P11</f>
        <v> AN 251.318 </v>
      </c>
      <c r="B11" s="16" t="str">
        <f t="shared" ref="B11:B42" si="1">IF(H11=INT(H11),"I","II")</f>
        <v>I</v>
      </c>
      <c r="C11" s="23">
        <f t="shared" ref="C11:C42" si="2">1*G11</f>
        <v>25543.5</v>
      </c>
      <c r="D11" t="str">
        <f t="shared" ref="D11:D42" si="3">VLOOKUP(F11,I$1:J$5,2,FALSE)</f>
        <v>vis</v>
      </c>
      <c r="E11">
        <f>VLOOKUP(C11,Active!C$21:E$967,3,FALSE)</f>
        <v>-2414.9866778882556</v>
      </c>
      <c r="F11" s="16" t="s">
        <v>154</v>
      </c>
      <c r="G11" t="str">
        <f t="shared" ref="G11:G42" si="4">MID(I11,3,LEN(I11)-3)</f>
        <v>25543.50</v>
      </c>
      <c r="H11" s="23">
        <f t="shared" ref="H11:H42" si="5">1*K11</f>
        <v>-2415</v>
      </c>
      <c r="I11" s="60" t="s">
        <v>155</v>
      </c>
      <c r="J11" s="61" t="s">
        <v>156</v>
      </c>
      <c r="K11" s="60">
        <v>-2415</v>
      </c>
      <c r="L11" s="60" t="s">
        <v>157</v>
      </c>
      <c r="M11" s="61" t="s">
        <v>158</v>
      </c>
      <c r="N11" s="61"/>
      <c r="O11" s="62" t="s">
        <v>159</v>
      </c>
      <c r="P11" s="62" t="s">
        <v>45</v>
      </c>
    </row>
    <row r="12" spans="1:16" ht="12.75" customHeight="1" x14ac:dyDescent="0.2">
      <c r="A12" s="23" t="str">
        <f t="shared" si="0"/>
        <v> AN 251.318 </v>
      </c>
      <c r="B12" s="16" t="str">
        <f t="shared" si="1"/>
        <v>I</v>
      </c>
      <c r="C12" s="23">
        <f t="shared" si="2"/>
        <v>26406.28</v>
      </c>
      <c r="D12" t="str">
        <f t="shared" si="3"/>
        <v>vis</v>
      </c>
      <c r="E12">
        <f>VLOOKUP(C12,Active!C$21:E$967,3,FALSE)</f>
        <v>-1366.9956157052595</v>
      </c>
      <c r="F12" s="16" t="s">
        <v>154</v>
      </c>
      <c r="G12" t="str">
        <f t="shared" si="4"/>
        <v>26406.28</v>
      </c>
      <c r="H12" s="23">
        <f t="shared" si="5"/>
        <v>-1367</v>
      </c>
      <c r="I12" s="60" t="s">
        <v>160</v>
      </c>
      <c r="J12" s="61" t="s">
        <v>161</v>
      </c>
      <c r="K12" s="60">
        <v>-1367</v>
      </c>
      <c r="L12" s="60" t="s">
        <v>162</v>
      </c>
      <c r="M12" s="61" t="s">
        <v>158</v>
      </c>
      <c r="N12" s="61"/>
      <c r="O12" s="62" t="s">
        <v>159</v>
      </c>
      <c r="P12" s="62" t="s">
        <v>45</v>
      </c>
    </row>
    <row r="13" spans="1:16" ht="12.75" customHeight="1" x14ac:dyDescent="0.2">
      <c r="A13" s="23" t="str">
        <f t="shared" si="0"/>
        <v> AN 251.318 </v>
      </c>
      <c r="B13" s="16" t="str">
        <f t="shared" si="1"/>
        <v>I</v>
      </c>
      <c r="C13" s="23">
        <f t="shared" si="2"/>
        <v>27313.51</v>
      </c>
      <c r="D13" t="str">
        <f t="shared" si="3"/>
        <v>vis</v>
      </c>
      <c r="E13">
        <f>VLOOKUP(C13,Active!C$21:E$967,3,FALSE)</f>
        <v>-265.01257096119906</v>
      </c>
      <c r="F13" s="16" t="s">
        <v>154</v>
      </c>
      <c r="G13" t="str">
        <f t="shared" si="4"/>
        <v>27313.51</v>
      </c>
      <c r="H13" s="23">
        <f t="shared" si="5"/>
        <v>-265</v>
      </c>
      <c r="I13" s="60" t="s">
        <v>163</v>
      </c>
      <c r="J13" s="61" t="s">
        <v>164</v>
      </c>
      <c r="K13" s="60">
        <v>-265</v>
      </c>
      <c r="L13" s="60" t="s">
        <v>165</v>
      </c>
      <c r="M13" s="61" t="s">
        <v>158</v>
      </c>
      <c r="N13" s="61"/>
      <c r="O13" s="62" t="s">
        <v>159</v>
      </c>
      <c r="P13" s="62" t="s">
        <v>45</v>
      </c>
    </row>
    <row r="14" spans="1:16" ht="12.75" customHeight="1" x14ac:dyDescent="0.2">
      <c r="A14" s="23" t="str">
        <f t="shared" si="0"/>
        <v> AN 251.328 </v>
      </c>
      <c r="B14" s="16" t="str">
        <f t="shared" si="1"/>
        <v>I</v>
      </c>
      <c r="C14" s="23">
        <f t="shared" si="2"/>
        <v>27396.669000000002</v>
      </c>
      <c r="D14" t="str">
        <f t="shared" si="3"/>
        <v>vis</v>
      </c>
      <c r="E14">
        <f>VLOOKUP(C14,Active!C$21:E$967,3,FALSE)</f>
        <v>-164.00201353047589</v>
      </c>
      <c r="F14" s="16" t="s">
        <v>154</v>
      </c>
      <c r="G14" t="str">
        <f t="shared" si="4"/>
        <v>27396.669</v>
      </c>
      <c r="H14" s="23">
        <f t="shared" si="5"/>
        <v>-164</v>
      </c>
      <c r="I14" s="60" t="s">
        <v>166</v>
      </c>
      <c r="J14" s="61" t="s">
        <v>167</v>
      </c>
      <c r="K14" s="60">
        <v>-164</v>
      </c>
      <c r="L14" s="60" t="s">
        <v>168</v>
      </c>
      <c r="M14" s="61" t="s">
        <v>169</v>
      </c>
      <c r="N14" s="61"/>
      <c r="O14" s="62" t="s">
        <v>170</v>
      </c>
      <c r="P14" s="62" t="s">
        <v>171</v>
      </c>
    </row>
    <row r="15" spans="1:16" ht="12.75" customHeight="1" x14ac:dyDescent="0.2">
      <c r="A15" s="23" t="str">
        <f t="shared" si="0"/>
        <v> AN 251.328 </v>
      </c>
      <c r="B15" s="16" t="str">
        <f t="shared" si="1"/>
        <v>I</v>
      </c>
      <c r="C15" s="23">
        <f t="shared" si="2"/>
        <v>27397.492999999999</v>
      </c>
      <c r="D15" t="str">
        <f t="shared" si="3"/>
        <v>vis</v>
      </c>
      <c r="E15">
        <f>VLOOKUP(C15,Active!C$21:E$967,3,FALSE)</f>
        <v>-163.0011272845783</v>
      </c>
      <c r="F15" s="16" t="s">
        <v>154</v>
      </c>
      <c r="G15" t="str">
        <f t="shared" si="4"/>
        <v>27397.493</v>
      </c>
      <c r="H15" s="23">
        <f t="shared" si="5"/>
        <v>-163</v>
      </c>
      <c r="I15" s="60" t="s">
        <v>172</v>
      </c>
      <c r="J15" s="61" t="s">
        <v>173</v>
      </c>
      <c r="K15" s="60">
        <v>-163</v>
      </c>
      <c r="L15" s="60" t="s">
        <v>174</v>
      </c>
      <c r="M15" s="61" t="s">
        <v>169</v>
      </c>
      <c r="N15" s="61"/>
      <c r="O15" s="62" t="s">
        <v>170</v>
      </c>
      <c r="P15" s="62" t="s">
        <v>171</v>
      </c>
    </row>
    <row r="16" spans="1:16" ht="12.75" customHeight="1" x14ac:dyDescent="0.2">
      <c r="A16" s="23" t="str">
        <f t="shared" si="0"/>
        <v> AN 251.328 </v>
      </c>
      <c r="B16" s="16" t="str">
        <f t="shared" si="1"/>
        <v>I</v>
      </c>
      <c r="C16" s="23">
        <f t="shared" si="2"/>
        <v>27398.31</v>
      </c>
      <c r="D16" t="str">
        <f t="shared" si="3"/>
        <v>vis</v>
      </c>
      <c r="E16">
        <f>VLOOKUP(C16,Active!C$21:E$967,3,FALSE)</f>
        <v>-162.00874371309266</v>
      </c>
      <c r="F16" s="16" t="s">
        <v>154</v>
      </c>
      <c r="G16" t="str">
        <f t="shared" si="4"/>
        <v>27398.310</v>
      </c>
      <c r="H16" s="23">
        <f t="shared" si="5"/>
        <v>-162</v>
      </c>
      <c r="I16" s="60" t="s">
        <v>175</v>
      </c>
      <c r="J16" s="61" t="s">
        <v>176</v>
      </c>
      <c r="K16" s="60">
        <v>-162</v>
      </c>
      <c r="L16" s="60" t="s">
        <v>177</v>
      </c>
      <c r="M16" s="61" t="s">
        <v>169</v>
      </c>
      <c r="N16" s="61"/>
      <c r="O16" s="62" t="s">
        <v>170</v>
      </c>
      <c r="P16" s="62" t="s">
        <v>171</v>
      </c>
    </row>
    <row r="17" spans="1:16" ht="12.75" customHeight="1" x14ac:dyDescent="0.2">
      <c r="A17" s="23" t="str">
        <f t="shared" si="0"/>
        <v> AN 251.318 </v>
      </c>
      <c r="B17" s="16" t="str">
        <f t="shared" si="1"/>
        <v>I</v>
      </c>
      <c r="C17" s="23">
        <f t="shared" si="2"/>
        <v>27416.400000000001</v>
      </c>
      <c r="D17" t="str">
        <f t="shared" si="3"/>
        <v>vis</v>
      </c>
      <c r="E17">
        <f>VLOOKUP(C17,Active!C$21:E$967,3,FALSE)</f>
        <v>-140.03540367867998</v>
      </c>
      <c r="F17" s="16" t="s">
        <v>154</v>
      </c>
      <c r="G17" t="str">
        <f t="shared" si="4"/>
        <v>27416.40</v>
      </c>
      <c r="H17" s="23">
        <f t="shared" si="5"/>
        <v>-140</v>
      </c>
      <c r="I17" s="60" t="s">
        <v>178</v>
      </c>
      <c r="J17" s="61" t="s">
        <v>179</v>
      </c>
      <c r="K17" s="60">
        <v>-140</v>
      </c>
      <c r="L17" s="60" t="s">
        <v>180</v>
      </c>
      <c r="M17" s="61" t="s">
        <v>158</v>
      </c>
      <c r="N17" s="61"/>
      <c r="O17" s="62" t="s">
        <v>159</v>
      </c>
      <c r="P17" s="62" t="s">
        <v>45</v>
      </c>
    </row>
    <row r="18" spans="1:16" ht="12.75" customHeight="1" x14ac:dyDescent="0.2">
      <c r="A18" s="23" t="str">
        <f t="shared" si="0"/>
        <v> AN 251.328 </v>
      </c>
      <c r="B18" s="16" t="str">
        <f t="shared" si="1"/>
        <v>I</v>
      </c>
      <c r="C18" s="23">
        <f t="shared" si="2"/>
        <v>27416.427</v>
      </c>
      <c r="D18" t="str">
        <f t="shared" si="3"/>
        <v>vis</v>
      </c>
      <c r="E18">
        <f>VLOOKUP(C18,Active!C$21:E$967,3,FALSE)</f>
        <v>-140.00260764878004</v>
      </c>
      <c r="F18" s="16" t="s">
        <v>154</v>
      </c>
      <c r="G18" t="str">
        <f t="shared" si="4"/>
        <v>27416.427</v>
      </c>
      <c r="H18" s="23">
        <f t="shared" si="5"/>
        <v>-140</v>
      </c>
      <c r="I18" s="60" t="s">
        <v>181</v>
      </c>
      <c r="J18" s="61" t="s">
        <v>182</v>
      </c>
      <c r="K18" s="60">
        <v>-140</v>
      </c>
      <c r="L18" s="60" t="s">
        <v>168</v>
      </c>
      <c r="M18" s="61" t="s">
        <v>169</v>
      </c>
      <c r="N18" s="61"/>
      <c r="O18" s="62" t="s">
        <v>170</v>
      </c>
      <c r="P18" s="62" t="s">
        <v>171</v>
      </c>
    </row>
    <row r="19" spans="1:16" ht="12.75" customHeight="1" x14ac:dyDescent="0.2">
      <c r="A19" s="23" t="str">
        <f t="shared" si="0"/>
        <v> AN 251.328 </v>
      </c>
      <c r="B19" s="16" t="str">
        <f t="shared" si="1"/>
        <v>I</v>
      </c>
      <c r="C19" s="23">
        <f t="shared" si="2"/>
        <v>27421.353999999999</v>
      </c>
      <c r="D19" t="str">
        <f t="shared" si="3"/>
        <v>vis</v>
      </c>
      <c r="E19">
        <f>VLOOKUP(C19,Active!C$21:E$967,3,FALSE)</f>
        <v>-134.01793952553274</v>
      </c>
      <c r="F19" s="16" t="s">
        <v>154</v>
      </c>
      <c r="G19" t="str">
        <f t="shared" si="4"/>
        <v>27421.354</v>
      </c>
      <c r="H19" s="23">
        <f t="shared" si="5"/>
        <v>-134</v>
      </c>
      <c r="I19" s="60" t="s">
        <v>183</v>
      </c>
      <c r="J19" s="61" t="s">
        <v>184</v>
      </c>
      <c r="K19" s="60">
        <v>-134</v>
      </c>
      <c r="L19" s="60" t="s">
        <v>185</v>
      </c>
      <c r="M19" s="61" t="s">
        <v>169</v>
      </c>
      <c r="N19" s="61"/>
      <c r="O19" s="62" t="s">
        <v>170</v>
      </c>
      <c r="P19" s="62" t="s">
        <v>171</v>
      </c>
    </row>
    <row r="20" spans="1:16" ht="12.75" customHeight="1" x14ac:dyDescent="0.2">
      <c r="A20" s="23" t="str">
        <f t="shared" si="0"/>
        <v> AN 251.318 </v>
      </c>
      <c r="B20" s="16" t="str">
        <f t="shared" si="1"/>
        <v>I</v>
      </c>
      <c r="C20" s="23">
        <f t="shared" si="2"/>
        <v>27421.360000000001</v>
      </c>
      <c r="D20" t="str">
        <f t="shared" si="3"/>
        <v>vis</v>
      </c>
      <c r="E20">
        <f>VLOOKUP(C20,Active!C$21:E$967,3,FALSE)</f>
        <v>-134.01065151888633</v>
      </c>
      <c r="F20" s="16" t="s">
        <v>154</v>
      </c>
      <c r="G20" t="str">
        <f t="shared" si="4"/>
        <v>27421.36</v>
      </c>
      <c r="H20" s="23">
        <f t="shared" si="5"/>
        <v>-134</v>
      </c>
      <c r="I20" s="60" t="s">
        <v>186</v>
      </c>
      <c r="J20" s="61" t="s">
        <v>187</v>
      </c>
      <c r="K20" s="60">
        <v>-134</v>
      </c>
      <c r="L20" s="60" t="s">
        <v>165</v>
      </c>
      <c r="M20" s="61" t="s">
        <v>158</v>
      </c>
      <c r="N20" s="61"/>
      <c r="O20" s="62" t="s">
        <v>159</v>
      </c>
      <c r="P20" s="62" t="s">
        <v>45</v>
      </c>
    </row>
    <row r="21" spans="1:16" ht="12.75" customHeight="1" x14ac:dyDescent="0.2">
      <c r="A21" s="23" t="str">
        <f t="shared" si="0"/>
        <v> HA 113.74 </v>
      </c>
      <c r="B21" s="16" t="str">
        <f t="shared" si="1"/>
        <v>I</v>
      </c>
      <c r="C21" s="23">
        <f t="shared" si="2"/>
        <v>27531.687000000002</v>
      </c>
      <c r="D21" t="str">
        <f t="shared" si="3"/>
        <v>vis</v>
      </c>
      <c r="E21">
        <f>VLOOKUP(C21,Active!C$21:E$967,3,FALSE)</f>
        <v>0</v>
      </c>
      <c r="F21" s="16" t="s">
        <v>154</v>
      </c>
      <c r="G21" t="str">
        <f t="shared" si="4"/>
        <v>27531.687</v>
      </c>
      <c r="H21" s="23">
        <f t="shared" si="5"/>
        <v>0</v>
      </c>
      <c r="I21" s="60" t="s">
        <v>188</v>
      </c>
      <c r="J21" s="61" t="s">
        <v>189</v>
      </c>
      <c r="K21" s="60">
        <v>0</v>
      </c>
      <c r="L21" s="60" t="s">
        <v>190</v>
      </c>
      <c r="M21" s="61" t="s">
        <v>191</v>
      </c>
      <c r="N21" s="61"/>
      <c r="O21" s="62" t="s">
        <v>192</v>
      </c>
      <c r="P21" s="62" t="s">
        <v>193</v>
      </c>
    </row>
    <row r="22" spans="1:16" ht="12.75" customHeight="1" x14ac:dyDescent="0.2">
      <c r="A22" s="23" t="str">
        <f t="shared" si="0"/>
        <v> AN 277.41 </v>
      </c>
      <c r="B22" s="16" t="str">
        <f t="shared" si="1"/>
        <v>I</v>
      </c>
      <c r="C22" s="23">
        <f t="shared" si="2"/>
        <v>28521.252</v>
      </c>
      <c r="D22" t="str">
        <f t="shared" si="3"/>
        <v>vis</v>
      </c>
      <c r="E22">
        <f>VLOOKUP(C22,Active!C$21:E$967,3,FALSE)</f>
        <v>1201.992715928877</v>
      </c>
      <c r="F22" s="16" t="s">
        <v>154</v>
      </c>
      <c r="G22" t="str">
        <f t="shared" si="4"/>
        <v>28521.252</v>
      </c>
      <c r="H22" s="23">
        <f t="shared" si="5"/>
        <v>1202</v>
      </c>
      <c r="I22" s="60" t="s">
        <v>194</v>
      </c>
      <c r="J22" s="61" t="s">
        <v>195</v>
      </c>
      <c r="K22" s="60">
        <v>1202</v>
      </c>
      <c r="L22" s="60" t="s">
        <v>196</v>
      </c>
      <c r="M22" s="61" t="s">
        <v>169</v>
      </c>
      <c r="N22" s="61"/>
      <c r="O22" s="62" t="s">
        <v>197</v>
      </c>
      <c r="P22" s="62" t="s">
        <v>198</v>
      </c>
    </row>
    <row r="23" spans="1:16" ht="12.75" customHeight="1" x14ac:dyDescent="0.2">
      <c r="A23" s="23" t="str">
        <f t="shared" si="0"/>
        <v> AN 277.41 </v>
      </c>
      <c r="B23" s="16" t="str">
        <f t="shared" si="1"/>
        <v>I</v>
      </c>
      <c r="C23" s="23">
        <f t="shared" si="2"/>
        <v>28535.254000000001</v>
      </c>
      <c r="D23" t="str">
        <f t="shared" si="3"/>
        <v>vis</v>
      </c>
      <c r="E23">
        <f>VLOOKUP(C23,Active!C$21:E$967,3,FALSE)</f>
        <v>1219.0004941025561</v>
      </c>
      <c r="F23" s="16" t="s">
        <v>154</v>
      </c>
      <c r="G23" t="str">
        <f t="shared" si="4"/>
        <v>28535.254</v>
      </c>
      <c r="H23" s="23">
        <f t="shared" si="5"/>
        <v>1219</v>
      </c>
      <c r="I23" s="60" t="s">
        <v>199</v>
      </c>
      <c r="J23" s="61" t="s">
        <v>200</v>
      </c>
      <c r="K23" s="60">
        <v>1219</v>
      </c>
      <c r="L23" s="60" t="s">
        <v>190</v>
      </c>
      <c r="M23" s="61" t="s">
        <v>169</v>
      </c>
      <c r="N23" s="61"/>
      <c r="O23" s="62" t="s">
        <v>197</v>
      </c>
      <c r="P23" s="62" t="s">
        <v>198</v>
      </c>
    </row>
    <row r="24" spans="1:16" ht="12.75" customHeight="1" x14ac:dyDescent="0.2">
      <c r="A24" s="23" t="str">
        <f t="shared" si="0"/>
        <v> AN 277.41 </v>
      </c>
      <c r="B24" s="16" t="str">
        <f t="shared" si="1"/>
        <v>I</v>
      </c>
      <c r="C24" s="23">
        <f t="shared" si="2"/>
        <v>28544.303</v>
      </c>
      <c r="D24" t="str">
        <f t="shared" si="3"/>
        <v>vis</v>
      </c>
      <c r="E24">
        <f>VLOOKUP(C24,Active!C$21:E$967,3,FALSE)</f>
        <v>1229.9920227908578</v>
      </c>
      <c r="F24" s="16" t="s">
        <v>154</v>
      </c>
      <c r="G24" t="str">
        <f t="shared" si="4"/>
        <v>28544.303</v>
      </c>
      <c r="H24" s="23">
        <f t="shared" si="5"/>
        <v>1230</v>
      </c>
      <c r="I24" s="60" t="s">
        <v>201</v>
      </c>
      <c r="J24" s="61" t="s">
        <v>202</v>
      </c>
      <c r="K24" s="60">
        <v>1230</v>
      </c>
      <c r="L24" s="60" t="s">
        <v>177</v>
      </c>
      <c r="M24" s="61" t="s">
        <v>169</v>
      </c>
      <c r="N24" s="61"/>
      <c r="O24" s="62" t="s">
        <v>197</v>
      </c>
      <c r="P24" s="62" t="s">
        <v>198</v>
      </c>
    </row>
    <row r="25" spans="1:16" ht="12.75" customHeight="1" x14ac:dyDescent="0.2">
      <c r="A25" s="23" t="str">
        <f t="shared" si="0"/>
        <v> AN 277.41 </v>
      </c>
      <c r="B25" s="16" t="str">
        <f t="shared" si="1"/>
        <v>I</v>
      </c>
      <c r="C25" s="23">
        <f t="shared" si="2"/>
        <v>28837.386999999999</v>
      </c>
      <c r="D25" t="str">
        <f t="shared" si="3"/>
        <v>vis</v>
      </c>
      <c r="E25">
        <f>VLOOKUP(C25,Active!C$21:E$967,3,FALSE)</f>
        <v>1585.9917127104673</v>
      </c>
      <c r="F25" s="16" t="s">
        <v>154</v>
      </c>
      <c r="G25" t="str">
        <f t="shared" si="4"/>
        <v>28837.387</v>
      </c>
      <c r="H25" s="23">
        <f t="shared" si="5"/>
        <v>1586</v>
      </c>
      <c r="I25" s="60" t="s">
        <v>203</v>
      </c>
      <c r="J25" s="61" t="s">
        <v>204</v>
      </c>
      <c r="K25" s="60">
        <v>1586</v>
      </c>
      <c r="L25" s="60" t="s">
        <v>177</v>
      </c>
      <c r="M25" s="61" t="s">
        <v>169</v>
      </c>
      <c r="N25" s="61"/>
      <c r="O25" s="62" t="s">
        <v>197</v>
      </c>
      <c r="P25" s="62" t="s">
        <v>198</v>
      </c>
    </row>
    <row r="26" spans="1:16" ht="12.75" customHeight="1" x14ac:dyDescent="0.2">
      <c r="A26" s="23" t="str">
        <f t="shared" si="0"/>
        <v> AN 277.41 </v>
      </c>
      <c r="B26" s="16" t="str">
        <f t="shared" si="1"/>
        <v>I</v>
      </c>
      <c r="C26" s="23">
        <f t="shared" si="2"/>
        <v>28889.257000000001</v>
      </c>
      <c r="D26" t="str">
        <f t="shared" si="3"/>
        <v>vis</v>
      </c>
      <c r="E26">
        <f>VLOOKUP(C26,Active!C$21:E$967,3,FALSE)</f>
        <v>1648.9965301557427</v>
      </c>
      <c r="F26" s="16" t="s">
        <v>154</v>
      </c>
      <c r="G26" t="str">
        <f t="shared" si="4"/>
        <v>28889.257</v>
      </c>
      <c r="H26" s="23">
        <f t="shared" si="5"/>
        <v>1649</v>
      </c>
      <c r="I26" s="60" t="s">
        <v>205</v>
      </c>
      <c r="J26" s="61" t="s">
        <v>206</v>
      </c>
      <c r="K26" s="60">
        <v>1649</v>
      </c>
      <c r="L26" s="60" t="s">
        <v>207</v>
      </c>
      <c r="M26" s="61" t="s">
        <v>169</v>
      </c>
      <c r="N26" s="61"/>
      <c r="O26" s="62" t="s">
        <v>197</v>
      </c>
      <c r="P26" s="62" t="s">
        <v>198</v>
      </c>
    </row>
    <row r="27" spans="1:16" ht="12.75" customHeight="1" x14ac:dyDescent="0.2">
      <c r="A27" s="23" t="str">
        <f t="shared" si="0"/>
        <v> AN 277.41 </v>
      </c>
      <c r="B27" s="16" t="str">
        <f t="shared" si="1"/>
        <v>I</v>
      </c>
      <c r="C27" s="23">
        <f t="shared" si="2"/>
        <v>28917.246999999999</v>
      </c>
      <c r="D27" t="str">
        <f t="shared" si="3"/>
        <v>vis</v>
      </c>
      <c r="E27">
        <f>VLOOKUP(C27,Active!C$21:E$967,3,FALSE)</f>
        <v>1682.9950811542592</v>
      </c>
      <c r="F27" s="16" t="s">
        <v>154</v>
      </c>
      <c r="G27" t="str">
        <f t="shared" si="4"/>
        <v>28917.247</v>
      </c>
      <c r="H27" s="23">
        <f t="shared" si="5"/>
        <v>1683</v>
      </c>
      <c r="I27" s="60" t="s">
        <v>208</v>
      </c>
      <c r="J27" s="61" t="s">
        <v>209</v>
      </c>
      <c r="K27" s="60">
        <v>1683</v>
      </c>
      <c r="L27" s="60" t="s">
        <v>210</v>
      </c>
      <c r="M27" s="61" t="s">
        <v>169</v>
      </c>
      <c r="N27" s="61"/>
      <c r="O27" s="62" t="s">
        <v>197</v>
      </c>
      <c r="P27" s="62" t="s">
        <v>198</v>
      </c>
    </row>
    <row r="28" spans="1:16" ht="12.75" customHeight="1" x14ac:dyDescent="0.2">
      <c r="A28" s="23" t="str">
        <f t="shared" si="0"/>
        <v> AN 277.41 </v>
      </c>
      <c r="B28" s="16" t="str">
        <f t="shared" si="1"/>
        <v>I</v>
      </c>
      <c r="C28" s="23">
        <f t="shared" si="2"/>
        <v>28921.362000000001</v>
      </c>
      <c r="D28" t="str">
        <f t="shared" si="3"/>
        <v>vis</v>
      </c>
      <c r="E28">
        <f>VLOOKUP(C28,Active!C$21:E$967,3,FALSE)</f>
        <v>1687.9934390448971</v>
      </c>
      <c r="F28" s="16" t="s">
        <v>154</v>
      </c>
      <c r="G28" t="str">
        <f t="shared" si="4"/>
        <v>28921.362</v>
      </c>
      <c r="H28" s="23">
        <f t="shared" si="5"/>
        <v>1688</v>
      </c>
      <c r="I28" s="60" t="s">
        <v>211</v>
      </c>
      <c r="J28" s="61" t="s">
        <v>212</v>
      </c>
      <c r="K28" s="60">
        <v>1688</v>
      </c>
      <c r="L28" s="60" t="s">
        <v>213</v>
      </c>
      <c r="M28" s="61" t="s">
        <v>169</v>
      </c>
      <c r="N28" s="61"/>
      <c r="O28" s="62" t="s">
        <v>197</v>
      </c>
      <c r="P28" s="62" t="s">
        <v>198</v>
      </c>
    </row>
    <row r="29" spans="1:16" ht="12.75" customHeight="1" x14ac:dyDescent="0.2">
      <c r="A29" s="23" t="str">
        <f t="shared" si="0"/>
        <v> AN 277.41 </v>
      </c>
      <c r="B29" s="16" t="str">
        <f t="shared" si="1"/>
        <v>I</v>
      </c>
      <c r="C29" s="23">
        <f t="shared" si="2"/>
        <v>28931.242999999999</v>
      </c>
      <c r="D29" t="str">
        <f t="shared" si="3"/>
        <v>vis</v>
      </c>
      <c r="E29">
        <f>VLOOKUP(C29,Active!C$21:E$967,3,FALSE)</f>
        <v>1699.9955713212917</v>
      </c>
      <c r="F29" s="16" t="s">
        <v>154</v>
      </c>
      <c r="G29" t="str">
        <f t="shared" si="4"/>
        <v>28931.243</v>
      </c>
      <c r="H29" s="23">
        <f t="shared" si="5"/>
        <v>1700</v>
      </c>
      <c r="I29" s="60" t="s">
        <v>214</v>
      </c>
      <c r="J29" s="61" t="s">
        <v>215</v>
      </c>
      <c r="K29" s="60">
        <v>1700</v>
      </c>
      <c r="L29" s="60" t="s">
        <v>210</v>
      </c>
      <c r="M29" s="61" t="s">
        <v>169</v>
      </c>
      <c r="N29" s="61"/>
      <c r="O29" s="62" t="s">
        <v>197</v>
      </c>
      <c r="P29" s="62" t="s">
        <v>198</v>
      </c>
    </row>
    <row r="30" spans="1:16" ht="12.75" customHeight="1" x14ac:dyDescent="0.2">
      <c r="A30" s="23" t="str">
        <f t="shared" si="0"/>
        <v> AN 277.41 </v>
      </c>
      <c r="B30" s="16" t="str">
        <f t="shared" si="1"/>
        <v>I</v>
      </c>
      <c r="C30" s="23">
        <f t="shared" si="2"/>
        <v>28935.359</v>
      </c>
      <c r="D30" t="str">
        <f t="shared" si="3"/>
        <v>vis</v>
      </c>
      <c r="E30">
        <f>VLOOKUP(C30,Active!C$21:E$967,3,FALSE)</f>
        <v>1704.9951438797041</v>
      </c>
      <c r="F30" s="16" t="s">
        <v>154</v>
      </c>
      <c r="G30" t="str">
        <f t="shared" si="4"/>
        <v>28935.359</v>
      </c>
      <c r="H30" s="23">
        <f t="shared" si="5"/>
        <v>1705</v>
      </c>
      <c r="I30" s="60" t="s">
        <v>216</v>
      </c>
      <c r="J30" s="61" t="s">
        <v>217</v>
      </c>
      <c r="K30" s="60">
        <v>1705</v>
      </c>
      <c r="L30" s="60" t="s">
        <v>210</v>
      </c>
      <c r="M30" s="61" t="s">
        <v>169</v>
      </c>
      <c r="N30" s="61"/>
      <c r="O30" s="62" t="s">
        <v>197</v>
      </c>
      <c r="P30" s="62" t="s">
        <v>198</v>
      </c>
    </row>
    <row r="31" spans="1:16" ht="12.75" customHeight="1" x14ac:dyDescent="0.2">
      <c r="A31" s="23" t="str">
        <f t="shared" si="0"/>
        <v> AN 277.41 </v>
      </c>
      <c r="B31" s="16" t="str">
        <f t="shared" si="1"/>
        <v>I</v>
      </c>
      <c r="C31" s="23">
        <f t="shared" si="2"/>
        <v>28954.294000000002</v>
      </c>
      <c r="D31" t="str">
        <f t="shared" si="3"/>
        <v>vis</v>
      </c>
      <c r="E31">
        <f>VLOOKUP(C31,Active!C$21:E$967,3,FALSE)</f>
        <v>1727.9948781832768</v>
      </c>
      <c r="F31" s="16" t="s">
        <v>154</v>
      </c>
      <c r="G31" t="str">
        <f t="shared" si="4"/>
        <v>28954.294</v>
      </c>
      <c r="H31" s="23">
        <f t="shared" si="5"/>
        <v>1728</v>
      </c>
      <c r="I31" s="60" t="s">
        <v>218</v>
      </c>
      <c r="J31" s="61" t="s">
        <v>219</v>
      </c>
      <c r="K31" s="60">
        <v>1728</v>
      </c>
      <c r="L31" s="60" t="s">
        <v>210</v>
      </c>
      <c r="M31" s="61" t="s">
        <v>169</v>
      </c>
      <c r="N31" s="61"/>
      <c r="O31" s="62" t="s">
        <v>197</v>
      </c>
      <c r="P31" s="62" t="s">
        <v>198</v>
      </c>
    </row>
    <row r="32" spans="1:16" ht="12.75" customHeight="1" x14ac:dyDescent="0.2">
      <c r="A32" s="23" t="str">
        <f t="shared" si="0"/>
        <v> AN 277.41 </v>
      </c>
      <c r="B32" s="16" t="str">
        <f t="shared" si="1"/>
        <v>I</v>
      </c>
      <c r="C32" s="23">
        <f t="shared" si="2"/>
        <v>28963.347000000002</v>
      </c>
      <c r="D32" t="str">
        <f t="shared" si="3"/>
        <v>vis</v>
      </c>
      <c r="E32">
        <f>VLOOKUP(C32,Active!C$21:E$967,3,FALSE)</f>
        <v>1738.9912655426763</v>
      </c>
      <c r="F32" s="16" t="s">
        <v>154</v>
      </c>
      <c r="G32" t="str">
        <f t="shared" si="4"/>
        <v>28963.347</v>
      </c>
      <c r="H32" s="23">
        <f t="shared" si="5"/>
        <v>1739</v>
      </c>
      <c r="I32" s="60" t="s">
        <v>220</v>
      </c>
      <c r="J32" s="61" t="s">
        <v>221</v>
      </c>
      <c r="K32" s="60">
        <v>1739</v>
      </c>
      <c r="L32" s="60" t="s">
        <v>177</v>
      </c>
      <c r="M32" s="61" t="s">
        <v>169</v>
      </c>
      <c r="N32" s="61"/>
      <c r="O32" s="62" t="s">
        <v>197</v>
      </c>
      <c r="P32" s="62" t="s">
        <v>198</v>
      </c>
    </row>
    <row r="33" spans="1:16" ht="12.75" customHeight="1" x14ac:dyDescent="0.2">
      <c r="A33" s="23" t="str">
        <f t="shared" si="0"/>
        <v> AN 277.41 </v>
      </c>
      <c r="B33" s="16" t="str">
        <f t="shared" si="1"/>
        <v>I</v>
      </c>
      <c r="C33" s="23">
        <f t="shared" si="2"/>
        <v>28977.338</v>
      </c>
      <c r="D33" t="str">
        <f t="shared" si="3"/>
        <v>vis</v>
      </c>
      <c r="E33">
        <f>VLOOKUP(C33,Active!C$21:E$967,3,FALSE)</f>
        <v>1755.9856823708367</v>
      </c>
      <c r="F33" s="16" t="s">
        <v>154</v>
      </c>
      <c r="G33" t="str">
        <f t="shared" si="4"/>
        <v>28977.338</v>
      </c>
      <c r="H33" s="23">
        <f t="shared" si="5"/>
        <v>1756</v>
      </c>
      <c r="I33" s="60" t="s">
        <v>222</v>
      </c>
      <c r="J33" s="61" t="s">
        <v>223</v>
      </c>
      <c r="K33" s="60">
        <v>1756</v>
      </c>
      <c r="L33" s="60" t="s">
        <v>224</v>
      </c>
      <c r="M33" s="61" t="s">
        <v>169</v>
      </c>
      <c r="N33" s="61"/>
      <c r="O33" s="62" t="s">
        <v>197</v>
      </c>
      <c r="P33" s="62" t="s">
        <v>198</v>
      </c>
    </row>
    <row r="34" spans="1:16" ht="12.75" customHeight="1" x14ac:dyDescent="0.2">
      <c r="A34" s="23" t="str">
        <f t="shared" si="0"/>
        <v>BAVM 15 </v>
      </c>
      <c r="B34" s="16" t="str">
        <f t="shared" si="1"/>
        <v>I</v>
      </c>
      <c r="C34" s="23">
        <f t="shared" si="2"/>
        <v>37320.373</v>
      </c>
      <c r="D34" t="str">
        <f t="shared" si="3"/>
        <v>vis</v>
      </c>
      <c r="E34">
        <f>VLOOKUP(C34,Active!C$21:E$967,3,FALSE)</f>
        <v>11890.001435494374</v>
      </c>
      <c r="F34" s="16" t="s">
        <v>154</v>
      </c>
      <c r="G34" t="str">
        <f t="shared" si="4"/>
        <v>37320.373</v>
      </c>
      <c r="H34" s="23">
        <f t="shared" si="5"/>
        <v>11890</v>
      </c>
      <c r="I34" s="60" t="s">
        <v>225</v>
      </c>
      <c r="J34" s="61" t="s">
        <v>226</v>
      </c>
      <c r="K34" s="60">
        <v>11890</v>
      </c>
      <c r="L34" s="60" t="s">
        <v>227</v>
      </c>
      <c r="M34" s="61" t="s">
        <v>169</v>
      </c>
      <c r="N34" s="61"/>
      <c r="O34" s="62" t="s">
        <v>228</v>
      </c>
      <c r="P34" s="63" t="s">
        <v>229</v>
      </c>
    </row>
    <row r="35" spans="1:16" ht="12.75" customHeight="1" x14ac:dyDescent="0.2">
      <c r="A35" s="23" t="str">
        <f t="shared" si="0"/>
        <v>BAVM 15 </v>
      </c>
      <c r="B35" s="16" t="str">
        <f t="shared" si="1"/>
        <v>I</v>
      </c>
      <c r="C35" s="23">
        <f t="shared" si="2"/>
        <v>37320.374000000003</v>
      </c>
      <c r="D35" t="str">
        <f t="shared" si="3"/>
        <v>vis</v>
      </c>
      <c r="E35">
        <f>VLOOKUP(C35,Active!C$21:E$967,3,FALSE)</f>
        <v>11890.002650162152</v>
      </c>
      <c r="F35" s="16" t="s">
        <v>154</v>
      </c>
      <c r="G35" t="str">
        <f t="shared" si="4"/>
        <v>37320.374</v>
      </c>
      <c r="H35" s="23">
        <f t="shared" si="5"/>
        <v>11890</v>
      </c>
      <c r="I35" s="60" t="s">
        <v>230</v>
      </c>
      <c r="J35" s="61" t="s">
        <v>231</v>
      </c>
      <c r="K35" s="60">
        <v>11890</v>
      </c>
      <c r="L35" s="60" t="s">
        <v>232</v>
      </c>
      <c r="M35" s="61" t="s">
        <v>169</v>
      </c>
      <c r="N35" s="61"/>
      <c r="O35" s="62" t="s">
        <v>233</v>
      </c>
      <c r="P35" s="63" t="s">
        <v>229</v>
      </c>
    </row>
    <row r="36" spans="1:16" ht="12.75" customHeight="1" x14ac:dyDescent="0.2">
      <c r="A36" s="23" t="str">
        <f t="shared" si="0"/>
        <v> ORI 111 </v>
      </c>
      <c r="B36" s="16" t="str">
        <f t="shared" si="1"/>
        <v>I</v>
      </c>
      <c r="C36" s="23">
        <f t="shared" si="2"/>
        <v>40227.347000000002</v>
      </c>
      <c r="D36" t="str">
        <f t="shared" si="3"/>
        <v>vis</v>
      </c>
      <c r="E36">
        <f>VLOOKUP(C36,Active!C$21:E$967,3,FALSE)</f>
        <v>15421.009073592566</v>
      </c>
      <c r="F36" s="16" t="s">
        <v>154</v>
      </c>
      <c r="G36" t="str">
        <f t="shared" si="4"/>
        <v>40227.347</v>
      </c>
      <c r="H36" s="23">
        <f t="shared" si="5"/>
        <v>15421</v>
      </c>
      <c r="I36" s="60" t="s">
        <v>234</v>
      </c>
      <c r="J36" s="61" t="s">
        <v>235</v>
      </c>
      <c r="K36" s="60">
        <v>15421</v>
      </c>
      <c r="L36" s="60" t="s">
        <v>236</v>
      </c>
      <c r="M36" s="61" t="s">
        <v>169</v>
      </c>
      <c r="N36" s="61"/>
      <c r="O36" s="62" t="s">
        <v>237</v>
      </c>
      <c r="P36" s="62" t="s">
        <v>238</v>
      </c>
    </row>
    <row r="37" spans="1:16" ht="12.75" customHeight="1" x14ac:dyDescent="0.2">
      <c r="A37" s="23" t="str">
        <f t="shared" si="0"/>
        <v> ORI 111 </v>
      </c>
      <c r="B37" s="16" t="str">
        <f t="shared" si="1"/>
        <v>I</v>
      </c>
      <c r="C37" s="23">
        <f t="shared" si="2"/>
        <v>40237.226999999999</v>
      </c>
      <c r="D37" t="str">
        <f t="shared" si="3"/>
        <v>vis</v>
      </c>
      <c r="E37">
        <f>VLOOKUP(C37,Active!C$21:E$967,3,FALSE)</f>
        <v>15433.009991201186</v>
      </c>
      <c r="F37" s="16" t="s">
        <v>154</v>
      </c>
      <c r="G37" t="str">
        <f t="shared" si="4"/>
        <v>40237.227</v>
      </c>
      <c r="H37" s="23">
        <f t="shared" si="5"/>
        <v>15433</v>
      </c>
      <c r="I37" s="60" t="s">
        <v>239</v>
      </c>
      <c r="J37" s="61" t="s">
        <v>240</v>
      </c>
      <c r="K37" s="60">
        <v>15433</v>
      </c>
      <c r="L37" s="60" t="s">
        <v>241</v>
      </c>
      <c r="M37" s="61" t="s">
        <v>169</v>
      </c>
      <c r="N37" s="61"/>
      <c r="O37" s="62" t="s">
        <v>237</v>
      </c>
      <c r="P37" s="62" t="s">
        <v>238</v>
      </c>
    </row>
    <row r="38" spans="1:16" ht="12.75" customHeight="1" x14ac:dyDescent="0.2">
      <c r="A38" s="23" t="str">
        <f t="shared" si="0"/>
        <v> ORI 115 </v>
      </c>
      <c r="B38" s="16" t="str">
        <f t="shared" si="1"/>
        <v>I</v>
      </c>
      <c r="C38" s="23">
        <f t="shared" si="2"/>
        <v>40482.546999999999</v>
      </c>
      <c r="D38" t="str">
        <f t="shared" si="3"/>
        <v>vis</v>
      </c>
      <c r="E38">
        <f>VLOOKUP(C38,Active!C$21:E$967,3,FALSE)</f>
        <v>15730.992289556194</v>
      </c>
      <c r="F38" s="16" t="s">
        <v>154</v>
      </c>
      <c r="G38" t="str">
        <f t="shared" si="4"/>
        <v>40482.547</v>
      </c>
      <c r="H38" s="23">
        <f t="shared" si="5"/>
        <v>15731</v>
      </c>
      <c r="I38" s="60" t="s">
        <v>242</v>
      </c>
      <c r="J38" s="61" t="s">
        <v>243</v>
      </c>
      <c r="K38" s="60">
        <v>15731</v>
      </c>
      <c r="L38" s="60" t="s">
        <v>196</v>
      </c>
      <c r="M38" s="61" t="s">
        <v>169</v>
      </c>
      <c r="N38" s="61"/>
      <c r="O38" s="62" t="s">
        <v>237</v>
      </c>
      <c r="P38" s="62" t="s">
        <v>244</v>
      </c>
    </row>
    <row r="39" spans="1:16" ht="12.75" customHeight="1" x14ac:dyDescent="0.2">
      <c r="A39" s="23" t="str">
        <f t="shared" si="0"/>
        <v> ORI 116 </v>
      </c>
      <c r="B39" s="16" t="str">
        <f t="shared" si="1"/>
        <v>I</v>
      </c>
      <c r="C39" s="23">
        <f t="shared" si="2"/>
        <v>40529.487000000001</v>
      </c>
      <c r="D39" t="str">
        <f t="shared" si="3"/>
        <v>vis</v>
      </c>
      <c r="E39">
        <f>VLOOKUP(C39,Active!C$21:E$967,3,FALSE)</f>
        <v>15788.008794874899</v>
      </c>
      <c r="F39" s="16" t="s">
        <v>154</v>
      </c>
      <c r="G39" t="str">
        <f t="shared" si="4"/>
        <v>40529.487</v>
      </c>
      <c r="H39" s="23">
        <f t="shared" si="5"/>
        <v>15788</v>
      </c>
      <c r="I39" s="60" t="s">
        <v>245</v>
      </c>
      <c r="J39" s="61" t="s">
        <v>246</v>
      </c>
      <c r="K39" s="60">
        <v>15788</v>
      </c>
      <c r="L39" s="60" t="s">
        <v>236</v>
      </c>
      <c r="M39" s="61" t="s">
        <v>169</v>
      </c>
      <c r="N39" s="61"/>
      <c r="O39" s="62" t="s">
        <v>237</v>
      </c>
      <c r="P39" s="62" t="s">
        <v>247</v>
      </c>
    </row>
    <row r="40" spans="1:16" ht="12.75" customHeight="1" x14ac:dyDescent="0.2">
      <c r="A40" s="23" t="str">
        <f t="shared" si="0"/>
        <v> ORI 116 </v>
      </c>
      <c r="B40" s="16" t="str">
        <f t="shared" si="1"/>
        <v>I</v>
      </c>
      <c r="C40" s="23">
        <f t="shared" si="2"/>
        <v>40557.47</v>
      </c>
      <c r="D40" t="str">
        <f t="shared" si="3"/>
        <v>vis</v>
      </c>
      <c r="E40">
        <f>VLOOKUP(C40,Active!C$21:E$967,3,FALSE)</f>
        <v>15821.998843198999</v>
      </c>
      <c r="F40" s="16" t="s">
        <v>154</v>
      </c>
      <c r="G40" t="str">
        <f t="shared" si="4"/>
        <v>40557.470</v>
      </c>
      <c r="H40" s="23">
        <f t="shared" si="5"/>
        <v>15822</v>
      </c>
      <c r="I40" s="60" t="s">
        <v>248</v>
      </c>
      <c r="J40" s="61" t="s">
        <v>249</v>
      </c>
      <c r="K40" s="60">
        <v>15822</v>
      </c>
      <c r="L40" s="60" t="s">
        <v>174</v>
      </c>
      <c r="M40" s="61" t="s">
        <v>169</v>
      </c>
      <c r="N40" s="61"/>
      <c r="O40" s="62" t="s">
        <v>237</v>
      </c>
      <c r="P40" s="62" t="s">
        <v>247</v>
      </c>
    </row>
    <row r="41" spans="1:16" ht="12.75" customHeight="1" x14ac:dyDescent="0.2">
      <c r="A41" s="23" t="str">
        <f t="shared" si="0"/>
        <v> ORI 117 </v>
      </c>
      <c r="B41" s="16" t="str">
        <f t="shared" si="1"/>
        <v>I</v>
      </c>
      <c r="C41" s="23">
        <f t="shared" si="2"/>
        <v>40581.347999999998</v>
      </c>
      <c r="D41" t="str">
        <f t="shared" si="3"/>
        <v>vis</v>
      </c>
      <c r="E41">
        <f>VLOOKUP(C41,Active!C$21:E$967,3,FALSE)</f>
        <v>15851.002680310201</v>
      </c>
      <c r="F41" s="16" t="s">
        <v>154</v>
      </c>
      <c r="G41" t="str">
        <f t="shared" si="4"/>
        <v>40581.348</v>
      </c>
      <c r="H41" s="23">
        <f t="shared" si="5"/>
        <v>15851</v>
      </c>
      <c r="I41" s="60" t="s">
        <v>250</v>
      </c>
      <c r="J41" s="61" t="s">
        <v>251</v>
      </c>
      <c r="K41" s="60">
        <v>15851</v>
      </c>
      <c r="L41" s="60" t="s">
        <v>232</v>
      </c>
      <c r="M41" s="61" t="s">
        <v>169</v>
      </c>
      <c r="N41" s="61"/>
      <c r="O41" s="62" t="s">
        <v>237</v>
      </c>
      <c r="P41" s="62" t="s">
        <v>252</v>
      </c>
    </row>
    <row r="42" spans="1:16" ht="12.75" customHeight="1" x14ac:dyDescent="0.2">
      <c r="A42" s="23" t="str">
        <f t="shared" si="0"/>
        <v> ORI 117 </v>
      </c>
      <c r="B42" s="16" t="str">
        <f t="shared" si="1"/>
        <v>I</v>
      </c>
      <c r="C42" s="23">
        <f t="shared" si="2"/>
        <v>40590.406999999999</v>
      </c>
      <c r="D42" t="str">
        <f t="shared" si="3"/>
        <v>vis</v>
      </c>
      <c r="E42">
        <f>VLOOKUP(C42,Active!C$21:E$967,3,FALSE)</f>
        <v>15862.006355676245</v>
      </c>
      <c r="F42" s="16" t="s">
        <v>154</v>
      </c>
      <c r="G42" t="str">
        <f t="shared" si="4"/>
        <v>40590.407</v>
      </c>
      <c r="H42" s="23">
        <f t="shared" si="5"/>
        <v>15862</v>
      </c>
      <c r="I42" s="60" t="s">
        <v>253</v>
      </c>
      <c r="J42" s="61" t="s">
        <v>254</v>
      </c>
      <c r="K42" s="60">
        <v>15862</v>
      </c>
      <c r="L42" s="60" t="s">
        <v>255</v>
      </c>
      <c r="M42" s="61" t="s">
        <v>169</v>
      </c>
      <c r="N42" s="61"/>
      <c r="O42" s="62" t="s">
        <v>237</v>
      </c>
      <c r="P42" s="62" t="s">
        <v>252</v>
      </c>
    </row>
    <row r="43" spans="1:16" ht="12.75" customHeight="1" x14ac:dyDescent="0.2">
      <c r="A43" s="23" t="str">
        <f t="shared" ref="A43:A74" si="6">P43</f>
        <v> ORI 117 </v>
      </c>
      <c r="B43" s="16" t="str">
        <f t="shared" ref="B43:B74" si="7">IF(H43=INT(H43),"I","II")</f>
        <v>I</v>
      </c>
      <c r="C43" s="23">
        <f t="shared" ref="C43:C74" si="8">1*G43</f>
        <v>40604.398000000001</v>
      </c>
      <c r="D43" t="str">
        <f t="shared" ref="D43:D74" si="9">VLOOKUP(F43,I$1:J$5,2,FALSE)</f>
        <v>vis</v>
      </c>
      <c r="E43">
        <f>VLOOKUP(C43,Active!C$21:E$967,3,FALSE)</f>
        <v>15879.000772504411</v>
      </c>
      <c r="F43" s="16" t="s">
        <v>154</v>
      </c>
      <c r="G43" t="str">
        <f t="shared" ref="G43:G74" si="10">MID(I43,3,LEN(I43)-3)</f>
        <v>40604.398</v>
      </c>
      <c r="H43" s="23">
        <f t="shared" ref="H43:H74" si="11">1*K43</f>
        <v>15879</v>
      </c>
      <c r="I43" s="60" t="s">
        <v>256</v>
      </c>
      <c r="J43" s="61" t="s">
        <v>257</v>
      </c>
      <c r="K43" s="60">
        <v>15879</v>
      </c>
      <c r="L43" s="60" t="s">
        <v>227</v>
      </c>
      <c r="M43" s="61" t="s">
        <v>169</v>
      </c>
      <c r="N43" s="61"/>
      <c r="O43" s="62" t="s">
        <v>237</v>
      </c>
      <c r="P43" s="62" t="s">
        <v>252</v>
      </c>
    </row>
    <row r="44" spans="1:16" ht="12.75" customHeight="1" x14ac:dyDescent="0.2">
      <c r="A44" s="23" t="str">
        <f t="shared" si="6"/>
        <v> ORI 121 </v>
      </c>
      <c r="B44" s="16" t="str">
        <f t="shared" si="7"/>
        <v>I</v>
      </c>
      <c r="C44" s="23">
        <f t="shared" si="8"/>
        <v>40836.571000000004</v>
      </c>
      <c r="D44" t="str">
        <f t="shared" si="9"/>
        <v>vis</v>
      </c>
      <c r="E44">
        <f>VLOOKUP(C44,Active!C$21:E$967,3,FALSE)</f>
        <v>16161.013833632642</v>
      </c>
      <c r="F44" s="16" t="s">
        <v>154</v>
      </c>
      <c r="G44" t="str">
        <f t="shared" si="10"/>
        <v>40836.571</v>
      </c>
      <c r="H44" s="23">
        <f t="shared" si="11"/>
        <v>16161</v>
      </c>
      <c r="I44" s="60" t="s">
        <v>258</v>
      </c>
      <c r="J44" s="61" t="s">
        <v>259</v>
      </c>
      <c r="K44" s="60">
        <v>16161</v>
      </c>
      <c r="L44" s="60" t="s">
        <v>260</v>
      </c>
      <c r="M44" s="61" t="s">
        <v>169</v>
      </c>
      <c r="N44" s="61"/>
      <c r="O44" s="62" t="s">
        <v>237</v>
      </c>
      <c r="P44" s="62" t="s">
        <v>261</v>
      </c>
    </row>
    <row r="45" spans="1:16" ht="12.75" customHeight="1" x14ac:dyDescent="0.2">
      <c r="A45" s="23" t="str">
        <f t="shared" si="6"/>
        <v> ORI 122 </v>
      </c>
      <c r="B45" s="16" t="str">
        <f t="shared" si="7"/>
        <v>I</v>
      </c>
      <c r="C45" s="23">
        <f t="shared" si="8"/>
        <v>40865.372000000003</v>
      </c>
      <c r="D45" t="str">
        <f t="shared" si="9"/>
        <v>vis</v>
      </c>
      <c r="E45">
        <f>VLOOKUP(C45,Active!C$21:E$967,3,FALSE)</f>
        <v>16195.997480195998</v>
      </c>
      <c r="F45" s="16" t="s">
        <v>154</v>
      </c>
      <c r="G45" t="str">
        <f t="shared" si="10"/>
        <v>40865.372</v>
      </c>
      <c r="H45" s="23">
        <f t="shared" si="11"/>
        <v>16196</v>
      </c>
      <c r="I45" s="60" t="s">
        <v>262</v>
      </c>
      <c r="J45" s="61" t="s">
        <v>263</v>
      </c>
      <c r="K45" s="60">
        <v>16196</v>
      </c>
      <c r="L45" s="60" t="s">
        <v>168</v>
      </c>
      <c r="M45" s="61" t="s">
        <v>169</v>
      </c>
      <c r="N45" s="61"/>
      <c r="O45" s="62" t="s">
        <v>237</v>
      </c>
      <c r="P45" s="62" t="s">
        <v>264</v>
      </c>
    </row>
    <row r="46" spans="1:16" ht="12.75" customHeight="1" x14ac:dyDescent="0.2">
      <c r="A46" s="23" t="str">
        <f t="shared" si="6"/>
        <v> ORI 122 </v>
      </c>
      <c r="B46" s="16" t="str">
        <f t="shared" si="7"/>
        <v>I</v>
      </c>
      <c r="C46" s="23">
        <f t="shared" si="8"/>
        <v>40887.607000000004</v>
      </c>
      <c r="D46" t="str">
        <f t="shared" si="9"/>
        <v>vis</v>
      </c>
      <c r="E46">
        <f>VLOOKUP(C46,Active!C$21:E$967,3,FALSE)</f>
        <v>16223.005618154271</v>
      </c>
      <c r="F46" s="16" t="s">
        <v>154</v>
      </c>
      <c r="G46" t="str">
        <f t="shared" si="10"/>
        <v>40887.607</v>
      </c>
      <c r="H46" s="23">
        <f t="shared" si="11"/>
        <v>16223</v>
      </c>
      <c r="I46" s="60" t="s">
        <v>265</v>
      </c>
      <c r="J46" s="61" t="s">
        <v>266</v>
      </c>
      <c r="K46" s="60">
        <v>16223</v>
      </c>
      <c r="L46" s="60" t="s">
        <v>255</v>
      </c>
      <c r="M46" s="61" t="s">
        <v>169</v>
      </c>
      <c r="N46" s="61"/>
      <c r="O46" s="62" t="s">
        <v>237</v>
      </c>
      <c r="P46" s="62" t="s">
        <v>264</v>
      </c>
    </row>
    <row r="47" spans="1:16" ht="12.75" customHeight="1" x14ac:dyDescent="0.2">
      <c r="A47" s="23" t="str">
        <f t="shared" si="6"/>
        <v> ORI 122 </v>
      </c>
      <c r="B47" s="16" t="str">
        <f t="shared" si="7"/>
        <v>I</v>
      </c>
      <c r="C47" s="23">
        <f t="shared" si="8"/>
        <v>40888.413</v>
      </c>
      <c r="D47" t="str">
        <f t="shared" si="9"/>
        <v>vis</v>
      </c>
      <c r="E47">
        <f>VLOOKUP(C47,Active!C$21:E$967,3,FALSE)</f>
        <v>16223.984640380235</v>
      </c>
      <c r="F47" s="16" t="s">
        <v>154</v>
      </c>
      <c r="G47" t="str">
        <f t="shared" si="10"/>
        <v>40888.413</v>
      </c>
      <c r="H47" s="23">
        <f t="shared" si="11"/>
        <v>16224</v>
      </c>
      <c r="I47" s="60" t="s">
        <v>267</v>
      </c>
      <c r="J47" s="61" t="s">
        <v>268</v>
      </c>
      <c r="K47" s="60">
        <v>16224</v>
      </c>
      <c r="L47" s="60" t="s">
        <v>269</v>
      </c>
      <c r="M47" s="61" t="s">
        <v>169</v>
      </c>
      <c r="N47" s="61"/>
      <c r="O47" s="62" t="s">
        <v>270</v>
      </c>
      <c r="P47" s="62" t="s">
        <v>264</v>
      </c>
    </row>
    <row r="48" spans="1:16" ht="12.75" customHeight="1" x14ac:dyDescent="0.2">
      <c r="A48" s="23" t="str">
        <f t="shared" si="6"/>
        <v> ORI 122 </v>
      </c>
      <c r="B48" s="16" t="str">
        <f t="shared" si="7"/>
        <v>I</v>
      </c>
      <c r="C48" s="23">
        <f t="shared" si="8"/>
        <v>40888.434999999998</v>
      </c>
      <c r="D48" t="str">
        <f t="shared" si="9"/>
        <v>vis</v>
      </c>
      <c r="E48">
        <f>VLOOKUP(C48,Active!C$21:E$967,3,FALSE)</f>
        <v>16224.011363071262</v>
      </c>
      <c r="F48" s="16" t="s">
        <v>154</v>
      </c>
      <c r="G48" t="str">
        <f t="shared" si="10"/>
        <v>40888.435</v>
      </c>
      <c r="H48" s="23">
        <f t="shared" si="11"/>
        <v>16224</v>
      </c>
      <c r="I48" s="60" t="s">
        <v>271</v>
      </c>
      <c r="J48" s="61" t="s">
        <v>272</v>
      </c>
      <c r="K48" s="60">
        <v>16224</v>
      </c>
      <c r="L48" s="60" t="s">
        <v>273</v>
      </c>
      <c r="M48" s="61" t="s">
        <v>169</v>
      </c>
      <c r="N48" s="61"/>
      <c r="O48" s="62" t="s">
        <v>237</v>
      </c>
      <c r="P48" s="62" t="s">
        <v>264</v>
      </c>
    </row>
    <row r="49" spans="1:16" ht="12.75" customHeight="1" x14ac:dyDescent="0.2">
      <c r="A49" s="23" t="str">
        <f t="shared" si="6"/>
        <v> ORI 122 </v>
      </c>
      <c r="B49" s="16" t="str">
        <f t="shared" si="7"/>
        <v>I</v>
      </c>
      <c r="C49" s="23">
        <f t="shared" si="8"/>
        <v>40921.360999999997</v>
      </c>
      <c r="D49" t="str">
        <f t="shared" si="9"/>
        <v>vis</v>
      </c>
      <c r="E49">
        <f>VLOOKUP(C49,Active!C$21:E$967,3,FALSE)</f>
        <v>16264.005514202996</v>
      </c>
      <c r="F49" s="16" t="s">
        <v>154</v>
      </c>
      <c r="G49" t="str">
        <f t="shared" si="10"/>
        <v>40921.361</v>
      </c>
      <c r="H49" s="23">
        <f t="shared" si="11"/>
        <v>16264</v>
      </c>
      <c r="I49" s="60" t="s">
        <v>274</v>
      </c>
      <c r="J49" s="61" t="s">
        <v>275</v>
      </c>
      <c r="K49" s="60">
        <v>16264</v>
      </c>
      <c r="L49" s="60" t="s">
        <v>255</v>
      </c>
      <c r="M49" s="61" t="s">
        <v>169</v>
      </c>
      <c r="N49" s="61"/>
      <c r="O49" s="62" t="s">
        <v>237</v>
      </c>
      <c r="P49" s="62" t="s">
        <v>264</v>
      </c>
    </row>
    <row r="50" spans="1:16" ht="12.75" customHeight="1" x14ac:dyDescent="0.2">
      <c r="A50" s="23" t="str">
        <f t="shared" si="6"/>
        <v> ORI 123 </v>
      </c>
      <c r="B50" s="16" t="str">
        <f t="shared" si="7"/>
        <v>I</v>
      </c>
      <c r="C50" s="23">
        <f t="shared" si="8"/>
        <v>40939.474000000002</v>
      </c>
      <c r="D50" t="str">
        <f t="shared" si="9"/>
        <v>vis</v>
      </c>
      <c r="E50">
        <f>VLOOKUP(C50,Active!C$21:E$967,3,FALSE)</f>
        <v>16286.006791596219</v>
      </c>
      <c r="F50" s="16" t="s">
        <v>154</v>
      </c>
      <c r="G50" t="str">
        <f t="shared" si="10"/>
        <v>40939.474</v>
      </c>
      <c r="H50" s="23">
        <f t="shared" si="11"/>
        <v>16286</v>
      </c>
      <c r="I50" s="60" t="s">
        <v>276</v>
      </c>
      <c r="J50" s="61" t="s">
        <v>277</v>
      </c>
      <c r="K50" s="60">
        <v>16286</v>
      </c>
      <c r="L50" s="60" t="s">
        <v>278</v>
      </c>
      <c r="M50" s="61" t="s">
        <v>169</v>
      </c>
      <c r="N50" s="61"/>
      <c r="O50" s="62" t="s">
        <v>237</v>
      </c>
      <c r="P50" s="62" t="s">
        <v>279</v>
      </c>
    </row>
    <row r="51" spans="1:16" ht="12.75" customHeight="1" x14ac:dyDescent="0.2">
      <c r="A51" s="23" t="str">
        <f t="shared" si="6"/>
        <v> ORI 123 </v>
      </c>
      <c r="B51" s="16" t="str">
        <f t="shared" si="7"/>
        <v>I</v>
      </c>
      <c r="C51" s="23">
        <f t="shared" si="8"/>
        <v>40972.404999999999</v>
      </c>
      <c r="D51" t="str">
        <f t="shared" si="9"/>
        <v>vis</v>
      </c>
      <c r="E51">
        <f>VLOOKUP(C51,Active!C$21:E$967,3,FALSE)</f>
        <v>16326.00701606682</v>
      </c>
      <c r="F51" s="16" t="s">
        <v>154</v>
      </c>
      <c r="G51" t="str">
        <f t="shared" si="10"/>
        <v>40972.405</v>
      </c>
      <c r="H51" s="23">
        <f t="shared" si="11"/>
        <v>16326</v>
      </c>
      <c r="I51" s="60" t="s">
        <v>280</v>
      </c>
      <c r="J51" s="61" t="s">
        <v>281</v>
      </c>
      <c r="K51" s="60">
        <v>16326</v>
      </c>
      <c r="L51" s="60" t="s">
        <v>278</v>
      </c>
      <c r="M51" s="61" t="s">
        <v>169</v>
      </c>
      <c r="N51" s="61"/>
      <c r="O51" s="62" t="s">
        <v>237</v>
      </c>
      <c r="P51" s="62" t="s">
        <v>279</v>
      </c>
    </row>
    <row r="52" spans="1:16" ht="12.75" customHeight="1" x14ac:dyDescent="0.2">
      <c r="A52" s="23" t="str">
        <f t="shared" si="6"/>
        <v> ORI 126 </v>
      </c>
      <c r="B52" s="16" t="str">
        <f t="shared" si="7"/>
        <v>I</v>
      </c>
      <c r="C52" s="23">
        <f t="shared" si="8"/>
        <v>41162.582000000002</v>
      </c>
      <c r="D52" t="str">
        <f t="shared" si="9"/>
        <v>vis</v>
      </c>
      <c r="E52">
        <f>VLOOKUP(C52,Active!C$21:E$967,3,FALSE)</f>
        <v>16557.00888935176</v>
      </c>
      <c r="F52" s="16" t="s">
        <v>154</v>
      </c>
      <c r="G52" t="str">
        <f t="shared" si="10"/>
        <v>41162.582</v>
      </c>
      <c r="H52" s="23">
        <f t="shared" si="11"/>
        <v>16557</v>
      </c>
      <c r="I52" s="60" t="s">
        <v>282</v>
      </c>
      <c r="J52" s="61" t="s">
        <v>283</v>
      </c>
      <c r="K52" s="60">
        <v>16557</v>
      </c>
      <c r="L52" s="60" t="s">
        <v>236</v>
      </c>
      <c r="M52" s="61" t="s">
        <v>169</v>
      </c>
      <c r="N52" s="61"/>
      <c r="O52" s="62" t="s">
        <v>237</v>
      </c>
      <c r="P52" s="62" t="s">
        <v>284</v>
      </c>
    </row>
    <row r="53" spans="1:16" ht="12.75" customHeight="1" x14ac:dyDescent="0.2">
      <c r="A53" s="23" t="str">
        <f t="shared" si="6"/>
        <v> ORI 126 </v>
      </c>
      <c r="B53" s="16" t="str">
        <f t="shared" si="7"/>
        <v>I</v>
      </c>
      <c r="C53" s="23">
        <f t="shared" si="8"/>
        <v>41176.574000000001</v>
      </c>
      <c r="D53" t="str">
        <f t="shared" si="9"/>
        <v>vis</v>
      </c>
      <c r="E53">
        <f>VLOOKUP(C53,Active!C$21:E$967,3,FALSE)</f>
        <v>16574.004520847695</v>
      </c>
      <c r="F53" s="16" t="s">
        <v>154</v>
      </c>
      <c r="G53" t="str">
        <f t="shared" si="10"/>
        <v>41176.574</v>
      </c>
      <c r="H53" s="23">
        <f t="shared" si="11"/>
        <v>16574</v>
      </c>
      <c r="I53" s="60" t="s">
        <v>285</v>
      </c>
      <c r="J53" s="61" t="s">
        <v>286</v>
      </c>
      <c r="K53" s="60">
        <v>16574</v>
      </c>
      <c r="L53" s="60" t="s">
        <v>287</v>
      </c>
      <c r="M53" s="61" t="s">
        <v>169</v>
      </c>
      <c r="N53" s="61"/>
      <c r="O53" s="62" t="s">
        <v>237</v>
      </c>
      <c r="P53" s="62" t="s">
        <v>284</v>
      </c>
    </row>
    <row r="54" spans="1:16" ht="12.75" customHeight="1" x14ac:dyDescent="0.2">
      <c r="A54" s="23" t="str">
        <f t="shared" si="6"/>
        <v> ORI 126 </v>
      </c>
      <c r="B54" s="16" t="str">
        <f t="shared" si="7"/>
        <v>I</v>
      </c>
      <c r="C54" s="23">
        <f t="shared" si="8"/>
        <v>41181.514000000003</v>
      </c>
      <c r="D54" t="str">
        <f t="shared" si="9"/>
        <v>vis</v>
      </c>
      <c r="E54">
        <f>VLOOKUP(C54,Active!C$21:E$967,3,FALSE)</f>
        <v>16580.004979652011</v>
      </c>
      <c r="F54" s="16" t="s">
        <v>154</v>
      </c>
      <c r="G54" t="str">
        <f t="shared" si="10"/>
        <v>41181.514</v>
      </c>
      <c r="H54" s="23">
        <f t="shared" si="11"/>
        <v>16580</v>
      </c>
      <c r="I54" s="60" t="s">
        <v>288</v>
      </c>
      <c r="J54" s="61" t="s">
        <v>289</v>
      </c>
      <c r="K54" s="60">
        <v>16580</v>
      </c>
      <c r="L54" s="60" t="s">
        <v>287</v>
      </c>
      <c r="M54" s="61" t="s">
        <v>169</v>
      </c>
      <c r="N54" s="61"/>
      <c r="O54" s="62" t="s">
        <v>237</v>
      </c>
      <c r="P54" s="62" t="s">
        <v>284</v>
      </c>
    </row>
    <row r="55" spans="1:16" ht="12.75" customHeight="1" x14ac:dyDescent="0.2">
      <c r="A55" s="23" t="str">
        <f t="shared" si="6"/>
        <v> ORI 127 </v>
      </c>
      <c r="B55" s="16" t="str">
        <f t="shared" si="7"/>
        <v>I</v>
      </c>
      <c r="C55" s="23">
        <f t="shared" si="8"/>
        <v>41213.622000000003</v>
      </c>
      <c r="D55" t="str">
        <f t="shared" si="9"/>
        <v>vis</v>
      </c>
      <c r="E55">
        <f>VLOOKUP(C55,Active!C$21:E$967,3,FALSE)</f>
        <v>16619.005532544488</v>
      </c>
      <c r="F55" s="16" t="s">
        <v>154</v>
      </c>
      <c r="G55" t="str">
        <f t="shared" si="10"/>
        <v>41213.622</v>
      </c>
      <c r="H55" s="23">
        <f t="shared" si="11"/>
        <v>16619</v>
      </c>
      <c r="I55" s="60" t="s">
        <v>290</v>
      </c>
      <c r="J55" s="61" t="s">
        <v>291</v>
      </c>
      <c r="K55" s="60">
        <v>16619</v>
      </c>
      <c r="L55" s="60" t="s">
        <v>255</v>
      </c>
      <c r="M55" s="61" t="s">
        <v>169</v>
      </c>
      <c r="N55" s="61"/>
      <c r="O55" s="62" t="s">
        <v>237</v>
      </c>
      <c r="P55" s="62" t="s">
        <v>292</v>
      </c>
    </row>
    <row r="56" spans="1:16" ht="12.75" customHeight="1" x14ac:dyDescent="0.2">
      <c r="A56" s="23" t="str">
        <f t="shared" si="6"/>
        <v> ORI 127 </v>
      </c>
      <c r="B56" s="16" t="str">
        <f t="shared" si="7"/>
        <v>I</v>
      </c>
      <c r="C56" s="23">
        <f t="shared" si="8"/>
        <v>41227.616000000002</v>
      </c>
      <c r="D56" t="str">
        <f t="shared" si="9"/>
        <v>vis</v>
      </c>
      <c r="E56">
        <f>VLOOKUP(C56,Active!C$21:E$967,3,FALSE)</f>
        <v>16636.003593375972</v>
      </c>
      <c r="F56" s="16" t="s">
        <v>154</v>
      </c>
      <c r="G56" t="str">
        <f t="shared" si="10"/>
        <v>41227.616</v>
      </c>
      <c r="H56" s="23">
        <f t="shared" si="11"/>
        <v>16636</v>
      </c>
      <c r="I56" s="60" t="s">
        <v>293</v>
      </c>
      <c r="J56" s="61" t="s">
        <v>294</v>
      </c>
      <c r="K56" s="60">
        <v>16636</v>
      </c>
      <c r="L56" s="60" t="s">
        <v>295</v>
      </c>
      <c r="M56" s="61" t="s">
        <v>169</v>
      </c>
      <c r="N56" s="61"/>
      <c r="O56" s="62" t="s">
        <v>237</v>
      </c>
      <c r="P56" s="62" t="s">
        <v>292</v>
      </c>
    </row>
    <row r="57" spans="1:16" ht="12.75" customHeight="1" x14ac:dyDescent="0.2">
      <c r="A57" s="23" t="str">
        <f t="shared" si="6"/>
        <v> ORI 129 </v>
      </c>
      <c r="B57" s="16" t="str">
        <f t="shared" si="7"/>
        <v>I</v>
      </c>
      <c r="C57" s="23">
        <f t="shared" si="8"/>
        <v>41246.544000000002</v>
      </c>
      <c r="D57" t="str">
        <f t="shared" si="9"/>
        <v>vis</v>
      </c>
      <c r="E57">
        <f>VLOOKUP(C57,Active!C$21:E$967,3,FALSE)</f>
        <v>16658.994825005124</v>
      </c>
      <c r="F57" s="16" t="s">
        <v>154</v>
      </c>
      <c r="G57" t="str">
        <f t="shared" si="10"/>
        <v>41246.544</v>
      </c>
      <c r="H57" s="23">
        <f t="shared" si="11"/>
        <v>16659</v>
      </c>
      <c r="I57" s="60" t="s">
        <v>296</v>
      </c>
      <c r="J57" s="61" t="s">
        <v>297</v>
      </c>
      <c r="K57" s="60">
        <v>16659</v>
      </c>
      <c r="L57" s="60" t="s">
        <v>210</v>
      </c>
      <c r="M57" s="61" t="s">
        <v>169</v>
      </c>
      <c r="N57" s="61"/>
      <c r="O57" s="62" t="s">
        <v>237</v>
      </c>
      <c r="P57" s="62" t="s">
        <v>298</v>
      </c>
    </row>
    <row r="58" spans="1:16" ht="12.75" customHeight="1" x14ac:dyDescent="0.2">
      <c r="A58" s="23" t="str">
        <f t="shared" si="6"/>
        <v> BBS 1 </v>
      </c>
      <c r="B58" s="16" t="str">
        <f t="shared" si="7"/>
        <v>I</v>
      </c>
      <c r="C58" s="23">
        <f t="shared" si="8"/>
        <v>41299.235999999997</v>
      </c>
      <c r="D58" t="str">
        <f t="shared" si="9"/>
        <v>vis</v>
      </c>
      <c r="E58">
        <f>VLOOKUP(C58,Active!C$21:E$967,3,FALSE)</f>
        <v>16722.998099360742</v>
      </c>
      <c r="F58" s="16" t="s">
        <v>154</v>
      </c>
      <c r="G58" t="str">
        <f t="shared" si="10"/>
        <v>41299.236</v>
      </c>
      <c r="H58" s="23">
        <f t="shared" si="11"/>
        <v>16723</v>
      </c>
      <c r="I58" s="60" t="s">
        <v>299</v>
      </c>
      <c r="J58" s="61" t="s">
        <v>300</v>
      </c>
      <c r="K58" s="60">
        <v>16723</v>
      </c>
      <c r="L58" s="60" t="s">
        <v>168</v>
      </c>
      <c r="M58" s="61" t="s">
        <v>169</v>
      </c>
      <c r="N58" s="61"/>
      <c r="O58" s="62" t="s">
        <v>237</v>
      </c>
      <c r="P58" s="62" t="s">
        <v>301</v>
      </c>
    </row>
    <row r="59" spans="1:16" ht="12.75" customHeight="1" x14ac:dyDescent="0.2">
      <c r="A59" s="23" t="str">
        <f t="shared" si="6"/>
        <v> BBS 1 </v>
      </c>
      <c r="B59" s="16" t="str">
        <f t="shared" si="7"/>
        <v>I</v>
      </c>
      <c r="C59" s="23">
        <f t="shared" si="8"/>
        <v>41302.544999999998</v>
      </c>
      <c r="D59" t="str">
        <f t="shared" si="9"/>
        <v>vis</v>
      </c>
      <c r="E59">
        <f>VLOOKUP(C59,Active!C$21:E$967,3,FALSE)</f>
        <v>16727.017435025413</v>
      </c>
      <c r="F59" s="16" t="s">
        <v>154</v>
      </c>
      <c r="G59" t="str">
        <f t="shared" si="10"/>
        <v>41302.545</v>
      </c>
      <c r="H59" s="23">
        <f t="shared" si="11"/>
        <v>16727</v>
      </c>
      <c r="I59" s="60" t="s">
        <v>302</v>
      </c>
      <c r="J59" s="61" t="s">
        <v>303</v>
      </c>
      <c r="K59" s="60">
        <v>16727</v>
      </c>
      <c r="L59" s="60" t="s">
        <v>304</v>
      </c>
      <c r="M59" s="61" t="s">
        <v>169</v>
      </c>
      <c r="N59" s="61"/>
      <c r="O59" s="62" t="s">
        <v>237</v>
      </c>
      <c r="P59" s="62" t="s">
        <v>301</v>
      </c>
    </row>
    <row r="60" spans="1:16" ht="12.75" customHeight="1" x14ac:dyDescent="0.2">
      <c r="A60" s="23" t="str">
        <f t="shared" si="6"/>
        <v> BBS 1 </v>
      </c>
      <c r="B60" s="16" t="str">
        <f t="shared" si="7"/>
        <v>I</v>
      </c>
      <c r="C60" s="23">
        <f t="shared" si="8"/>
        <v>41308.290999999997</v>
      </c>
      <c r="D60" t="str">
        <f t="shared" si="9"/>
        <v>vis</v>
      </c>
      <c r="E60">
        <f>VLOOKUP(C60,Active!C$21:E$967,3,FALSE)</f>
        <v>16733.99691605569</v>
      </c>
      <c r="F60" s="16" t="s">
        <v>154</v>
      </c>
      <c r="G60" t="str">
        <f t="shared" si="10"/>
        <v>41308.291</v>
      </c>
      <c r="H60" s="23">
        <f t="shared" si="11"/>
        <v>16734</v>
      </c>
      <c r="I60" s="60" t="s">
        <v>305</v>
      </c>
      <c r="J60" s="61" t="s">
        <v>306</v>
      </c>
      <c r="K60" s="60">
        <v>16734</v>
      </c>
      <c r="L60" s="60" t="s">
        <v>207</v>
      </c>
      <c r="M60" s="61" t="s">
        <v>169</v>
      </c>
      <c r="N60" s="61"/>
      <c r="O60" s="62" t="s">
        <v>270</v>
      </c>
      <c r="P60" s="62" t="s">
        <v>301</v>
      </c>
    </row>
    <row r="61" spans="1:16" ht="12.75" customHeight="1" x14ac:dyDescent="0.2">
      <c r="A61" s="23" t="str">
        <f t="shared" si="6"/>
        <v> BBS 1 </v>
      </c>
      <c r="B61" s="16" t="str">
        <f t="shared" si="7"/>
        <v>I</v>
      </c>
      <c r="C61" s="23">
        <f t="shared" si="8"/>
        <v>41308.300999999999</v>
      </c>
      <c r="D61" t="str">
        <f t="shared" si="9"/>
        <v>vis</v>
      </c>
      <c r="E61">
        <f>VLOOKUP(C61,Active!C$21:E$967,3,FALSE)</f>
        <v>16734.009062733436</v>
      </c>
      <c r="F61" s="16" t="s">
        <v>154</v>
      </c>
      <c r="G61" t="str">
        <f t="shared" si="10"/>
        <v>41308.301</v>
      </c>
      <c r="H61" s="23">
        <f t="shared" si="11"/>
        <v>16734</v>
      </c>
      <c r="I61" s="60" t="s">
        <v>307</v>
      </c>
      <c r="J61" s="61" t="s">
        <v>308</v>
      </c>
      <c r="K61" s="60">
        <v>16734</v>
      </c>
      <c r="L61" s="60" t="s">
        <v>236</v>
      </c>
      <c r="M61" s="61" t="s">
        <v>169</v>
      </c>
      <c r="N61" s="61"/>
      <c r="O61" s="62" t="s">
        <v>237</v>
      </c>
      <c r="P61" s="62" t="s">
        <v>301</v>
      </c>
    </row>
    <row r="62" spans="1:16" ht="12.75" customHeight="1" x14ac:dyDescent="0.2">
      <c r="A62" s="23" t="str">
        <f t="shared" si="6"/>
        <v> BBS 1 </v>
      </c>
      <c r="B62" s="16" t="str">
        <f t="shared" si="7"/>
        <v>I</v>
      </c>
      <c r="C62" s="23">
        <f t="shared" si="8"/>
        <v>41350.285000000003</v>
      </c>
      <c r="D62" t="str">
        <f t="shared" si="9"/>
        <v>vis</v>
      </c>
      <c r="E62">
        <f>VLOOKUP(C62,Active!C$21:E$967,3,FALSE)</f>
        <v>16785.005674563443</v>
      </c>
      <c r="F62" s="16" t="s">
        <v>154</v>
      </c>
      <c r="G62" t="str">
        <f t="shared" si="10"/>
        <v>41350.285</v>
      </c>
      <c r="H62" s="23">
        <f t="shared" si="11"/>
        <v>16785</v>
      </c>
      <c r="I62" s="60" t="s">
        <v>309</v>
      </c>
      <c r="J62" s="61" t="s">
        <v>310</v>
      </c>
      <c r="K62" s="60">
        <v>16785</v>
      </c>
      <c r="L62" s="60" t="s">
        <v>255</v>
      </c>
      <c r="M62" s="61" t="s">
        <v>169</v>
      </c>
      <c r="N62" s="61"/>
      <c r="O62" s="62" t="s">
        <v>237</v>
      </c>
      <c r="P62" s="62" t="s">
        <v>301</v>
      </c>
    </row>
    <row r="63" spans="1:16" ht="12.75" customHeight="1" x14ac:dyDescent="0.2">
      <c r="A63" s="23" t="str">
        <f t="shared" si="6"/>
        <v> BBS 2 </v>
      </c>
      <c r="B63" s="16" t="str">
        <f t="shared" si="7"/>
        <v>I</v>
      </c>
      <c r="C63" s="23">
        <f t="shared" si="8"/>
        <v>41392.269999999997</v>
      </c>
      <c r="D63" t="str">
        <f t="shared" si="9"/>
        <v>vis</v>
      </c>
      <c r="E63">
        <f>VLOOKUP(C63,Active!C$21:E$967,3,FALSE)</f>
        <v>16836.003501061212</v>
      </c>
      <c r="F63" s="16" t="s">
        <v>154</v>
      </c>
      <c r="G63" t="str">
        <f t="shared" si="10"/>
        <v>41392.270</v>
      </c>
      <c r="H63" s="23">
        <f t="shared" si="11"/>
        <v>16836</v>
      </c>
      <c r="I63" s="60" t="s">
        <v>311</v>
      </c>
      <c r="J63" s="61" t="s">
        <v>312</v>
      </c>
      <c r="K63" s="60">
        <v>16836</v>
      </c>
      <c r="L63" s="60" t="s">
        <v>295</v>
      </c>
      <c r="M63" s="61" t="s">
        <v>169</v>
      </c>
      <c r="N63" s="61"/>
      <c r="O63" s="62" t="s">
        <v>237</v>
      </c>
      <c r="P63" s="62" t="s">
        <v>313</v>
      </c>
    </row>
    <row r="64" spans="1:16" ht="12.75" customHeight="1" x14ac:dyDescent="0.2">
      <c r="A64" s="23" t="str">
        <f t="shared" si="6"/>
        <v> BBS 5 </v>
      </c>
      <c r="B64" s="16" t="str">
        <f t="shared" si="7"/>
        <v>I</v>
      </c>
      <c r="C64" s="23">
        <f t="shared" si="8"/>
        <v>41553.633000000002</v>
      </c>
      <c r="D64" t="str">
        <f t="shared" si="9"/>
        <v>vis</v>
      </c>
      <c r="E64">
        <f>VLOOKUP(C64,Active!C$21:E$967,3,FALSE)</f>
        <v>17032.005937101734</v>
      </c>
      <c r="F64" s="16" t="s">
        <v>154</v>
      </c>
      <c r="G64" t="str">
        <f t="shared" si="10"/>
        <v>41553.633</v>
      </c>
      <c r="H64" s="23">
        <f t="shared" si="11"/>
        <v>17032</v>
      </c>
      <c r="I64" s="60" t="s">
        <v>314</v>
      </c>
      <c r="J64" s="61" t="s">
        <v>315</v>
      </c>
      <c r="K64" s="60">
        <v>17032</v>
      </c>
      <c r="L64" s="60" t="s">
        <v>255</v>
      </c>
      <c r="M64" s="61" t="s">
        <v>169</v>
      </c>
      <c r="N64" s="61"/>
      <c r="O64" s="62" t="s">
        <v>237</v>
      </c>
      <c r="P64" s="62" t="s">
        <v>316</v>
      </c>
    </row>
    <row r="65" spans="1:16" ht="12.75" customHeight="1" x14ac:dyDescent="0.2">
      <c r="A65" s="23" t="str">
        <f t="shared" si="6"/>
        <v> BBS 5 </v>
      </c>
      <c r="B65" s="16" t="str">
        <f t="shared" si="7"/>
        <v>I</v>
      </c>
      <c r="C65" s="23">
        <f t="shared" si="8"/>
        <v>41581.624000000003</v>
      </c>
      <c r="D65" t="str">
        <f t="shared" si="9"/>
        <v>vis</v>
      </c>
      <c r="E65">
        <f>VLOOKUP(C65,Active!C$21:E$967,3,FALSE)</f>
        <v>17066.00570276803</v>
      </c>
      <c r="F65" s="16" t="s">
        <v>154</v>
      </c>
      <c r="G65" t="str">
        <f t="shared" si="10"/>
        <v>41581.624</v>
      </c>
      <c r="H65" s="23">
        <f t="shared" si="11"/>
        <v>17066</v>
      </c>
      <c r="I65" s="60" t="s">
        <v>317</v>
      </c>
      <c r="J65" s="61" t="s">
        <v>318</v>
      </c>
      <c r="K65" s="60">
        <v>17066</v>
      </c>
      <c r="L65" s="60" t="s">
        <v>255</v>
      </c>
      <c r="M65" s="61" t="s">
        <v>169</v>
      </c>
      <c r="N65" s="61"/>
      <c r="O65" s="62" t="s">
        <v>237</v>
      </c>
      <c r="P65" s="62" t="s">
        <v>316</v>
      </c>
    </row>
    <row r="66" spans="1:16" ht="12.75" customHeight="1" x14ac:dyDescent="0.2">
      <c r="A66" s="23" t="str">
        <f t="shared" si="6"/>
        <v> BBS 6 </v>
      </c>
      <c r="B66" s="16" t="str">
        <f t="shared" si="7"/>
        <v>I</v>
      </c>
      <c r="C66" s="23">
        <f t="shared" si="8"/>
        <v>41624.445</v>
      </c>
      <c r="D66" t="str">
        <f t="shared" si="9"/>
        <v>vis</v>
      </c>
      <c r="E66">
        <f>VLOOKUP(C66,Active!C$21:E$967,3,FALSE)</f>
        <v>17118.018991524994</v>
      </c>
      <c r="F66" s="16" t="s">
        <v>154</v>
      </c>
      <c r="G66" t="str">
        <f t="shared" si="10"/>
        <v>41624.445</v>
      </c>
      <c r="H66" s="23">
        <f t="shared" si="11"/>
        <v>17118</v>
      </c>
      <c r="I66" s="60" t="s">
        <v>319</v>
      </c>
      <c r="J66" s="61" t="s">
        <v>320</v>
      </c>
      <c r="K66" s="60">
        <v>17118</v>
      </c>
      <c r="L66" s="60" t="s">
        <v>321</v>
      </c>
      <c r="M66" s="61" t="s">
        <v>169</v>
      </c>
      <c r="N66" s="61"/>
      <c r="O66" s="62" t="s">
        <v>237</v>
      </c>
      <c r="P66" s="62" t="s">
        <v>65</v>
      </c>
    </row>
    <row r="67" spans="1:16" ht="12.75" customHeight="1" x14ac:dyDescent="0.2">
      <c r="A67" s="23" t="str">
        <f t="shared" si="6"/>
        <v> BBS 6 </v>
      </c>
      <c r="B67" s="16" t="str">
        <f t="shared" si="7"/>
        <v>I</v>
      </c>
      <c r="C67" s="23">
        <f t="shared" si="8"/>
        <v>41648.305999999997</v>
      </c>
      <c r="D67" t="str">
        <f t="shared" si="9"/>
        <v>vis</v>
      </c>
      <c r="E67">
        <f>VLOOKUP(C67,Active!C$21:E$967,3,FALSE)</f>
        <v>17147.002179284034</v>
      </c>
      <c r="F67" s="16" t="s">
        <v>154</v>
      </c>
      <c r="G67" t="str">
        <f t="shared" si="10"/>
        <v>41648.306</v>
      </c>
      <c r="H67" s="23">
        <f t="shared" si="11"/>
        <v>17147</v>
      </c>
      <c r="I67" s="60" t="s">
        <v>322</v>
      </c>
      <c r="J67" s="61" t="s">
        <v>323</v>
      </c>
      <c r="K67" s="60">
        <v>17147</v>
      </c>
      <c r="L67" s="60" t="s">
        <v>232</v>
      </c>
      <c r="M67" s="61" t="s">
        <v>169</v>
      </c>
      <c r="N67" s="61"/>
      <c r="O67" s="62" t="s">
        <v>237</v>
      </c>
      <c r="P67" s="62" t="s">
        <v>65</v>
      </c>
    </row>
    <row r="68" spans="1:16" ht="12.75" customHeight="1" x14ac:dyDescent="0.2">
      <c r="A68" s="23" t="str">
        <f t="shared" si="6"/>
        <v> BBS 7 </v>
      </c>
      <c r="B68" s="16" t="str">
        <f t="shared" si="7"/>
        <v>I</v>
      </c>
      <c r="C68" s="23">
        <f t="shared" si="8"/>
        <v>41657.370999999999</v>
      </c>
      <c r="D68" t="str">
        <f t="shared" si="9"/>
        <v>vis</v>
      </c>
      <c r="E68">
        <f>VLOOKUP(C68,Active!C$21:E$967,3,FALSE)</f>
        <v>17158.013142656728</v>
      </c>
      <c r="F68" s="16" t="s">
        <v>154</v>
      </c>
      <c r="G68" t="str">
        <f t="shared" si="10"/>
        <v>41657.371</v>
      </c>
      <c r="H68" s="23">
        <f t="shared" si="11"/>
        <v>17158</v>
      </c>
      <c r="I68" s="60" t="s">
        <v>324</v>
      </c>
      <c r="J68" s="61" t="s">
        <v>325</v>
      </c>
      <c r="K68" s="60">
        <v>17158</v>
      </c>
      <c r="L68" s="60" t="s">
        <v>260</v>
      </c>
      <c r="M68" s="61" t="s">
        <v>169</v>
      </c>
      <c r="N68" s="61"/>
      <c r="O68" s="62" t="s">
        <v>270</v>
      </c>
      <c r="P68" s="62" t="s">
        <v>326</v>
      </c>
    </row>
    <row r="69" spans="1:16" ht="12.75" customHeight="1" x14ac:dyDescent="0.2">
      <c r="A69" s="23" t="str">
        <f t="shared" si="6"/>
        <v> BBS 7 </v>
      </c>
      <c r="B69" s="16" t="str">
        <f t="shared" si="7"/>
        <v>I</v>
      </c>
      <c r="C69" s="23">
        <f t="shared" si="8"/>
        <v>41681.228999999999</v>
      </c>
      <c r="D69" t="str">
        <f t="shared" si="9"/>
        <v>vis</v>
      </c>
      <c r="E69">
        <f>VLOOKUP(C69,Active!C$21:E$967,3,FALSE)</f>
        <v>17186.99268641245</v>
      </c>
      <c r="F69" s="16" t="s">
        <v>154</v>
      </c>
      <c r="G69" t="str">
        <f t="shared" si="10"/>
        <v>41681.229</v>
      </c>
      <c r="H69" s="23">
        <f t="shared" si="11"/>
        <v>17187</v>
      </c>
      <c r="I69" s="60" t="s">
        <v>327</v>
      </c>
      <c r="J69" s="61" t="s">
        <v>328</v>
      </c>
      <c r="K69" s="60">
        <v>17187</v>
      </c>
      <c r="L69" s="60" t="s">
        <v>196</v>
      </c>
      <c r="M69" s="61" t="s">
        <v>169</v>
      </c>
      <c r="N69" s="61"/>
      <c r="O69" s="62" t="s">
        <v>237</v>
      </c>
      <c r="P69" s="62" t="s">
        <v>326</v>
      </c>
    </row>
    <row r="70" spans="1:16" ht="12.75" customHeight="1" x14ac:dyDescent="0.2">
      <c r="A70" s="23" t="str">
        <f t="shared" si="6"/>
        <v> BBS 7 </v>
      </c>
      <c r="B70" s="16" t="str">
        <f t="shared" si="7"/>
        <v>I</v>
      </c>
      <c r="C70" s="23">
        <f t="shared" si="8"/>
        <v>41699.339999999997</v>
      </c>
      <c r="D70" t="str">
        <f t="shared" si="9"/>
        <v>vis</v>
      </c>
      <c r="E70">
        <f>VLOOKUP(C70,Active!C$21:E$967,3,FALSE)</f>
        <v>17208.991534470115</v>
      </c>
      <c r="F70" s="16" t="s">
        <v>154</v>
      </c>
      <c r="G70" t="str">
        <f t="shared" si="10"/>
        <v>41699.340</v>
      </c>
      <c r="H70" s="23">
        <f t="shared" si="11"/>
        <v>17209</v>
      </c>
      <c r="I70" s="60" t="s">
        <v>329</v>
      </c>
      <c r="J70" s="61" t="s">
        <v>330</v>
      </c>
      <c r="K70" s="60">
        <v>17209</v>
      </c>
      <c r="L70" s="60" t="s">
        <v>177</v>
      </c>
      <c r="M70" s="61" t="s">
        <v>169</v>
      </c>
      <c r="N70" s="61"/>
      <c r="O70" s="62" t="s">
        <v>237</v>
      </c>
      <c r="P70" s="62" t="s">
        <v>326</v>
      </c>
    </row>
    <row r="71" spans="1:16" ht="12.75" customHeight="1" x14ac:dyDescent="0.2">
      <c r="A71" s="23" t="str">
        <f t="shared" si="6"/>
        <v> BBS 11 </v>
      </c>
      <c r="B71" s="16" t="str">
        <f t="shared" si="7"/>
        <v>I</v>
      </c>
      <c r="C71" s="23">
        <f t="shared" si="8"/>
        <v>41931.504999999997</v>
      </c>
      <c r="D71" t="str">
        <f t="shared" si="9"/>
        <v>vis</v>
      </c>
      <c r="E71">
        <f>VLOOKUP(C71,Active!C$21:E$967,3,FALSE)</f>
        <v>17490.994878256151</v>
      </c>
      <c r="F71" s="16" t="s">
        <v>154</v>
      </c>
      <c r="G71" t="str">
        <f t="shared" si="10"/>
        <v>41931.505</v>
      </c>
      <c r="H71" s="23">
        <f t="shared" si="11"/>
        <v>17491</v>
      </c>
      <c r="I71" s="60" t="s">
        <v>331</v>
      </c>
      <c r="J71" s="61" t="s">
        <v>332</v>
      </c>
      <c r="K71" s="60">
        <v>17491</v>
      </c>
      <c r="L71" s="60" t="s">
        <v>210</v>
      </c>
      <c r="M71" s="61" t="s">
        <v>169</v>
      </c>
      <c r="N71" s="61"/>
      <c r="O71" s="62" t="s">
        <v>237</v>
      </c>
      <c r="P71" s="62" t="s">
        <v>333</v>
      </c>
    </row>
    <row r="72" spans="1:16" ht="12.75" customHeight="1" x14ac:dyDescent="0.2">
      <c r="A72" s="23" t="str">
        <f t="shared" si="6"/>
        <v> CNJO 5.1 </v>
      </c>
      <c r="B72" s="16" t="str">
        <f t="shared" si="7"/>
        <v>I</v>
      </c>
      <c r="C72" s="23">
        <f t="shared" si="8"/>
        <v>42021.245199999998</v>
      </c>
      <c r="D72" t="str">
        <f t="shared" si="9"/>
        <v>vis</v>
      </c>
      <c r="E72">
        <f>VLOOKUP(C72,Active!C$21:E$967,3,FALSE)</f>
        <v>17599.999407242121</v>
      </c>
      <c r="F72" s="16" t="s">
        <v>154</v>
      </c>
      <c r="G72" t="str">
        <f t="shared" si="10"/>
        <v>42021.2452</v>
      </c>
      <c r="H72" s="23">
        <f t="shared" si="11"/>
        <v>17600</v>
      </c>
      <c r="I72" s="60" t="s">
        <v>334</v>
      </c>
      <c r="J72" s="61" t="s">
        <v>335</v>
      </c>
      <c r="K72" s="60">
        <v>17600</v>
      </c>
      <c r="L72" s="60" t="s">
        <v>336</v>
      </c>
      <c r="M72" s="61" t="s">
        <v>337</v>
      </c>
      <c r="N72" s="61" t="s">
        <v>338</v>
      </c>
      <c r="O72" s="62" t="s">
        <v>339</v>
      </c>
      <c r="P72" s="62" t="s">
        <v>340</v>
      </c>
    </row>
    <row r="73" spans="1:16" ht="12.75" customHeight="1" x14ac:dyDescent="0.2">
      <c r="A73" s="23" t="str">
        <f t="shared" si="6"/>
        <v> CNJO 5.1 </v>
      </c>
      <c r="B73" s="16" t="str">
        <f t="shared" si="7"/>
        <v>I</v>
      </c>
      <c r="C73" s="23">
        <f t="shared" si="8"/>
        <v>42035.2405</v>
      </c>
      <c r="D73" t="str">
        <f t="shared" si="9"/>
        <v>vis</v>
      </c>
      <c r="E73">
        <f>VLOOKUP(C73,Active!C$21:E$967,3,FALSE)</f>
        <v>17616.999047141715</v>
      </c>
      <c r="F73" s="16" t="s">
        <v>154</v>
      </c>
      <c r="G73" t="str">
        <f t="shared" si="10"/>
        <v>42035.2405</v>
      </c>
      <c r="H73" s="23">
        <f t="shared" si="11"/>
        <v>17617</v>
      </c>
      <c r="I73" s="60" t="s">
        <v>341</v>
      </c>
      <c r="J73" s="61" t="s">
        <v>342</v>
      </c>
      <c r="K73" s="60">
        <v>17617</v>
      </c>
      <c r="L73" s="60" t="s">
        <v>343</v>
      </c>
      <c r="M73" s="61" t="s">
        <v>337</v>
      </c>
      <c r="N73" s="61" t="s">
        <v>338</v>
      </c>
      <c r="O73" s="62" t="s">
        <v>339</v>
      </c>
      <c r="P73" s="62" t="s">
        <v>340</v>
      </c>
    </row>
    <row r="74" spans="1:16" ht="12.75" customHeight="1" x14ac:dyDescent="0.2">
      <c r="A74" s="23" t="str">
        <f t="shared" si="6"/>
        <v> CNJO 5.1 </v>
      </c>
      <c r="B74" s="16" t="str">
        <f t="shared" si="7"/>
        <v>I</v>
      </c>
      <c r="C74" s="23">
        <f t="shared" si="8"/>
        <v>42063.233699999997</v>
      </c>
      <c r="D74" t="str">
        <f t="shared" si="9"/>
        <v>vis</v>
      </c>
      <c r="E74">
        <f>VLOOKUP(C74,Active!C$21:E$967,3,FALSE)</f>
        <v>17651.001485077108</v>
      </c>
      <c r="F74" s="16" t="s">
        <v>154</v>
      </c>
      <c r="G74" t="str">
        <f t="shared" si="10"/>
        <v>42063.2337</v>
      </c>
      <c r="H74" s="23">
        <f t="shared" si="11"/>
        <v>17651</v>
      </c>
      <c r="I74" s="60" t="s">
        <v>344</v>
      </c>
      <c r="J74" s="61" t="s">
        <v>345</v>
      </c>
      <c r="K74" s="60">
        <v>17651</v>
      </c>
      <c r="L74" s="60" t="s">
        <v>346</v>
      </c>
      <c r="M74" s="61" t="s">
        <v>337</v>
      </c>
      <c r="N74" s="61" t="s">
        <v>338</v>
      </c>
      <c r="O74" s="62" t="s">
        <v>339</v>
      </c>
      <c r="P74" s="62" t="s">
        <v>340</v>
      </c>
    </row>
    <row r="75" spans="1:16" ht="12.75" customHeight="1" x14ac:dyDescent="0.2">
      <c r="A75" s="23" t="str">
        <f t="shared" ref="A75:A106" si="12">P75</f>
        <v> BBS 14 </v>
      </c>
      <c r="B75" s="16" t="str">
        <f t="shared" ref="B75:B106" si="13">IF(H75=INT(H75),"I","II")</f>
        <v>I</v>
      </c>
      <c r="C75" s="23">
        <f t="shared" ref="C75:C106" si="14">1*G75</f>
        <v>42100.283000000003</v>
      </c>
      <c r="D75" t="str">
        <f t="shared" ref="D75:D106" si="15">VLOOKUP(F75,I$1:J$5,2,FALSE)</f>
        <v>vis</v>
      </c>
      <c r="E75">
        <f>VLOOKUP(C75,Active!C$21:E$967,3,FALSE)</f>
        <v>17696.004075842011</v>
      </c>
      <c r="F75" s="16" t="str">
        <f>LEFT(M75,1)</f>
        <v>V</v>
      </c>
      <c r="G75" t="str">
        <f t="shared" ref="G75:G106" si="16">MID(I75,3,LEN(I75)-3)</f>
        <v>42100.283</v>
      </c>
      <c r="H75" s="23">
        <f t="shared" ref="H75:H106" si="17">1*K75</f>
        <v>17696</v>
      </c>
      <c r="I75" s="60" t="s">
        <v>347</v>
      </c>
      <c r="J75" s="61" t="s">
        <v>348</v>
      </c>
      <c r="K75" s="60">
        <v>17696</v>
      </c>
      <c r="L75" s="60" t="s">
        <v>295</v>
      </c>
      <c r="M75" s="61" t="s">
        <v>169</v>
      </c>
      <c r="N75" s="61"/>
      <c r="O75" s="62" t="s">
        <v>237</v>
      </c>
      <c r="P75" s="62" t="s">
        <v>349</v>
      </c>
    </row>
    <row r="76" spans="1:16" ht="12.75" customHeight="1" x14ac:dyDescent="0.2">
      <c r="A76" s="23" t="str">
        <f t="shared" si="12"/>
        <v> BBS 17 </v>
      </c>
      <c r="B76" s="16" t="str">
        <f t="shared" si="13"/>
        <v>I</v>
      </c>
      <c r="C76" s="23">
        <f t="shared" si="14"/>
        <v>42266.582999999999</v>
      </c>
      <c r="D76" t="str">
        <f t="shared" si="15"/>
        <v>vis</v>
      </c>
      <c r="E76">
        <f>VLOOKUP(C76,Active!C$21:E$967,3,FALSE)</f>
        <v>17898.003326683509</v>
      </c>
      <c r="F76" s="16" t="str">
        <f>LEFT(M76,1)</f>
        <v>V</v>
      </c>
      <c r="G76" t="str">
        <f t="shared" si="16"/>
        <v>42266.583</v>
      </c>
      <c r="H76" s="23">
        <f t="shared" si="17"/>
        <v>17898</v>
      </c>
      <c r="I76" s="60" t="s">
        <v>350</v>
      </c>
      <c r="J76" s="61" t="s">
        <v>351</v>
      </c>
      <c r="K76" s="60">
        <v>17898</v>
      </c>
      <c r="L76" s="60" t="s">
        <v>295</v>
      </c>
      <c r="M76" s="61" t="s">
        <v>169</v>
      </c>
      <c r="N76" s="61"/>
      <c r="O76" s="62" t="s">
        <v>237</v>
      </c>
      <c r="P76" s="62" t="s">
        <v>352</v>
      </c>
    </row>
    <row r="77" spans="1:16" ht="12.75" customHeight="1" x14ac:dyDescent="0.2">
      <c r="A77" s="23" t="str">
        <f t="shared" si="12"/>
        <v> BBS 17 </v>
      </c>
      <c r="B77" s="16" t="str">
        <f t="shared" si="13"/>
        <v>I</v>
      </c>
      <c r="C77" s="23">
        <f t="shared" si="14"/>
        <v>42289.633999999998</v>
      </c>
      <c r="D77" t="str">
        <f t="shared" si="15"/>
        <v>vis</v>
      </c>
      <c r="E77">
        <f>VLOOKUP(C77,Active!C$21:E$967,3,FALSE)</f>
        <v>17926.00263354549</v>
      </c>
      <c r="F77" s="16" t="str">
        <f>LEFT(M77,1)</f>
        <v>V</v>
      </c>
      <c r="G77" t="str">
        <f t="shared" si="16"/>
        <v>42289.634</v>
      </c>
      <c r="H77" s="23">
        <f t="shared" si="17"/>
        <v>17926</v>
      </c>
      <c r="I77" s="60" t="s">
        <v>353</v>
      </c>
      <c r="J77" s="61" t="s">
        <v>354</v>
      </c>
      <c r="K77" s="60">
        <v>17926</v>
      </c>
      <c r="L77" s="60" t="s">
        <v>232</v>
      </c>
      <c r="M77" s="61" t="s">
        <v>169</v>
      </c>
      <c r="N77" s="61"/>
      <c r="O77" s="62" t="s">
        <v>270</v>
      </c>
      <c r="P77" s="62" t="s">
        <v>352</v>
      </c>
    </row>
    <row r="78" spans="1:16" ht="12.75" customHeight="1" x14ac:dyDescent="0.2">
      <c r="A78" s="23" t="str">
        <f t="shared" si="12"/>
        <v> BBS 17 </v>
      </c>
      <c r="B78" s="16" t="str">
        <f t="shared" si="13"/>
        <v>I</v>
      </c>
      <c r="C78" s="23">
        <f t="shared" si="14"/>
        <v>42289.637000000002</v>
      </c>
      <c r="D78" t="str">
        <f t="shared" si="15"/>
        <v>vis</v>
      </c>
      <c r="E78">
        <f>VLOOKUP(C78,Active!C$21:E$967,3,FALSE)</f>
        <v>17926.006277548819</v>
      </c>
      <c r="F78" s="16" t="str">
        <f>LEFT(M78,1)</f>
        <v>V</v>
      </c>
      <c r="G78" t="str">
        <f t="shared" si="16"/>
        <v>42289.637</v>
      </c>
      <c r="H78" s="23">
        <f t="shared" si="17"/>
        <v>17926</v>
      </c>
      <c r="I78" s="60" t="s">
        <v>355</v>
      </c>
      <c r="J78" s="61" t="s">
        <v>356</v>
      </c>
      <c r="K78" s="60">
        <v>17926</v>
      </c>
      <c r="L78" s="60" t="s">
        <v>255</v>
      </c>
      <c r="M78" s="61" t="s">
        <v>169</v>
      </c>
      <c r="N78" s="61"/>
      <c r="O78" s="62" t="s">
        <v>237</v>
      </c>
      <c r="P78" s="62" t="s">
        <v>352</v>
      </c>
    </row>
    <row r="79" spans="1:16" ht="12.75" customHeight="1" x14ac:dyDescent="0.2">
      <c r="A79" s="23" t="str">
        <f t="shared" si="12"/>
        <v> BBS 17 </v>
      </c>
      <c r="B79" s="16" t="str">
        <f t="shared" si="13"/>
        <v>I</v>
      </c>
      <c r="C79" s="23">
        <f t="shared" si="14"/>
        <v>42318.457999999999</v>
      </c>
      <c r="D79" t="str">
        <f t="shared" si="15"/>
        <v>vis</v>
      </c>
      <c r="E79">
        <f>VLOOKUP(C79,Active!C$21:E$967,3,FALSE)</f>
        <v>17961.014217467655</v>
      </c>
      <c r="F79" s="16" t="str">
        <f>LEFT(M79,1)</f>
        <v>V</v>
      </c>
      <c r="G79" t="str">
        <f t="shared" si="16"/>
        <v>42318.458</v>
      </c>
      <c r="H79" s="23">
        <f t="shared" si="17"/>
        <v>17961</v>
      </c>
      <c r="I79" s="60" t="s">
        <v>357</v>
      </c>
      <c r="J79" s="61" t="s">
        <v>358</v>
      </c>
      <c r="K79" s="60">
        <v>17961</v>
      </c>
      <c r="L79" s="60" t="s">
        <v>359</v>
      </c>
      <c r="M79" s="61" t="s">
        <v>169</v>
      </c>
      <c r="N79" s="61"/>
      <c r="O79" s="62" t="s">
        <v>237</v>
      </c>
      <c r="P79" s="62" t="s">
        <v>352</v>
      </c>
    </row>
    <row r="80" spans="1:16" ht="12.75" customHeight="1" x14ac:dyDescent="0.2">
      <c r="A80" s="23" t="str">
        <f t="shared" si="12"/>
        <v> ASS 65.443 </v>
      </c>
      <c r="B80" s="16" t="str">
        <f t="shared" si="13"/>
        <v>I</v>
      </c>
      <c r="C80" s="23">
        <f t="shared" si="14"/>
        <v>42337.379399999998</v>
      </c>
      <c r="D80" t="str">
        <f t="shared" si="15"/>
        <v>vis</v>
      </c>
      <c r="E80">
        <f>VLOOKUP(C80,Active!C$21:E$967,3,FALSE)</f>
        <v>17983.997432289496</v>
      </c>
      <c r="F80" s="16" t="s">
        <v>154</v>
      </c>
      <c r="G80" t="str">
        <f t="shared" si="16"/>
        <v>42337.3794</v>
      </c>
      <c r="H80" s="23">
        <f t="shared" si="17"/>
        <v>17984</v>
      </c>
      <c r="I80" s="60" t="s">
        <v>360</v>
      </c>
      <c r="J80" s="61" t="s">
        <v>361</v>
      </c>
      <c r="K80" s="60">
        <v>17984</v>
      </c>
      <c r="L80" s="60" t="s">
        <v>362</v>
      </c>
      <c r="M80" s="61" t="s">
        <v>337</v>
      </c>
      <c r="N80" s="61" t="s">
        <v>338</v>
      </c>
      <c r="O80" s="62" t="s">
        <v>363</v>
      </c>
      <c r="P80" s="62" t="s">
        <v>364</v>
      </c>
    </row>
    <row r="81" spans="1:16" ht="12.75" customHeight="1" x14ac:dyDescent="0.2">
      <c r="A81" s="23" t="str">
        <f t="shared" si="12"/>
        <v> CNJO 5.1 </v>
      </c>
      <c r="B81" s="16" t="str">
        <f t="shared" si="13"/>
        <v>I</v>
      </c>
      <c r="C81" s="23">
        <f t="shared" si="14"/>
        <v>42356.319600000003</v>
      </c>
      <c r="D81" t="str">
        <f t="shared" si="15"/>
        <v>vis</v>
      </c>
      <c r="E81">
        <f>VLOOKUP(C81,Active!C$21:E$967,3,FALSE)</f>
        <v>18007.003482865497</v>
      </c>
      <c r="F81" s="16" t="s">
        <v>154</v>
      </c>
      <c r="G81" t="str">
        <f t="shared" si="16"/>
        <v>42356.3196</v>
      </c>
      <c r="H81" s="23">
        <f t="shared" si="17"/>
        <v>18007</v>
      </c>
      <c r="I81" s="60" t="s">
        <v>365</v>
      </c>
      <c r="J81" s="61" t="s">
        <v>366</v>
      </c>
      <c r="K81" s="60">
        <v>18007</v>
      </c>
      <c r="L81" s="60" t="s">
        <v>367</v>
      </c>
      <c r="M81" s="61" t="s">
        <v>337</v>
      </c>
      <c r="N81" s="61" t="s">
        <v>338</v>
      </c>
      <c r="O81" s="62" t="s">
        <v>339</v>
      </c>
      <c r="P81" s="62" t="s">
        <v>340</v>
      </c>
    </row>
    <row r="82" spans="1:16" ht="12.75" customHeight="1" x14ac:dyDescent="0.2">
      <c r="A82" s="23" t="str">
        <f t="shared" si="12"/>
        <v> BBS 18 </v>
      </c>
      <c r="B82" s="16" t="str">
        <f t="shared" si="13"/>
        <v>I</v>
      </c>
      <c r="C82" s="23">
        <f t="shared" si="14"/>
        <v>42360.44</v>
      </c>
      <c r="D82" t="str">
        <f t="shared" si="15"/>
        <v>vis</v>
      </c>
      <c r="E82">
        <f>VLOOKUP(C82,Active!C$21:E$967,3,FALSE)</f>
        <v>18012.008399962113</v>
      </c>
      <c r="F82" s="16" t="s">
        <v>154</v>
      </c>
      <c r="G82" t="str">
        <f t="shared" si="16"/>
        <v>42360.440</v>
      </c>
      <c r="H82" s="23">
        <f t="shared" si="17"/>
        <v>18012</v>
      </c>
      <c r="I82" s="60" t="s">
        <v>368</v>
      </c>
      <c r="J82" s="61" t="s">
        <v>369</v>
      </c>
      <c r="K82" s="60">
        <v>18012</v>
      </c>
      <c r="L82" s="60" t="s">
        <v>236</v>
      </c>
      <c r="M82" s="61" t="s">
        <v>169</v>
      </c>
      <c r="N82" s="61"/>
      <c r="O82" s="62" t="s">
        <v>237</v>
      </c>
      <c r="P82" s="62" t="s">
        <v>370</v>
      </c>
    </row>
    <row r="83" spans="1:16" ht="12.75" customHeight="1" x14ac:dyDescent="0.2">
      <c r="A83" s="23" t="str">
        <f t="shared" si="12"/>
        <v> BBS 18 </v>
      </c>
      <c r="B83" s="16" t="str">
        <f t="shared" si="13"/>
        <v>I</v>
      </c>
      <c r="C83" s="23">
        <f t="shared" si="14"/>
        <v>42365.381000000001</v>
      </c>
      <c r="D83" t="str">
        <f t="shared" si="15"/>
        <v>vis</v>
      </c>
      <c r="E83">
        <f>VLOOKUP(C83,Active!C$21:E$967,3,FALSE)</f>
        <v>18018.010073434198</v>
      </c>
      <c r="F83" s="16" t="s">
        <v>154</v>
      </c>
      <c r="G83" t="str">
        <f t="shared" si="16"/>
        <v>42365.381</v>
      </c>
      <c r="H83" s="23">
        <f t="shared" si="17"/>
        <v>18018</v>
      </c>
      <c r="I83" s="60" t="s">
        <v>371</v>
      </c>
      <c r="J83" s="61" t="s">
        <v>372</v>
      </c>
      <c r="K83" s="60">
        <v>18018</v>
      </c>
      <c r="L83" s="60" t="s">
        <v>241</v>
      </c>
      <c r="M83" s="61" t="s">
        <v>169</v>
      </c>
      <c r="N83" s="61"/>
      <c r="O83" s="62" t="s">
        <v>237</v>
      </c>
      <c r="P83" s="62" t="s">
        <v>370</v>
      </c>
    </row>
    <row r="84" spans="1:16" ht="12.75" customHeight="1" x14ac:dyDescent="0.2">
      <c r="A84" s="23" t="str">
        <f t="shared" si="12"/>
        <v> CNJO 5.1 </v>
      </c>
      <c r="B84" s="16" t="str">
        <f t="shared" si="13"/>
        <v>I</v>
      </c>
      <c r="C84" s="23">
        <f t="shared" si="14"/>
        <v>42370.309500000003</v>
      </c>
      <c r="D84" t="str">
        <f t="shared" si="15"/>
        <v>vis</v>
      </c>
      <c r="E84">
        <f>VLOOKUP(C84,Active!C$21:E$967,3,FALSE)</f>
        <v>18023.996563559111</v>
      </c>
      <c r="F84" s="16" t="s">
        <v>154</v>
      </c>
      <c r="G84" t="str">
        <f t="shared" si="16"/>
        <v>42370.3095</v>
      </c>
      <c r="H84" s="23">
        <f t="shared" si="17"/>
        <v>18024</v>
      </c>
      <c r="I84" s="60" t="s">
        <v>373</v>
      </c>
      <c r="J84" s="61" t="s">
        <v>374</v>
      </c>
      <c r="K84" s="60">
        <v>18024</v>
      </c>
      <c r="L84" s="60" t="s">
        <v>375</v>
      </c>
      <c r="M84" s="61" t="s">
        <v>337</v>
      </c>
      <c r="N84" s="61" t="s">
        <v>338</v>
      </c>
      <c r="O84" s="62" t="s">
        <v>339</v>
      </c>
      <c r="P84" s="62" t="s">
        <v>340</v>
      </c>
    </row>
    <row r="85" spans="1:16" ht="12.75" customHeight="1" x14ac:dyDescent="0.2">
      <c r="A85" s="23" t="str">
        <f t="shared" si="12"/>
        <v> BBS 19 </v>
      </c>
      <c r="B85" s="16" t="str">
        <f t="shared" si="13"/>
        <v>I</v>
      </c>
      <c r="C85" s="23">
        <f t="shared" si="14"/>
        <v>42389.247000000003</v>
      </c>
      <c r="D85" t="str">
        <f t="shared" si="15"/>
        <v>vis</v>
      </c>
      <c r="E85">
        <f>VLOOKUP(C85,Active!C$21:E$967,3,FALSE)</f>
        <v>18046.999334532116</v>
      </c>
      <c r="F85" s="16" t="s">
        <v>154</v>
      </c>
      <c r="G85" t="str">
        <f t="shared" si="16"/>
        <v>42389.247</v>
      </c>
      <c r="H85" s="23">
        <f t="shared" si="17"/>
        <v>18047</v>
      </c>
      <c r="I85" s="60" t="s">
        <v>376</v>
      </c>
      <c r="J85" s="61" t="s">
        <v>377</v>
      </c>
      <c r="K85" s="60">
        <v>18047</v>
      </c>
      <c r="L85" s="60" t="s">
        <v>174</v>
      </c>
      <c r="M85" s="61" t="s">
        <v>169</v>
      </c>
      <c r="N85" s="61"/>
      <c r="O85" s="62" t="s">
        <v>237</v>
      </c>
      <c r="P85" s="62" t="s">
        <v>378</v>
      </c>
    </row>
    <row r="86" spans="1:16" ht="12.75" customHeight="1" x14ac:dyDescent="0.2">
      <c r="A86" s="23" t="str">
        <f t="shared" si="12"/>
        <v> BBS 19 </v>
      </c>
      <c r="B86" s="16" t="str">
        <f t="shared" si="13"/>
        <v>I</v>
      </c>
      <c r="C86" s="23">
        <f t="shared" si="14"/>
        <v>42403.239000000001</v>
      </c>
      <c r="D86" t="str">
        <f t="shared" si="15"/>
        <v>vis</v>
      </c>
      <c r="E86">
        <f>VLOOKUP(C86,Active!C$21:E$967,3,FALSE)</f>
        <v>18063.994966028051</v>
      </c>
      <c r="F86" s="16" t="s">
        <v>154</v>
      </c>
      <c r="G86" t="str">
        <f t="shared" si="16"/>
        <v>42403.239</v>
      </c>
      <c r="H86" s="23">
        <f t="shared" si="17"/>
        <v>18064</v>
      </c>
      <c r="I86" s="60" t="s">
        <v>379</v>
      </c>
      <c r="J86" s="61" t="s">
        <v>380</v>
      </c>
      <c r="K86" s="60">
        <v>18064</v>
      </c>
      <c r="L86" s="60" t="s">
        <v>210</v>
      </c>
      <c r="M86" s="61" t="s">
        <v>169</v>
      </c>
      <c r="N86" s="61"/>
      <c r="O86" s="62" t="s">
        <v>270</v>
      </c>
      <c r="P86" s="62" t="s">
        <v>378</v>
      </c>
    </row>
    <row r="87" spans="1:16" ht="12.75" customHeight="1" x14ac:dyDescent="0.2">
      <c r="A87" s="23" t="str">
        <f t="shared" si="12"/>
        <v> BBS 19 </v>
      </c>
      <c r="B87" s="16" t="str">
        <f t="shared" si="13"/>
        <v>I</v>
      </c>
      <c r="C87" s="23">
        <f t="shared" si="14"/>
        <v>42403.248</v>
      </c>
      <c r="D87" t="str">
        <f t="shared" si="15"/>
        <v>vis</v>
      </c>
      <c r="E87">
        <f>VLOOKUP(C87,Active!C$21:E$967,3,FALSE)</f>
        <v>18064.005898038016</v>
      </c>
      <c r="F87" s="16" t="s">
        <v>154</v>
      </c>
      <c r="G87" t="str">
        <f t="shared" si="16"/>
        <v>42403.248</v>
      </c>
      <c r="H87" s="23">
        <f t="shared" si="17"/>
        <v>18064</v>
      </c>
      <c r="I87" s="60" t="s">
        <v>381</v>
      </c>
      <c r="J87" s="61" t="s">
        <v>382</v>
      </c>
      <c r="K87" s="60">
        <v>18064</v>
      </c>
      <c r="L87" s="60" t="s">
        <v>255</v>
      </c>
      <c r="M87" s="61" t="s">
        <v>169</v>
      </c>
      <c r="N87" s="61"/>
      <c r="O87" s="62" t="s">
        <v>237</v>
      </c>
      <c r="P87" s="62" t="s">
        <v>378</v>
      </c>
    </row>
    <row r="88" spans="1:16" ht="12.75" customHeight="1" x14ac:dyDescent="0.2">
      <c r="A88" s="23" t="str">
        <f t="shared" si="12"/>
        <v> BBS 20 </v>
      </c>
      <c r="B88" s="16" t="str">
        <f t="shared" si="13"/>
        <v>I</v>
      </c>
      <c r="C88" s="23">
        <f t="shared" si="14"/>
        <v>42416.404000000002</v>
      </c>
      <c r="D88" t="str">
        <f t="shared" si="15"/>
        <v>vis</v>
      </c>
      <c r="E88">
        <f>VLOOKUP(C88,Active!C$21:E$967,3,FALSE)</f>
        <v>18079.986067274764</v>
      </c>
      <c r="F88" s="16" t="s">
        <v>154</v>
      </c>
      <c r="G88" t="str">
        <f t="shared" si="16"/>
        <v>42416.404</v>
      </c>
      <c r="H88" s="23">
        <f t="shared" si="17"/>
        <v>18080</v>
      </c>
      <c r="I88" s="60" t="s">
        <v>383</v>
      </c>
      <c r="J88" s="61" t="s">
        <v>384</v>
      </c>
      <c r="K88" s="60">
        <v>18080</v>
      </c>
      <c r="L88" s="60" t="s">
        <v>385</v>
      </c>
      <c r="M88" s="61" t="s">
        <v>169</v>
      </c>
      <c r="N88" s="61"/>
      <c r="O88" s="62" t="s">
        <v>237</v>
      </c>
      <c r="P88" s="62" t="s">
        <v>386</v>
      </c>
    </row>
    <row r="89" spans="1:16" ht="12.75" customHeight="1" x14ac:dyDescent="0.2">
      <c r="A89" s="23" t="str">
        <f t="shared" si="12"/>
        <v> BBS 20 </v>
      </c>
      <c r="B89" s="16" t="str">
        <f t="shared" si="13"/>
        <v>I</v>
      </c>
      <c r="C89" s="23">
        <f t="shared" si="14"/>
        <v>42416.406999999999</v>
      </c>
      <c r="D89" t="str">
        <f t="shared" si="15"/>
        <v>vis</v>
      </c>
      <c r="E89">
        <f>VLOOKUP(C89,Active!C$21:E$967,3,FALSE)</f>
        <v>18079.989711278082</v>
      </c>
      <c r="F89" s="16" t="s">
        <v>154</v>
      </c>
      <c r="G89" t="str">
        <f t="shared" si="16"/>
        <v>42416.407</v>
      </c>
      <c r="H89" s="23">
        <f t="shared" si="17"/>
        <v>18080</v>
      </c>
      <c r="I89" s="60" t="s">
        <v>387</v>
      </c>
      <c r="J89" s="61" t="s">
        <v>388</v>
      </c>
      <c r="K89" s="60">
        <v>18080</v>
      </c>
      <c r="L89" s="60" t="s">
        <v>389</v>
      </c>
      <c r="M89" s="61" t="s">
        <v>169</v>
      </c>
      <c r="N89" s="61"/>
      <c r="O89" s="62" t="s">
        <v>270</v>
      </c>
      <c r="P89" s="62" t="s">
        <v>386</v>
      </c>
    </row>
    <row r="90" spans="1:16" ht="12.75" customHeight="1" x14ac:dyDescent="0.2">
      <c r="A90" s="23" t="str">
        <f t="shared" si="12"/>
        <v> BBS 20 </v>
      </c>
      <c r="B90" s="16" t="str">
        <f t="shared" si="13"/>
        <v>I</v>
      </c>
      <c r="C90" s="23">
        <f t="shared" si="14"/>
        <v>42417.239000000001</v>
      </c>
      <c r="D90" t="str">
        <f t="shared" si="15"/>
        <v>vis</v>
      </c>
      <c r="E90">
        <f>VLOOKUP(C90,Active!C$21:E$967,3,FALSE)</f>
        <v>18081.000314866182</v>
      </c>
      <c r="F90" s="16" t="s">
        <v>154</v>
      </c>
      <c r="G90" t="str">
        <f t="shared" si="16"/>
        <v>42417.239</v>
      </c>
      <c r="H90" s="23">
        <f t="shared" si="17"/>
        <v>18081</v>
      </c>
      <c r="I90" s="60" t="s">
        <v>390</v>
      </c>
      <c r="J90" s="61" t="s">
        <v>391</v>
      </c>
      <c r="K90" s="60">
        <v>18081</v>
      </c>
      <c r="L90" s="60" t="s">
        <v>190</v>
      </c>
      <c r="M90" s="61" t="s">
        <v>169</v>
      </c>
      <c r="N90" s="61"/>
      <c r="O90" s="62" t="s">
        <v>270</v>
      </c>
      <c r="P90" s="62" t="s">
        <v>386</v>
      </c>
    </row>
    <row r="91" spans="1:16" ht="12.75" customHeight="1" x14ac:dyDescent="0.2">
      <c r="A91" s="23" t="str">
        <f t="shared" si="12"/>
        <v> BBS 20 </v>
      </c>
      <c r="B91" s="16" t="str">
        <f t="shared" si="13"/>
        <v>I</v>
      </c>
      <c r="C91" s="23">
        <f t="shared" si="14"/>
        <v>42417.252</v>
      </c>
      <c r="D91" t="str">
        <f t="shared" si="15"/>
        <v>vis</v>
      </c>
      <c r="E91">
        <f>VLOOKUP(C91,Active!C$21:E$967,3,FALSE)</f>
        <v>18081.016105547242</v>
      </c>
      <c r="F91" s="16" t="s">
        <v>154</v>
      </c>
      <c r="G91" t="str">
        <f t="shared" si="16"/>
        <v>42417.252</v>
      </c>
      <c r="H91" s="23">
        <f t="shared" si="17"/>
        <v>18081</v>
      </c>
      <c r="I91" s="60" t="s">
        <v>392</v>
      </c>
      <c r="J91" s="61" t="s">
        <v>393</v>
      </c>
      <c r="K91" s="60">
        <v>18081</v>
      </c>
      <c r="L91" s="60" t="s">
        <v>394</v>
      </c>
      <c r="M91" s="61" t="s">
        <v>169</v>
      </c>
      <c r="N91" s="61"/>
      <c r="O91" s="62" t="s">
        <v>237</v>
      </c>
      <c r="P91" s="62" t="s">
        <v>386</v>
      </c>
    </row>
    <row r="92" spans="1:16" ht="12.75" customHeight="1" x14ac:dyDescent="0.2">
      <c r="A92" s="23" t="str">
        <f t="shared" si="12"/>
        <v> BBS 20 </v>
      </c>
      <c r="B92" s="16" t="str">
        <f t="shared" si="13"/>
        <v>I</v>
      </c>
      <c r="C92" s="23">
        <f t="shared" si="14"/>
        <v>42426.292000000001</v>
      </c>
      <c r="D92" t="str">
        <f t="shared" si="15"/>
        <v>vis</v>
      </c>
      <c r="E92">
        <f>VLOOKUP(C92,Active!C$21:E$967,3,FALSE)</f>
        <v>18091.996702225581</v>
      </c>
      <c r="F92" s="16" t="s">
        <v>154</v>
      </c>
      <c r="G92" t="str">
        <f t="shared" si="16"/>
        <v>42426.292</v>
      </c>
      <c r="H92" s="23">
        <f t="shared" si="17"/>
        <v>18092</v>
      </c>
      <c r="I92" s="60" t="s">
        <v>395</v>
      </c>
      <c r="J92" s="61" t="s">
        <v>396</v>
      </c>
      <c r="K92" s="60">
        <v>18092</v>
      </c>
      <c r="L92" s="60" t="s">
        <v>207</v>
      </c>
      <c r="M92" s="61" t="s">
        <v>169</v>
      </c>
      <c r="N92" s="61"/>
      <c r="O92" s="62" t="s">
        <v>397</v>
      </c>
      <c r="P92" s="62" t="s">
        <v>386</v>
      </c>
    </row>
    <row r="93" spans="1:16" ht="12.75" customHeight="1" x14ac:dyDescent="0.2">
      <c r="A93" s="23" t="str">
        <f t="shared" si="12"/>
        <v> BBS 21 </v>
      </c>
      <c r="B93" s="16" t="str">
        <f t="shared" si="13"/>
        <v>I</v>
      </c>
      <c r="C93" s="23">
        <f t="shared" si="14"/>
        <v>42468.29</v>
      </c>
      <c r="D93" t="str">
        <f t="shared" si="15"/>
        <v>vis</v>
      </c>
      <c r="E93">
        <f>VLOOKUP(C93,Active!C$21:E$967,3,FALSE)</f>
        <v>18143.01031940442</v>
      </c>
      <c r="F93" s="16" t="s">
        <v>154</v>
      </c>
      <c r="G93" t="str">
        <f t="shared" si="16"/>
        <v>42468.290</v>
      </c>
      <c r="H93" s="23">
        <f t="shared" si="17"/>
        <v>18143</v>
      </c>
      <c r="I93" s="60" t="s">
        <v>398</v>
      </c>
      <c r="J93" s="61" t="s">
        <v>399</v>
      </c>
      <c r="K93" s="60">
        <v>18143</v>
      </c>
      <c r="L93" s="60" t="s">
        <v>241</v>
      </c>
      <c r="M93" s="61" t="s">
        <v>169</v>
      </c>
      <c r="N93" s="61"/>
      <c r="O93" s="62" t="s">
        <v>237</v>
      </c>
      <c r="P93" s="62" t="s">
        <v>400</v>
      </c>
    </row>
    <row r="94" spans="1:16" ht="12.75" customHeight="1" x14ac:dyDescent="0.2">
      <c r="A94" s="23" t="str">
        <f t="shared" si="12"/>
        <v> BBS 23 </v>
      </c>
      <c r="B94" s="16" t="str">
        <f t="shared" si="13"/>
        <v>I</v>
      </c>
      <c r="C94" s="23">
        <f t="shared" si="14"/>
        <v>42620.591999999997</v>
      </c>
      <c r="D94" t="str">
        <f t="shared" si="15"/>
        <v>vis</v>
      </c>
      <c r="E94">
        <f>VLOOKUP(C94,Active!C$21:E$967,3,FALSE)</f>
        <v>18328.00665074334</v>
      </c>
      <c r="F94" s="16" t="s">
        <v>154</v>
      </c>
      <c r="G94" t="str">
        <f t="shared" si="16"/>
        <v>42620.592</v>
      </c>
      <c r="H94" s="23">
        <f t="shared" si="17"/>
        <v>18328</v>
      </c>
      <c r="I94" s="60" t="s">
        <v>401</v>
      </c>
      <c r="J94" s="61" t="s">
        <v>402</v>
      </c>
      <c r="K94" s="60">
        <v>18328</v>
      </c>
      <c r="L94" s="60" t="s">
        <v>255</v>
      </c>
      <c r="M94" s="61" t="s">
        <v>169</v>
      </c>
      <c r="N94" s="61"/>
      <c r="O94" s="62" t="s">
        <v>237</v>
      </c>
      <c r="P94" s="62" t="s">
        <v>403</v>
      </c>
    </row>
    <row r="95" spans="1:16" ht="12.75" customHeight="1" x14ac:dyDescent="0.2">
      <c r="A95" s="23" t="str">
        <f t="shared" si="12"/>
        <v> BBS 23 </v>
      </c>
      <c r="B95" s="16" t="str">
        <f t="shared" si="13"/>
        <v>I</v>
      </c>
      <c r="C95" s="23">
        <f t="shared" si="14"/>
        <v>42634.580999999998</v>
      </c>
      <c r="D95" t="str">
        <f t="shared" si="15"/>
        <v>vis</v>
      </c>
      <c r="E95">
        <f>VLOOKUP(C95,Active!C$21:E$967,3,FALSE)</f>
        <v>18344.998638235957</v>
      </c>
      <c r="F95" s="16" t="s">
        <v>154</v>
      </c>
      <c r="G95" t="str">
        <f t="shared" si="16"/>
        <v>42634.581</v>
      </c>
      <c r="H95" s="23">
        <f t="shared" si="17"/>
        <v>18345</v>
      </c>
      <c r="I95" s="60" t="s">
        <v>404</v>
      </c>
      <c r="J95" s="61" t="s">
        <v>405</v>
      </c>
      <c r="K95" s="60">
        <v>18345</v>
      </c>
      <c r="L95" s="60" t="s">
        <v>174</v>
      </c>
      <c r="M95" s="61" t="s">
        <v>169</v>
      </c>
      <c r="N95" s="61"/>
      <c r="O95" s="62" t="s">
        <v>237</v>
      </c>
      <c r="P95" s="62" t="s">
        <v>403</v>
      </c>
    </row>
    <row r="96" spans="1:16" ht="12.75" customHeight="1" x14ac:dyDescent="0.2">
      <c r="A96" s="23" t="str">
        <f t="shared" si="12"/>
        <v> BBS 26 </v>
      </c>
      <c r="B96" s="16" t="str">
        <f t="shared" si="13"/>
        <v>I</v>
      </c>
      <c r="C96" s="23">
        <f t="shared" si="14"/>
        <v>42780.303999999996</v>
      </c>
      <c r="D96" t="str">
        <f t="shared" si="15"/>
        <v>vis</v>
      </c>
      <c r="E96">
        <f>VLOOKUP(C96,Active!C$21:E$967,3,FALSE)</f>
        <v>18522.003670288726</v>
      </c>
      <c r="F96" s="16" t="s">
        <v>154</v>
      </c>
      <c r="G96" t="str">
        <f t="shared" si="16"/>
        <v>42780.304</v>
      </c>
      <c r="H96" s="23">
        <f t="shared" si="17"/>
        <v>18522</v>
      </c>
      <c r="I96" s="60" t="s">
        <v>406</v>
      </c>
      <c r="J96" s="61" t="s">
        <v>407</v>
      </c>
      <c r="K96" s="60">
        <v>18522</v>
      </c>
      <c r="L96" s="60" t="s">
        <v>295</v>
      </c>
      <c r="M96" s="61" t="s">
        <v>169</v>
      </c>
      <c r="N96" s="61"/>
      <c r="O96" s="62" t="s">
        <v>237</v>
      </c>
      <c r="P96" s="62" t="s">
        <v>408</v>
      </c>
    </row>
    <row r="97" spans="1:16" ht="12.75" customHeight="1" x14ac:dyDescent="0.2">
      <c r="A97" s="23" t="str">
        <f t="shared" si="12"/>
        <v> BBS 35 </v>
      </c>
      <c r="B97" s="16" t="str">
        <f t="shared" si="13"/>
        <v>I</v>
      </c>
      <c r="C97" s="23">
        <f t="shared" si="14"/>
        <v>43463.608</v>
      </c>
      <c r="D97" t="str">
        <f t="shared" si="15"/>
        <v>vis</v>
      </c>
      <c r="E97">
        <f>VLOOKUP(C97,Active!C$21:E$967,3,FALSE)</f>
        <v>19351.991019037996</v>
      </c>
      <c r="F97" s="16" t="s">
        <v>154</v>
      </c>
      <c r="G97" t="str">
        <f t="shared" si="16"/>
        <v>43463.608</v>
      </c>
      <c r="H97" s="23">
        <f t="shared" si="17"/>
        <v>19352</v>
      </c>
      <c r="I97" s="60" t="s">
        <v>409</v>
      </c>
      <c r="J97" s="61" t="s">
        <v>410</v>
      </c>
      <c r="K97" s="60">
        <v>19352</v>
      </c>
      <c r="L97" s="60" t="s">
        <v>177</v>
      </c>
      <c r="M97" s="61" t="s">
        <v>169</v>
      </c>
      <c r="N97" s="61"/>
      <c r="O97" s="62" t="s">
        <v>237</v>
      </c>
      <c r="P97" s="62" t="s">
        <v>411</v>
      </c>
    </row>
    <row r="98" spans="1:16" ht="12.75" customHeight="1" x14ac:dyDescent="0.2">
      <c r="A98" s="23" t="str">
        <f t="shared" si="12"/>
        <v>BAVM 31 </v>
      </c>
      <c r="B98" s="16" t="str">
        <f t="shared" si="13"/>
        <v>I</v>
      </c>
      <c r="C98" s="23">
        <f t="shared" si="14"/>
        <v>43483.381000000001</v>
      </c>
      <c r="D98" t="str">
        <f t="shared" si="15"/>
        <v>vis</v>
      </c>
      <c r="E98">
        <f>VLOOKUP(C98,Active!C$21:E$967,3,FALSE)</f>
        <v>19376.008644936308</v>
      </c>
      <c r="F98" s="16" t="s">
        <v>154</v>
      </c>
      <c r="G98" t="str">
        <f t="shared" si="16"/>
        <v>43483.381</v>
      </c>
      <c r="H98" s="23">
        <f t="shared" si="17"/>
        <v>19376</v>
      </c>
      <c r="I98" s="60" t="s">
        <v>412</v>
      </c>
      <c r="J98" s="61" t="s">
        <v>413</v>
      </c>
      <c r="K98" s="60">
        <v>19376</v>
      </c>
      <c r="L98" s="60" t="s">
        <v>236</v>
      </c>
      <c r="M98" s="61" t="s">
        <v>169</v>
      </c>
      <c r="N98" s="61"/>
      <c r="O98" s="62" t="s">
        <v>414</v>
      </c>
      <c r="P98" s="63" t="s">
        <v>415</v>
      </c>
    </row>
    <row r="99" spans="1:16" ht="12.75" customHeight="1" x14ac:dyDescent="0.2">
      <c r="A99" s="23" t="str">
        <f t="shared" si="12"/>
        <v> BBS 39 </v>
      </c>
      <c r="B99" s="16" t="str">
        <f t="shared" si="13"/>
        <v>I</v>
      </c>
      <c r="C99" s="23">
        <f t="shared" si="14"/>
        <v>43762.468000000001</v>
      </c>
      <c r="D99" t="str">
        <f t="shared" si="15"/>
        <v>vis</v>
      </c>
      <c r="E99">
        <f>VLOOKUP(C99,Active!C$21:E$967,3,FALSE)</f>
        <v>19715.006630021111</v>
      </c>
      <c r="F99" s="16" t="s">
        <v>154</v>
      </c>
      <c r="G99" t="str">
        <f t="shared" si="16"/>
        <v>43762.468</v>
      </c>
      <c r="H99" s="23">
        <f t="shared" si="17"/>
        <v>19715</v>
      </c>
      <c r="I99" s="60" t="s">
        <v>416</v>
      </c>
      <c r="J99" s="61" t="s">
        <v>417</v>
      </c>
      <c r="K99" s="60">
        <v>19715</v>
      </c>
      <c r="L99" s="60" t="s">
        <v>255</v>
      </c>
      <c r="M99" s="61" t="s">
        <v>169</v>
      </c>
      <c r="N99" s="61"/>
      <c r="O99" s="62" t="s">
        <v>237</v>
      </c>
      <c r="P99" s="62" t="s">
        <v>418</v>
      </c>
    </row>
    <row r="100" spans="1:16" ht="12.75" customHeight="1" x14ac:dyDescent="0.2">
      <c r="A100" s="23" t="str">
        <f t="shared" si="12"/>
        <v> BBS 39 </v>
      </c>
      <c r="B100" s="16" t="str">
        <f t="shared" si="13"/>
        <v>I</v>
      </c>
      <c r="C100" s="23">
        <f t="shared" si="14"/>
        <v>43776.457000000002</v>
      </c>
      <c r="D100" t="str">
        <f t="shared" si="15"/>
        <v>vis</v>
      </c>
      <c r="E100">
        <f>VLOOKUP(C100,Active!C$21:E$967,3,FALSE)</f>
        <v>19731.998617513727</v>
      </c>
      <c r="F100" s="16" t="s">
        <v>154</v>
      </c>
      <c r="G100" t="str">
        <f t="shared" si="16"/>
        <v>43776.457</v>
      </c>
      <c r="H100" s="23">
        <f t="shared" si="17"/>
        <v>19732</v>
      </c>
      <c r="I100" s="60" t="s">
        <v>419</v>
      </c>
      <c r="J100" s="61" t="s">
        <v>420</v>
      </c>
      <c r="K100" s="60">
        <v>19732</v>
      </c>
      <c r="L100" s="60" t="s">
        <v>174</v>
      </c>
      <c r="M100" s="61" t="s">
        <v>169</v>
      </c>
      <c r="N100" s="61"/>
      <c r="O100" s="62" t="s">
        <v>237</v>
      </c>
      <c r="P100" s="62" t="s">
        <v>418</v>
      </c>
    </row>
    <row r="101" spans="1:16" ht="12.75" customHeight="1" x14ac:dyDescent="0.2">
      <c r="A101" s="23" t="str">
        <f t="shared" si="12"/>
        <v> BBS 39 </v>
      </c>
      <c r="B101" s="16" t="str">
        <f t="shared" si="13"/>
        <v>I</v>
      </c>
      <c r="C101" s="23">
        <f t="shared" si="14"/>
        <v>43813.504999999997</v>
      </c>
      <c r="D101" t="str">
        <f t="shared" si="15"/>
        <v>vis</v>
      </c>
      <c r="E101">
        <f>VLOOKUP(C101,Active!C$21:E$967,3,FALSE)</f>
        <v>19776.99962921051</v>
      </c>
      <c r="F101" s="16" t="s">
        <v>154</v>
      </c>
      <c r="G101" t="str">
        <f t="shared" si="16"/>
        <v>43813.505</v>
      </c>
      <c r="H101" s="23">
        <f t="shared" si="17"/>
        <v>19777</v>
      </c>
      <c r="I101" s="60" t="s">
        <v>421</v>
      </c>
      <c r="J101" s="61" t="s">
        <v>422</v>
      </c>
      <c r="K101" s="60">
        <v>19777</v>
      </c>
      <c r="L101" s="60" t="s">
        <v>423</v>
      </c>
      <c r="M101" s="61" t="s">
        <v>169</v>
      </c>
      <c r="N101" s="61"/>
      <c r="O101" s="62" t="s">
        <v>237</v>
      </c>
      <c r="P101" s="62" t="s">
        <v>418</v>
      </c>
    </row>
    <row r="102" spans="1:16" ht="12.75" customHeight="1" x14ac:dyDescent="0.2">
      <c r="A102" s="23" t="str">
        <f t="shared" si="12"/>
        <v> BBS 40 </v>
      </c>
      <c r="B102" s="16" t="str">
        <f t="shared" si="13"/>
        <v>I</v>
      </c>
      <c r="C102" s="23">
        <f t="shared" si="14"/>
        <v>43832.438999999998</v>
      </c>
      <c r="D102" t="str">
        <f t="shared" si="15"/>
        <v>vis</v>
      </c>
      <c r="E102">
        <f>VLOOKUP(C102,Active!C$21:E$967,3,FALSE)</f>
        <v>19799.998148846309</v>
      </c>
      <c r="F102" s="16" t="s">
        <v>154</v>
      </c>
      <c r="G102" t="str">
        <f t="shared" si="16"/>
        <v>43832.439</v>
      </c>
      <c r="H102" s="23">
        <f t="shared" si="17"/>
        <v>19800</v>
      </c>
      <c r="I102" s="60" t="s">
        <v>424</v>
      </c>
      <c r="J102" s="61" t="s">
        <v>425</v>
      </c>
      <c r="K102" s="60">
        <v>19800</v>
      </c>
      <c r="L102" s="60" t="s">
        <v>168</v>
      </c>
      <c r="M102" s="61" t="s">
        <v>169</v>
      </c>
      <c r="N102" s="61"/>
      <c r="O102" s="62" t="s">
        <v>237</v>
      </c>
      <c r="P102" s="62" t="s">
        <v>426</v>
      </c>
    </row>
    <row r="103" spans="1:16" ht="12.75" customHeight="1" x14ac:dyDescent="0.2">
      <c r="A103" s="23" t="str">
        <f t="shared" si="12"/>
        <v> BBS 40 </v>
      </c>
      <c r="B103" s="16" t="str">
        <f t="shared" si="13"/>
        <v>I</v>
      </c>
      <c r="C103" s="23">
        <f t="shared" si="14"/>
        <v>43837.387000000002</v>
      </c>
      <c r="D103" t="str">
        <f t="shared" si="15"/>
        <v>vis</v>
      </c>
      <c r="E103">
        <f>VLOOKUP(C103,Active!C$21:E$967,3,FALSE)</f>
        <v>19806.008324992818</v>
      </c>
      <c r="F103" s="16" t="s">
        <v>154</v>
      </c>
      <c r="G103" t="str">
        <f t="shared" si="16"/>
        <v>43837.387</v>
      </c>
      <c r="H103" s="23">
        <f t="shared" si="17"/>
        <v>19806</v>
      </c>
      <c r="I103" s="60" t="s">
        <v>427</v>
      </c>
      <c r="J103" s="61" t="s">
        <v>428</v>
      </c>
      <c r="K103" s="60">
        <v>19806</v>
      </c>
      <c r="L103" s="60" t="s">
        <v>236</v>
      </c>
      <c r="M103" s="61" t="s">
        <v>169</v>
      </c>
      <c r="N103" s="61"/>
      <c r="O103" s="62" t="s">
        <v>397</v>
      </c>
      <c r="P103" s="62" t="s">
        <v>426</v>
      </c>
    </row>
    <row r="104" spans="1:16" ht="12.75" customHeight="1" x14ac:dyDescent="0.2">
      <c r="A104" s="23" t="str">
        <f t="shared" si="12"/>
        <v> BBS 40 </v>
      </c>
      <c r="B104" s="16" t="str">
        <f t="shared" si="13"/>
        <v>I</v>
      </c>
      <c r="C104" s="23">
        <f t="shared" si="14"/>
        <v>43837.387999999999</v>
      </c>
      <c r="D104" t="str">
        <f t="shared" si="15"/>
        <v>vis</v>
      </c>
      <c r="E104">
        <f>VLOOKUP(C104,Active!C$21:E$967,3,FALSE)</f>
        <v>19806.00953966059</v>
      </c>
      <c r="F104" s="16" t="s">
        <v>154</v>
      </c>
      <c r="G104" t="str">
        <f t="shared" si="16"/>
        <v>43837.388</v>
      </c>
      <c r="H104" s="23">
        <f t="shared" si="17"/>
        <v>19806</v>
      </c>
      <c r="I104" s="60" t="s">
        <v>429</v>
      </c>
      <c r="J104" s="61" t="s">
        <v>430</v>
      </c>
      <c r="K104" s="60">
        <v>19806</v>
      </c>
      <c r="L104" s="60" t="s">
        <v>241</v>
      </c>
      <c r="M104" s="61" t="s">
        <v>169</v>
      </c>
      <c r="N104" s="61"/>
      <c r="O104" s="62" t="s">
        <v>237</v>
      </c>
      <c r="P104" s="62" t="s">
        <v>426</v>
      </c>
    </row>
    <row r="105" spans="1:16" ht="12.75" customHeight="1" x14ac:dyDescent="0.2">
      <c r="A105" s="23" t="str">
        <f t="shared" si="12"/>
        <v> BBS 41 </v>
      </c>
      <c r="B105" s="16" t="str">
        <f t="shared" si="13"/>
        <v>I</v>
      </c>
      <c r="C105" s="23">
        <f t="shared" si="14"/>
        <v>43888.442000000003</v>
      </c>
      <c r="D105" t="str">
        <f t="shared" si="15"/>
        <v>vis</v>
      </c>
      <c r="E105">
        <f>VLOOKUP(C105,Active!C$21:E$967,3,FALSE)</f>
        <v>19868.023188202158</v>
      </c>
      <c r="F105" s="16" t="s">
        <v>154</v>
      </c>
      <c r="G105" t="str">
        <f t="shared" si="16"/>
        <v>43888.442</v>
      </c>
      <c r="H105" s="23">
        <f t="shared" si="17"/>
        <v>19868</v>
      </c>
      <c r="I105" s="60" t="s">
        <v>431</v>
      </c>
      <c r="J105" s="61" t="s">
        <v>432</v>
      </c>
      <c r="K105" s="60">
        <v>19868</v>
      </c>
      <c r="L105" s="60" t="s">
        <v>433</v>
      </c>
      <c r="M105" s="61" t="s">
        <v>169</v>
      </c>
      <c r="N105" s="61"/>
      <c r="O105" s="62" t="s">
        <v>237</v>
      </c>
      <c r="P105" s="62" t="s">
        <v>434</v>
      </c>
    </row>
    <row r="106" spans="1:16" ht="12.75" customHeight="1" x14ac:dyDescent="0.2">
      <c r="A106" s="23" t="str">
        <f t="shared" si="12"/>
        <v> BBS 45 </v>
      </c>
      <c r="B106" s="16" t="str">
        <f t="shared" si="13"/>
        <v>I</v>
      </c>
      <c r="C106" s="23">
        <f t="shared" si="14"/>
        <v>44134.593000000001</v>
      </c>
      <c r="D106" t="str">
        <f t="shared" si="15"/>
        <v>vis</v>
      </c>
      <c r="E106">
        <f>VLOOKUP(C106,Active!C$21:E$967,3,FALSE)</f>
        <v>20167.014875477482</v>
      </c>
      <c r="F106" s="16" t="s">
        <v>154</v>
      </c>
      <c r="G106" t="str">
        <f t="shared" si="16"/>
        <v>44134.593</v>
      </c>
      <c r="H106" s="23">
        <f t="shared" si="17"/>
        <v>20167</v>
      </c>
      <c r="I106" s="60" t="s">
        <v>435</v>
      </c>
      <c r="J106" s="61" t="s">
        <v>436</v>
      </c>
      <c r="K106" s="60">
        <v>20167</v>
      </c>
      <c r="L106" s="60" t="s">
        <v>359</v>
      </c>
      <c r="M106" s="61" t="s">
        <v>169</v>
      </c>
      <c r="N106" s="61"/>
      <c r="O106" s="62" t="s">
        <v>237</v>
      </c>
      <c r="P106" s="62" t="s">
        <v>437</v>
      </c>
    </row>
    <row r="107" spans="1:16" ht="12.75" customHeight="1" x14ac:dyDescent="0.2">
      <c r="A107" s="23" t="str">
        <f t="shared" ref="A107:A138" si="18">P107</f>
        <v> BBS 46 </v>
      </c>
      <c r="B107" s="16" t="str">
        <f t="shared" ref="B107:B138" si="19">IF(H107=INT(H107),"I","II")</f>
        <v>I</v>
      </c>
      <c r="C107" s="23">
        <f t="shared" ref="C107:C138" si="20">1*G107</f>
        <v>44266.303999999996</v>
      </c>
      <c r="D107" t="str">
        <f t="shared" ref="D107:D138" si="21">VLOOKUP(F107,I$1:J$5,2,FALSE)</f>
        <v>vis</v>
      </c>
      <c r="E107">
        <f>VLOOKUP(C107,Active!C$21:E$967,3,FALSE)</f>
        <v>20326.999982678833</v>
      </c>
      <c r="F107" s="16" t="s">
        <v>154</v>
      </c>
      <c r="G107" t="str">
        <f t="shared" ref="G107:G138" si="22">MID(I107,3,LEN(I107)-3)</f>
        <v>44266.304</v>
      </c>
      <c r="H107" s="23">
        <f t="shared" ref="H107:H138" si="23">1*K107</f>
        <v>20327</v>
      </c>
      <c r="I107" s="60" t="s">
        <v>438</v>
      </c>
      <c r="J107" s="61" t="s">
        <v>439</v>
      </c>
      <c r="K107" s="60">
        <v>20327</v>
      </c>
      <c r="L107" s="60" t="s">
        <v>423</v>
      </c>
      <c r="M107" s="61" t="s">
        <v>169</v>
      </c>
      <c r="N107" s="61"/>
      <c r="O107" s="62" t="s">
        <v>237</v>
      </c>
      <c r="P107" s="62" t="s">
        <v>440</v>
      </c>
    </row>
    <row r="108" spans="1:16" ht="12.75" customHeight="1" x14ac:dyDescent="0.2">
      <c r="A108" s="23" t="str">
        <f t="shared" si="18"/>
        <v> BBS 50 </v>
      </c>
      <c r="B108" s="16" t="str">
        <f t="shared" si="19"/>
        <v>I</v>
      </c>
      <c r="C108" s="23">
        <f t="shared" si="20"/>
        <v>44512.466999999997</v>
      </c>
      <c r="D108" t="str">
        <f t="shared" si="21"/>
        <v>vis</v>
      </c>
      <c r="E108">
        <f>VLOOKUP(C108,Active!C$21:E$967,3,FALSE)</f>
        <v>20626.006245967448</v>
      </c>
      <c r="F108" s="16" t="s">
        <v>154</v>
      </c>
      <c r="G108" t="str">
        <f t="shared" si="22"/>
        <v>44512.467</v>
      </c>
      <c r="H108" s="23">
        <f t="shared" si="23"/>
        <v>20626</v>
      </c>
      <c r="I108" s="60" t="s">
        <v>441</v>
      </c>
      <c r="J108" s="61" t="s">
        <v>442</v>
      </c>
      <c r="K108" s="60">
        <v>20626</v>
      </c>
      <c r="L108" s="60" t="s">
        <v>255</v>
      </c>
      <c r="M108" s="61" t="s">
        <v>169</v>
      </c>
      <c r="N108" s="61"/>
      <c r="O108" s="62" t="s">
        <v>237</v>
      </c>
      <c r="P108" s="62" t="s">
        <v>443</v>
      </c>
    </row>
    <row r="109" spans="1:16" ht="12.75" customHeight="1" x14ac:dyDescent="0.2">
      <c r="A109" s="23" t="str">
        <f t="shared" si="18"/>
        <v> BBS 52 </v>
      </c>
      <c r="B109" s="16" t="str">
        <f t="shared" si="19"/>
        <v>I</v>
      </c>
      <c r="C109" s="23">
        <f t="shared" si="20"/>
        <v>44582.447</v>
      </c>
      <c r="D109" t="str">
        <f t="shared" si="21"/>
        <v>vis</v>
      </c>
      <c r="E109">
        <f>VLOOKUP(C109,Active!C$21:E$967,3,FALSE)</f>
        <v>20711.008696802623</v>
      </c>
      <c r="F109" s="16" t="s">
        <v>154</v>
      </c>
      <c r="G109" t="str">
        <f t="shared" si="22"/>
        <v>44582.447</v>
      </c>
      <c r="H109" s="23">
        <f t="shared" si="23"/>
        <v>20711</v>
      </c>
      <c r="I109" s="60" t="s">
        <v>444</v>
      </c>
      <c r="J109" s="61" t="s">
        <v>445</v>
      </c>
      <c r="K109" s="60">
        <v>20711</v>
      </c>
      <c r="L109" s="60" t="s">
        <v>236</v>
      </c>
      <c r="M109" s="61" t="s">
        <v>169</v>
      </c>
      <c r="N109" s="61"/>
      <c r="O109" s="62" t="s">
        <v>237</v>
      </c>
      <c r="P109" s="62" t="s">
        <v>446</v>
      </c>
    </row>
    <row r="110" spans="1:16" ht="12.75" customHeight="1" x14ac:dyDescent="0.2">
      <c r="A110" s="23" t="str">
        <f t="shared" si="18"/>
        <v> BBS 52 </v>
      </c>
      <c r="B110" s="16" t="str">
        <f t="shared" si="19"/>
        <v>I</v>
      </c>
      <c r="C110" s="23">
        <f t="shared" si="20"/>
        <v>44601.385999999999</v>
      </c>
      <c r="D110" t="str">
        <f t="shared" si="21"/>
        <v>vis</v>
      </c>
      <c r="E110">
        <f>VLOOKUP(C110,Active!C$21:E$967,3,FALSE)</f>
        <v>20734.013289777289</v>
      </c>
      <c r="F110" s="16" t="s">
        <v>154</v>
      </c>
      <c r="G110" t="str">
        <f t="shared" si="22"/>
        <v>44601.386</v>
      </c>
      <c r="H110" s="23">
        <f t="shared" si="23"/>
        <v>20734</v>
      </c>
      <c r="I110" s="60" t="s">
        <v>447</v>
      </c>
      <c r="J110" s="61" t="s">
        <v>448</v>
      </c>
      <c r="K110" s="60">
        <v>20734</v>
      </c>
      <c r="L110" s="60" t="s">
        <v>260</v>
      </c>
      <c r="M110" s="61" t="s">
        <v>169</v>
      </c>
      <c r="N110" s="61"/>
      <c r="O110" s="62" t="s">
        <v>397</v>
      </c>
      <c r="P110" s="62" t="s">
        <v>446</v>
      </c>
    </row>
    <row r="111" spans="1:16" ht="12.75" customHeight="1" x14ac:dyDescent="0.2">
      <c r="A111" s="23" t="str">
        <f t="shared" si="18"/>
        <v> BBS 52 </v>
      </c>
      <c r="B111" s="16" t="str">
        <f t="shared" si="19"/>
        <v>I</v>
      </c>
      <c r="C111" s="23">
        <f t="shared" si="20"/>
        <v>44606.307999999997</v>
      </c>
      <c r="D111" t="str">
        <f t="shared" si="21"/>
        <v>vis</v>
      </c>
      <c r="E111">
        <f>VLOOKUP(C111,Active!C$21:E$967,3,FALSE)</f>
        <v>20739.991884561663</v>
      </c>
      <c r="F111" s="16" t="s">
        <v>154</v>
      </c>
      <c r="G111" t="str">
        <f t="shared" si="22"/>
        <v>44606.308</v>
      </c>
      <c r="H111" s="23">
        <f t="shared" si="23"/>
        <v>20740</v>
      </c>
      <c r="I111" s="60" t="s">
        <v>449</v>
      </c>
      <c r="J111" s="61" t="s">
        <v>450</v>
      </c>
      <c r="K111" s="60">
        <v>20740</v>
      </c>
      <c r="L111" s="60" t="s">
        <v>177</v>
      </c>
      <c r="M111" s="61" t="s">
        <v>169</v>
      </c>
      <c r="N111" s="61"/>
      <c r="O111" s="62" t="s">
        <v>397</v>
      </c>
      <c r="P111" s="62" t="s">
        <v>446</v>
      </c>
    </row>
    <row r="112" spans="1:16" ht="12.75" customHeight="1" x14ac:dyDescent="0.2">
      <c r="A112" s="23" t="str">
        <f t="shared" si="18"/>
        <v> BBS 53 </v>
      </c>
      <c r="B112" s="16" t="str">
        <f t="shared" si="19"/>
        <v>I</v>
      </c>
      <c r="C112" s="23">
        <f t="shared" si="20"/>
        <v>44643.358</v>
      </c>
      <c r="D112" t="str">
        <f t="shared" si="21"/>
        <v>vis</v>
      </c>
      <c r="E112">
        <f>VLOOKUP(C112,Active!C$21:E$967,3,FALSE)</f>
        <v>20784.995325594005</v>
      </c>
      <c r="F112" s="16" t="s">
        <v>154</v>
      </c>
      <c r="G112" t="str">
        <f t="shared" si="22"/>
        <v>44643.358</v>
      </c>
      <c r="H112" s="23">
        <f t="shared" si="23"/>
        <v>20785</v>
      </c>
      <c r="I112" s="60" t="s">
        <v>451</v>
      </c>
      <c r="J112" s="61" t="s">
        <v>452</v>
      </c>
      <c r="K112" s="60">
        <v>20785</v>
      </c>
      <c r="L112" s="60" t="s">
        <v>210</v>
      </c>
      <c r="M112" s="61" t="s">
        <v>169</v>
      </c>
      <c r="N112" s="61"/>
      <c r="O112" s="62" t="s">
        <v>397</v>
      </c>
      <c r="P112" s="62" t="s">
        <v>453</v>
      </c>
    </row>
    <row r="113" spans="1:16" ht="12.75" customHeight="1" x14ac:dyDescent="0.2">
      <c r="A113" s="23" t="str">
        <f t="shared" si="18"/>
        <v> BBS 53 </v>
      </c>
      <c r="B113" s="16" t="str">
        <f t="shared" si="19"/>
        <v>I</v>
      </c>
      <c r="C113" s="23">
        <f t="shared" si="20"/>
        <v>44662.290999999997</v>
      </c>
      <c r="D113" t="str">
        <f t="shared" si="21"/>
        <v>vis</v>
      </c>
      <c r="E113">
        <f>VLOOKUP(C113,Active!C$21:E$967,3,FALSE)</f>
        <v>20807.992630562025</v>
      </c>
      <c r="F113" s="16" t="s">
        <v>154</v>
      </c>
      <c r="G113" t="str">
        <f t="shared" si="22"/>
        <v>44662.291</v>
      </c>
      <c r="H113" s="23">
        <f t="shared" si="23"/>
        <v>20808</v>
      </c>
      <c r="I113" s="60" t="s">
        <v>454</v>
      </c>
      <c r="J113" s="61" t="s">
        <v>455</v>
      </c>
      <c r="K113" s="60">
        <v>20808</v>
      </c>
      <c r="L113" s="60" t="s">
        <v>196</v>
      </c>
      <c r="M113" s="61" t="s">
        <v>169</v>
      </c>
      <c r="N113" s="61"/>
      <c r="O113" s="62" t="s">
        <v>237</v>
      </c>
      <c r="P113" s="62" t="s">
        <v>453</v>
      </c>
    </row>
    <row r="114" spans="1:16" ht="12.75" customHeight="1" x14ac:dyDescent="0.2">
      <c r="A114" s="23" t="str">
        <f t="shared" si="18"/>
        <v> BBS 56 </v>
      </c>
      <c r="B114" s="16" t="str">
        <f t="shared" si="19"/>
        <v>I</v>
      </c>
      <c r="C114" s="23">
        <f t="shared" si="20"/>
        <v>44847.535000000003</v>
      </c>
      <c r="D114" t="str">
        <f t="shared" si="21"/>
        <v>vis</v>
      </c>
      <c r="E114">
        <f>VLOOKUP(C114,Active!C$21:E$967,3,FALSE)</f>
        <v>21033.002547717071</v>
      </c>
      <c r="F114" s="16" t="s">
        <v>154</v>
      </c>
      <c r="G114" t="str">
        <f t="shared" si="22"/>
        <v>44847.535</v>
      </c>
      <c r="H114" s="23">
        <f t="shared" si="23"/>
        <v>21033</v>
      </c>
      <c r="I114" s="60" t="s">
        <v>456</v>
      </c>
      <c r="J114" s="61" t="s">
        <v>457</v>
      </c>
      <c r="K114" s="60">
        <v>21033</v>
      </c>
      <c r="L114" s="60" t="s">
        <v>232</v>
      </c>
      <c r="M114" s="61" t="s">
        <v>169</v>
      </c>
      <c r="N114" s="61"/>
      <c r="O114" s="62" t="s">
        <v>237</v>
      </c>
      <c r="P114" s="62" t="s">
        <v>458</v>
      </c>
    </row>
    <row r="115" spans="1:16" ht="12.75" customHeight="1" x14ac:dyDescent="0.2">
      <c r="A115" s="23" t="str">
        <f t="shared" si="18"/>
        <v> BBS 57 </v>
      </c>
      <c r="B115" s="16" t="str">
        <f t="shared" si="19"/>
        <v>I</v>
      </c>
      <c r="C115" s="23">
        <f t="shared" si="20"/>
        <v>44913.392999999996</v>
      </c>
      <c r="D115" t="str">
        <f t="shared" si="21"/>
        <v>vis</v>
      </c>
      <c r="E115">
        <f>VLOOKUP(C115,Active!C$21:E$967,3,FALSE)</f>
        <v>21112.998137987175</v>
      </c>
      <c r="F115" s="16" t="s">
        <v>154</v>
      </c>
      <c r="G115" t="str">
        <f t="shared" si="22"/>
        <v>44913.393</v>
      </c>
      <c r="H115" s="23">
        <f t="shared" si="23"/>
        <v>21113</v>
      </c>
      <c r="I115" s="60" t="s">
        <v>459</v>
      </c>
      <c r="J115" s="61" t="s">
        <v>460</v>
      </c>
      <c r="K115" s="60">
        <v>21113</v>
      </c>
      <c r="L115" s="60" t="s">
        <v>168</v>
      </c>
      <c r="M115" s="61" t="s">
        <v>169</v>
      </c>
      <c r="N115" s="61"/>
      <c r="O115" s="62" t="s">
        <v>397</v>
      </c>
      <c r="P115" s="62" t="s">
        <v>461</v>
      </c>
    </row>
    <row r="116" spans="1:16" ht="12.75" customHeight="1" x14ac:dyDescent="0.2">
      <c r="A116" s="23" t="str">
        <f t="shared" si="18"/>
        <v> BBS 58 </v>
      </c>
      <c r="B116" s="16" t="str">
        <f t="shared" si="19"/>
        <v>I</v>
      </c>
      <c r="C116" s="23">
        <f t="shared" si="20"/>
        <v>44988.315999999999</v>
      </c>
      <c r="D116" t="str">
        <f t="shared" si="21"/>
        <v>vis</v>
      </c>
      <c r="E116">
        <f>VLOOKUP(C116,Active!C$21:E$967,3,FALSE)</f>
        <v>21204.004691629983</v>
      </c>
      <c r="F116" s="16" t="s">
        <v>154</v>
      </c>
      <c r="G116" t="str">
        <f t="shared" si="22"/>
        <v>44988.316</v>
      </c>
      <c r="H116" s="23">
        <f t="shared" si="23"/>
        <v>21204</v>
      </c>
      <c r="I116" s="60" t="s">
        <v>462</v>
      </c>
      <c r="J116" s="61" t="s">
        <v>463</v>
      </c>
      <c r="K116" s="60">
        <v>21204</v>
      </c>
      <c r="L116" s="60" t="s">
        <v>287</v>
      </c>
      <c r="M116" s="61" t="s">
        <v>169</v>
      </c>
      <c r="N116" s="61"/>
      <c r="O116" s="62" t="s">
        <v>237</v>
      </c>
      <c r="P116" s="62" t="s">
        <v>464</v>
      </c>
    </row>
    <row r="117" spans="1:16" ht="12.75" customHeight="1" x14ac:dyDescent="0.2">
      <c r="A117" s="23" t="str">
        <f t="shared" si="18"/>
        <v> BBS 69 </v>
      </c>
      <c r="B117" s="16" t="str">
        <f t="shared" si="19"/>
        <v>I</v>
      </c>
      <c r="C117" s="23">
        <f t="shared" si="20"/>
        <v>45611.517</v>
      </c>
      <c r="D117" t="str">
        <f t="shared" si="21"/>
        <v>vis</v>
      </c>
      <c r="E117">
        <f>VLOOKUP(C117,Active!C$21:E$967,3,FALSE)</f>
        <v>21960.986863149381</v>
      </c>
      <c r="F117" s="16" t="s">
        <v>154</v>
      </c>
      <c r="G117" t="str">
        <f t="shared" si="22"/>
        <v>45611.517</v>
      </c>
      <c r="H117" s="23">
        <f t="shared" si="23"/>
        <v>21961</v>
      </c>
      <c r="I117" s="60" t="s">
        <v>465</v>
      </c>
      <c r="J117" s="61" t="s">
        <v>466</v>
      </c>
      <c r="K117" s="60">
        <v>21961</v>
      </c>
      <c r="L117" s="60" t="s">
        <v>385</v>
      </c>
      <c r="M117" s="61" t="s">
        <v>169</v>
      </c>
      <c r="N117" s="61"/>
      <c r="O117" s="62" t="s">
        <v>467</v>
      </c>
      <c r="P117" s="62" t="s">
        <v>468</v>
      </c>
    </row>
    <row r="118" spans="1:16" ht="12.75" customHeight="1" x14ac:dyDescent="0.2">
      <c r="A118" s="23" t="str">
        <f t="shared" si="18"/>
        <v> BBS 69 </v>
      </c>
      <c r="B118" s="16" t="str">
        <f t="shared" si="19"/>
        <v>I</v>
      </c>
      <c r="C118" s="23">
        <f t="shared" si="20"/>
        <v>45611.527000000002</v>
      </c>
      <c r="D118" t="str">
        <f t="shared" si="21"/>
        <v>vis</v>
      </c>
      <c r="E118">
        <f>VLOOKUP(C118,Active!C$21:E$967,3,FALSE)</f>
        <v>21960.999009827126</v>
      </c>
      <c r="F118" s="16" t="s">
        <v>154</v>
      </c>
      <c r="G118" t="str">
        <f t="shared" si="22"/>
        <v>45611.527</v>
      </c>
      <c r="H118" s="23">
        <f t="shared" si="23"/>
        <v>21961</v>
      </c>
      <c r="I118" s="60" t="s">
        <v>469</v>
      </c>
      <c r="J118" s="61" t="s">
        <v>470</v>
      </c>
      <c r="K118" s="60">
        <v>21961</v>
      </c>
      <c r="L118" s="60" t="s">
        <v>174</v>
      </c>
      <c r="M118" s="61" t="s">
        <v>169</v>
      </c>
      <c r="N118" s="61"/>
      <c r="O118" s="62" t="s">
        <v>237</v>
      </c>
      <c r="P118" s="62" t="s">
        <v>468</v>
      </c>
    </row>
    <row r="119" spans="1:16" ht="12.75" customHeight="1" x14ac:dyDescent="0.2">
      <c r="A119" s="23" t="str">
        <f t="shared" si="18"/>
        <v> BBS 69 </v>
      </c>
      <c r="B119" s="16" t="str">
        <f t="shared" si="19"/>
        <v>I</v>
      </c>
      <c r="C119" s="23">
        <f t="shared" si="20"/>
        <v>45625.527000000002</v>
      </c>
      <c r="D119" t="str">
        <f t="shared" si="21"/>
        <v>vis</v>
      </c>
      <c r="E119">
        <f>VLOOKUP(C119,Active!C$21:E$967,3,FALSE)</f>
        <v>21978.004358665254</v>
      </c>
      <c r="F119" s="16" t="s">
        <v>154</v>
      </c>
      <c r="G119" t="str">
        <f t="shared" si="22"/>
        <v>45625.527</v>
      </c>
      <c r="H119" s="23">
        <f t="shared" si="23"/>
        <v>21978</v>
      </c>
      <c r="I119" s="60" t="s">
        <v>471</v>
      </c>
      <c r="J119" s="61" t="s">
        <v>472</v>
      </c>
      <c r="K119" s="60">
        <v>21978</v>
      </c>
      <c r="L119" s="60" t="s">
        <v>287</v>
      </c>
      <c r="M119" s="61" t="s">
        <v>169</v>
      </c>
      <c r="N119" s="61"/>
      <c r="O119" s="62" t="s">
        <v>237</v>
      </c>
      <c r="P119" s="62" t="s">
        <v>468</v>
      </c>
    </row>
    <row r="120" spans="1:16" ht="12.75" customHeight="1" x14ac:dyDescent="0.2">
      <c r="A120" s="23" t="str">
        <f t="shared" si="18"/>
        <v> BBS 69 </v>
      </c>
      <c r="B120" s="16" t="str">
        <f t="shared" si="19"/>
        <v>I</v>
      </c>
      <c r="C120" s="23">
        <f t="shared" si="20"/>
        <v>45649.385999999999</v>
      </c>
      <c r="D120" t="str">
        <f t="shared" si="21"/>
        <v>vis</v>
      </c>
      <c r="E120">
        <f>VLOOKUP(C120,Active!C$21:E$967,3,FALSE)</f>
        <v>22006.985117088749</v>
      </c>
      <c r="F120" s="16" t="s">
        <v>154</v>
      </c>
      <c r="G120" t="str">
        <f t="shared" si="22"/>
        <v>45649.386</v>
      </c>
      <c r="H120" s="23">
        <f t="shared" si="23"/>
        <v>22007</v>
      </c>
      <c r="I120" s="60" t="s">
        <v>473</v>
      </c>
      <c r="J120" s="61" t="s">
        <v>474</v>
      </c>
      <c r="K120" s="60">
        <v>22007</v>
      </c>
      <c r="L120" s="60" t="s">
        <v>224</v>
      </c>
      <c r="M120" s="61" t="s">
        <v>169</v>
      </c>
      <c r="N120" s="61"/>
      <c r="O120" s="62" t="s">
        <v>467</v>
      </c>
      <c r="P120" s="62" t="s">
        <v>468</v>
      </c>
    </row>
    <row r="121" spans="1:16" ht="12.75" customHeight="1" x14ac:dyDescent="0.2">
      <c r="A121" s="23" t="str">
        <f t="shared" si="18"/>
        <v> BBS 70 </v>
      </c>
      <c r="B121" s="16" t="str">
        <f t="shared" si="19"/>
        <v>I</v>
      </c>
      <c r="C121" s="23">
        <f t="shared" si="20"/>
        <v>45705.366999999998</v>
      </c>
      <c r="D121" t="str">
        <f t="shared" si="21"/>
        <v>vis</v>
      </c>
      <c r="E121">
        <f>VLOOKUP(C121,Active!C$21:E$967,3,FALSE)</f>
        <v>22074.983433753558</v>
      </c>
      <c r="F121" s="16" t="s">
        <v>154</v>
      </c>
      <c r="G121" t="str">
        <f t="shared" si="22"/>
        <v>45705.367</v>
      </c>
      <c r="H121" s="23">
        <f t="shared" si="23"/>
        <v>22075</v>
      </c>
      <c r="I121" s="60" t="s">
        <v>475</v>
      </c>
      <c r="J121" s="61" t="s">
        <v>476</v>
      </c>
      <c r="K121" s="60">
        <v>22075</v>
      </c>
      <c r="L121" s="60" t="s">
        <v>477</v>
      </c>
      <c r="M121" s="61" t="s">
        <v>169</v>
      </c>
      <c r="N121" s="61"/>
      <c r="O121" s="62" t="s">
        <v>467</v>
      </c>
      <c r="P121" s="62" t="s">
        <v>478</v>
      </c>
    </row>
    <row r="122" spans="1:16" ht="12.75" customHeight="1" x14ac:dyDescent="0.2">
      <c r="A122" s="23" t="str">
        <f t="shared" si="18"/>
        <v> BBS 70 </v>
      </c>
      <c r="B122" s="16" t="str">
        <f t="shared" si="19"/>
        <v>I</v>
      </c>
      <c r="C122" s="23">
        <f t="shared" si="20"/>
        <v>45705.383999999998</v>
      </c>
      <c r="D122" t="str">
        <f t="shared" si="21"/>
        <v>vis</v>
      </c>
      <c r="E122">
        <f>VLOOKUP(C122,Active!C$21:E$967,3,FALSE)</f>
        <v>22075.004083105719</v>
      </c>
      <c r="F122" s="16" t="s">
        <v>154</v>
      </c>
      <c r="G122" t="str">
        <f t="shared" si="22"/>
        <v>45705.384</v>
      </c>
      <c r="H122" s="23">
        <f t="shared" si="23"/>
        <v>22075</v>
      </c>
      <c r="I122" s="60" t="s">
        <v>479</v>
      </c>
      <c r="J122" s="61" t="s">
        <v>480</v>
      </c>
      <c r="K122" s="60">
        <v>22075</v>
      </c>
      <c r="L122" s="60" t="s">
        <v>295</v>
      </c>
      <c r="M122" s="61" t="s">
        <v>169</v>
      </c>
      <c r="N122" s="61"/>
      <c r="O122" s="62" t="s">
        <v>397</v>
      </c>
      <c r="P122" s="62" t="s">
        <v>478</v>
      </c>
    </row>
    <row r="123" spans="1:16" ht="12.75" customHeight="1" x14ac:dyDescent="0.2">
      <c r="A123" s="23" t="str">
        <f t="shared" si="18"/>
        <v> BBS 74 </v>
      </c>
      <c r="B123" s="16" t="str">
        <f t="shared" si="19"/>
        <v>I</v>
      </c>
      <c r="C123" s="23">
        <f t="shared" si="20"/>
        <v>45946.597999999998</v>
      </c>
      <c r="D123" t="str">
        <f t="shared" si="21"/>
        <v>vis</v>
      </c>
      <c r="E123">
        <f>VLOOKUP(C123,Active!C$21:E$967,3,FALSE)</f>
        <v>22367.998955580057</v>
      </c>
      <c r="F123" s="16" t="s">
        <v>154</v>
      </c>
      <c r="G123" t="str">
        <f t="shared" si="22"/>
        <v>45946.598</v>
      </c>
      <c r="H123" s="23">
        <f t="shared" si="23"/>
        <v>22368</v>
      </c>
      <c r="I123" s="60" t="s">
        <v>481</v>
      </c>
      <c r="J123" s="61" t="s">
        <v>482</v>
      </c>
      <c r="K123" s="60">
        <v>22368</v>
      </c>
      <c r="L123" s="60" t="s">
        <v>174</v>
      </c>
      <c r="M123" s="61" t="s">
        <v>169</v>
      </c>
      <c r="N123" s="61"/>
      <c r="O123" s="62" t="s">
        <v>467</v>
      </c>
      <c r="P123" s="62" t="s">
        <v>483</v>
      </c>
    </row>
    <row r="124" spans="1:16" ht="12.75" customHeight="1" x14ac:dyDescent="0.2">
      <c r="A124" s="23" t="str">
        <f t="shared" si="18"/>
        <v> BBS 74 </v>
      </c>
      <c r="B124" s="16" t="str">
        <f t="shared" si="19"/>
        <v>I</v>
      </c>
      <c r="C124" s="23">
        <f t="shared" si="20"/>
        <v>45974.591999999997</v>
      </c>
      <c r="D124" t="str">
        <f t="shared" si="21"/>
        <v>vis</v>
      </c>
      <c r="E124">
        <f>VLOOKUP(C124,Active!C$21:E$967,3,FALSE)</f>
        <v>22402.002365249671</v>
      </c>
      <c r="F124" s="16" t="s">
        <v>154</v>
      </c>
      <c r="G124" t="str">
        <f t="shared" si="22"/>
        <v>45974.592</v>
      </c>
      <c r="H124" s="23">
        <f t="shared" si="23"/>
        <v>22402</v>
      </c>
      <c r="I124" s="60" t="s">
        <v>484</v>
      </c>
      <c r="J124" s="61" t="s">
        <v>485</v>
      </c>
      <c r="K124" s="60">
        <v>22402</v>
      </c>
      <c r="L124" s="60" t="s">
        <v>232</v>
      </c>
      <c r="M124" s="61" t="s">
        <v>169</v>
      </c>
      <c r="N124" s="61"/>
      <c r="O124" s="62" t="s">
        <v>467</v>
      </c>
      <c r="P124" s="62" t="s">
        <v>483</v>
      </c>
    </row>
    <row r="125" spans="1:16" ht="12.75" customHeight="1" x14ac:dyDescent="0.2">
      <c r="A125" s="23" t="str">
        <f t="shared" si="18"/>
        <v> BBS 75 </v>
      </c>
      <c r="B125" s="16" t="str">
        <f t="shared" si="19"/>
        <v>I</v>
      </c>
      <c r="C125" s="23">
        <f t="shared" si="20"/>
        <v>46049.508000000002</v>
      </c>
      <c r="D125" t="str">
        <f t="shared" si="21"/>
        <v>vis</v>
      </c>
      <c r="E125">
        <f>VLOOKUP(C125,Active!C$21:E$967,3,FALSE)</f>
        <v>22493.000416218059</v>
      </c>
      <c r="F125" s="16" t="s">
        <v>154</v>
      </c>
      <c r="G125" t="str">
        <f t="shared" si="22"/>
        <v>46049.508</v>
      </c>
      <c r="H125" s="23">
        <f t="shared" si="23"/>
        <v>22493</v>
      </c>
      <c r="I125" s="60" t="s">
        <v>486</v>
      </c>
      <c r="J125" s="61" t="s">
        <v>487</v>
      </c>
      <c r="K125" s="60">
        <v>22493</v>
      </c>
      <c r="L125" s="60" t="s">
        <v>190</v>
      </c>
      <c r="M125" s="61" t="s">
        <v>169</v>
      </c>
      <c r="N125" s="61"/>
      <c r="O125" s="62" t="s">
        <v>467</v>
      </c>
      <c r="P125" s="62" t="s">
        <v>488</v>
      </c>
    </row>
    <row r="126" spans="1:16" ht="12.75" customHeight="1" x14ac:dyDescent="0.2">
      <c r="A126" s="23" t="str">
        <f t="shared" si="18"/>
        <v> BBS 76 </v>
      </c>
      <c r="B126" s="16" t="str">
        <f t="shared" si="19"/>
        <v>I</v>
      </c>
      <c r="C126" s="23">
        <f t="shared" si="20"/>
        <v>46120.31</v>
      </c>
      <c r="D126" t="str">
        <f t="shared" si="21"/>
        <v>vis</v>
      </c>
      <c r="E126">
        <f>VLOOKUP(C126,Active!C$21:E$967,3,FALSE)</f>
        <v>22579.001323963577</v>
      </c>
      <c r="F126" s="16" t="s">
        <v>154</v>
      </c>
      <c r="G126" t="str">
        <f t="shared" si="22"/>
        <v>46120.310</v>
      </c>
      <c r="H126" s="23">
        <f t="shared" si="23"/>
        <v>22579</v>
      </c>
      <c r="I126" s="60" t="s">
        <v>489</v>
      </c>
      <c r="J126" s="61" t="s">
        <v>490</v>
      </c>
      <c r="K126" s="60">
        <v>22579</v>
      </c>
      <c r="L126" s="60" t="s">
        <v>227</v>
      </c>
      <c r="M126" s="61" t="s">
        <v>169</v>
      </c>
      <c r="N126" s="61"/>
      <c r="O126" s="62" t="s">
        <v>397</v>
      </c>
      <c r="P126" s="62" t="s">
        <v>491</v>
      </c>
    </row>
    <row r="127" spans="1:16" ht="12.75" customHeight="1" x14ac:dyDescent="0.2">
      <c r="A127" s="23" t="str">
        <f t="shared" si="18"/>
        <v> BBS 83 </v>
      </c>
      <c r="B127" s="16" t="str">
        <f t="shared" si="19"/>
        <v>I</v>
      </c>
      <c r="C127" s="23">
        <f t="shared" si="20"/>
        <v>46795.39</v>
      </c>
      <c r="D127" t="str">
        <f t="shared" si="21"/>
        <v>vis</v>
      </c>
      <c r="E127">
        <f>VLOOKUP(C127,Active!C$21:E$967,3,FALSE)</f>
        <v>23398.999244938215</v>
      </c>
      <c r="F127" s="16" t="s">
        <v>154</v>
      </c>
      <c r="G127" t="str">
        <f t="shared" si="22"/>
        <v>46795.390</v>
      </c>
      <c r="H127" s="23">
        <f t="shared" si="23"/>
        <v>23399</v>
      </c>
      <c r="I127" s="60" t="s">
        <v>492</v>
      </c>
      <c r="J127" s="61" t="s">
        <v>493</v>
      </c>
      <c r="K127" s="60">
        <v>23399</v>
      </c>
      <c r="L127" s="60" t="s">
        <v>174</v>
      </c>
      <c r="M127" s="61" t="s">
        <v>169</v>
      </c>
      <c r="N127" s="61"/>
      <c r="O127" s="62" t="s">
        <v>494</v>
      </c>
      <c r="P127" s="62" t="s">
        <v>495</v>
      </c>
    </row>
    <row r="128" spans="1:16" ht="12.75" customHeight="1" x14ac:dyDescent="0.2">
      <c r="A128" s="23" t="str">
        <f t="shared" si="18"/>
        <v> BBS 87 </v>
      </c>
      <c r="B128" s="16" t="str">
        <f t="shared" si="19"/>
        <v>I</v>
      </c>
      <c r="C128" s="23">
        <f t="shared" si="20"/>
        <v>47177.394</v>
      </c>
      <c r="D128" t="str">
        <f t="shared" si="21"/>
        <v>vis</v>
      </c>
      <c r="E128">
        <f>VLOOKUP(C128,Active!C$21:E$967,3,FALSE)</f>
        <v>23863.007193335437</v>
      </c>
      <c r="F128" s="16" t="s">
        <v>154</v>
      </c>
      <c r="G128" t="str">
        <f t="shared" si="22"/>
        <v>47177.394</v>
      </c>
      <c r="H128" s="23">
        <f t="shared" si="23"/>
        <v>23863</v>
      </c>
      <c r="I128" s="60" t="s">
        <v>496</v>
      </c>
      <c r="J128" s="61" t="s">
        <v>497</v>
      </c>
      <c r="K128" s="60">
        <v>23863</v>
      </c>
      <c r="L128" s="60" t="s">
        <v>278</v>
      </c>
      <c r="M128" s="61" t="s">
        <v>169</v>
      </c>
      <c r="N128" s="61"/>
      <c r="O128" s="62" t="s">
        <v>397</v>
      </c>
      <c r="P128" s="62" t="s">
        <v>498</v>
      </c>
    </row>
    <row r="129" spans="1:16" ht="12.75" customHeight="1" x14ac:dyDescent="0.2">
      <c r="A129" s="23" t="str">
        <f t="shared" si="18"/>
        <v> BBS 87 </v>
      </c>
      <c r="B129" s="16" t="str">
        <f t="shared" si="19"/>
        <v>I</v>
      </c>
      <c r="C129" s="23">
        <f t="shared" si="20"/>
        <v>47210.311000000002</v>
      </c>
      <c r="D129" t="str">
        <f t="shared" si="21"/>
        <v>vis</v>
      </c>
      <c r="E129">
        <f>VLOOKUP(C129,Active!C$21:E$967,3,FALSE)</f>
        <v>23902.990412457206</v>
      </c>
      <c r="F129" s="16" t="s">
        <v>154</v>
      </c>
      <c r="G129" t="str">
        <f t="shared" si="22"/>
        <v>47210.311</v>
      </c>
      <c r="H129" s="23">
        <f t="shared" si="23"/>
        <v>23903</v>
      </c>
      <c r="I129" s="60" t="s">
        <v>499</v>
      </c>
      <c r="J129" s="61" t="s">
        <v>500</v>
      </c>
      <c r="K129" s="60">
        <v>23903</v>
      </c>
      <c r="L129" s="60" t="s">
        <v>389</v>
      </c>
      <c r="M129" s="61" t="s">
        <v>169</v>
      </c>
      <c r="N129" s="61"/>
      <c r="O129" s="62" t="s">
        <v>397</v>
      </c>
      <c r="P129" s="62" t="s">
        <v>498</v>
      </c>
    </row>
    <row r="130" spans="1:16" ht="12.75" customHeight="1" x14ac:dyDescent="0.2">
      <c r="A130" s="23" t="str">
        <f t="shared" si="18"/>
        <v> BBS 90 </v>
      </c>
      <c r="B130" s="16" t="str">
        <f t="shared" si="19"/>
        <v>I</v>
      </c>
      <c r="C130" s="23">
        <f t="shared" si="20"/>
        <v>47526.45</v>
      </c>
      <c r="D130" t="str">
        <f t="shared" si="21"/>
        <v>vis</v>
      </c>
      <c r="E130">
        <f>VLOOKUP(C130,Active!C$21:E$967,3,FALSE)</f>
        <v>24286.994267909889</v>
      </c>
      <c r="F130" s="16" t="s">
        <v>154</v>
      </c>
      <c r="G130" t="str">
        <f t="shared" si="22"/>
        <v>47526.450</v>
      </c>
      <c r="H130" s="23">
        <f t="shared" si="23"/>
        <v>24287</v>
      </c>
      <c r="I130" s="60" t="s">
        <v>501</v>
      </c>
      <c r="J130" s="61" t="s">
        <v>502</v>
      </c>
      <c r="K130" s="60">
        <v>24287</v>
      </c>
      <c r="L130" s="60" t="s">
        <v>213</v>
      </c>
      <c r="M130" s="61" t="s">
        <v>169</v>
      </c>
      <c r="N130" s="61"/>
      <c r="O130" s="62" t="s">
        <v>397</v>
      </c>
      <c r="P130" s="62" t="s">
        <v>503</v>
      </c>
    </row>
    <row r="131" spans="1:16" ht="12.75" customHeight="1" x14ac:dyDescent="0.2">
      <c r="A131" s="23" t="str">
        <f t="shared" si="18"/>
        <v> BBS 91 </v>
      </c>
      <c r="B131" s="16" t="str">
        <f t="shared" si="19"/>
        <v>I</v>
      </c>
      <c r="C131" s="23">
        <f t="shared" si="20"/>
        <v>47536.330999999998</v>
      </c>
      <c r="D131" t="str">
        <f t="shared" si="21"/>
        <v>vis</v>
      </c>
      <c r="E131">
        <f>VLOOKUP(C131,Active!C$21:E$967,3,FALSE)</f>
        <v>24298.996400186286</v>
      </c>
      <c r="F131" s="16" t="s">
        <v>154</v>
      </c>
      <c r="G131" t="str">
        <f t="shared" si="22"/>
        <v>47536.331</v>
      </c>
      <c r="H131" s="23">
        <f t="shared" si="23"/>
        <v>24299</v>
      </c>
      <c r="I131" s="60" t="s">
        <v>504</v>
      </c>
      <c r="J131" s="61" t="s">
        <v>505</v>
      </c>
      <c r="K131" s="60">
        <v>24299</v>
      </c>
      <c r="L131" s="60" t="s">
        <v>207</v>
      </c>
      <c r="M131" s="61" t="s">
        <v>169</v>
      </c>
      <c r="N131" s="61"/>
      <c r="O131" s="62" t="s">
        <v>397</v>
      </c>
      <c r="P131" s="62" t="s">
        <v>506</v>
      </c>
    </row>
    <row r="132" spans="1:16" ht="12.75" customHeight="1" x14ac:dyDescent="0.2">
      <c r="A132" s="23" t="str">
        <f t="shared" si="18"/>
        <v> BBS 91 </v>
      </c>
      <c r="B132" s="16" t="str">
        <f t="shared" si="19"/>
        <v>I</v>
      </c>
      <c r="C132" s="23">
        <f t="shared" si="20"/>
        <v>47555.279000000002</v>
      </c>
      <c r="D132" t="str">
        <f t="shared" si="21"/>
        <v>vis</v>
      </c>
      <c r="E132">
        <f>VLOOKUP(C132,Active!C$21:E$967,3,FALSE)</f>
        <v>24322.011925170929</v>
      </c>
      <c r="F132" s="16" t="s">
        <v>154</v>
      </c>
      <c r="G132" t="str">
        <f t="shared" si="22"/>
        <v>47555.279</v>
      </c>
      <c r="H132" s="23">
        <f t="shared" si="23"/>
        <v>24322</v>
      </c>
      <c r="I132" s="60" t="s">
        <v>507</v>
      </c>
      <c r="J132" s="61" t="s">
        <v>508</v>
      </c>
      <c r="K132" s="60">
        <v>24322</v>
      </c>
      <c r="L132" s="60" t="s">
        <v>509</v>
      </c>
      <c r="M132" s="61" t="s">
        <v>169</v>
      </c>
      <c r="N132" s="61"/>
      <c r="O132" s="62" t="s">
        <v>397</v>
      </c>
      <c r="P132" s="62" t="s">
        <v>506</v>
      </c>
    </row>
    <row r="133" spans="1:16" ht="12.75" customHeight="1" x14ac:dyDescent="0.2">
      <c r="A133" s="23" t="str">
        <f t="shared" si="18"/>
        <v> BBS 91 </v>
      </c>
      <c r="B133" s="16" t="str">
        <f t="shared" si="19"/>
        <v>I</v>
      </c>
      <c r="C133" s="23">
        <f t="shared" si="20"/>
        <v>47559.377</v>
      </c>
      <c r="D133" t="str">
        <f t="shared" si="21"/>
        <v>vis</v>
      </c>
      <c r="E133">
        <f>VLOOKUP(C133,Active!C$21:E$967,3,FALSE)</f>
        <v>24326.9896337094</v>
      </c>
      <c r="F133" s="16" t="s">
        <v>154</v>
      </c>
      <c r="G133" t="str">
        <f t="shared" si="22"/>
        <v>47559.377</v>
      </c>
      <c r="H133" s="23">
        <f t="shared" si="23"/>
        <v>24327</v>
      </c>
      <c r="I133" s="60" t="s">
        <v>510</v>
      </c>
      <c r="J133" s="61" t="s">
        <v>511</v>
      </c>
      <c r="K133" s="60">
        <v>24327</v>
      </c>
      <c r="L133" s="60" t="s">
        <v>512</v>
      </c>
      <c r="M133" s="61" t="s">
        <v>169</v>
      </c>
      <c r="N133" s="61"/>
      <c r="O133" s="62" t="s">
        <v>467</v>
      </c>
      <c r="P133" s="62" t="s">
        <v>506</v>
      </c>
    </row>
    <row r="134" spans="1:16" ht="12.75" customHeight="1" x14ac:dyDescent="0.2">
      <c r="A134" s="23" t="str">
        <f t="shared" si="18"/>
        <v> BBS 91 </v>
      </c>
      <c r="B134" s="16" t="str">
        <f t="shared" si="19"/>
        <v>I</v>
      </c>
      <c r="C134" s="23">
        <f t="shared" si="20"/>
        <v>47564.324999999997</v>
      </c>
      <c r="D134" t="str">
        <f t="shared" si="21"/>
        <v>vis</v>
      </c>
      <c r="E134">
        <f>VLOOKUP(C134,Active!C$21:E$967,3,FALSE)</f>
        <v>24332.999809855901</v>
      </c>
      <c r="F134" s="16" t="s">
        <v>154</v>
      </c>
      <c r="G134" t="str">
        <f t="shared" si="22"/>
        <v>47564.325</v>
      </c>
      <c r="H134" s="23">
        <f t="shared" si="23"/>
        <v>24333</v>
      </c>
      <c r="I134" s="60" t="s">
        <v>513</v>
      </c>
      <c r="J134" s="61" t="s">
        <v>514</v>
      </c>
      <c r="K134" s="60">
        <v>24333</v>
      </c>
      <c r="L134" s="60" t="s">
        <v>423</v>
      </c>
      <c r="M134" s="61" t="s">
        <v>169</v>
      </c>
      <c r="N134" s="61"/>
      <c r="O134" s="62" t="s">
        <v>397</v>
      </c>
      <c r="P134" s="62" t="s">
        <v>506</v>
      </c>
    </row>
    <row r="135" spans="1:16" ht="12.75" customHeight="1" x14ac:dyDescent="0.2">
      <c r="A135" s="23" t="str">
        <f t="shared" si="18"/>
        <v> BBS 94 </v>
      </c>
      <c r="B135" s="16" t="str">
        <f t="shared" si="19"/>
        <v>I</v>
      </c>
      <c r="C135" s="23">
        <f t="shared" si="20"/>
        <v>47913.394999999997</v>
      </c>
      <c r="D135" t="str">
        <f t="shared" si="21"/>
        <v>vis</v>
      </c>
      <c r="E135">
        <f>VLOOKUP(C135,Active!C$21:E$967,3,FALSE)</f>
        <v>24757.003889779196</v>
      </c>
      <c r="F135" s="16" t="s">
        <v>154</v>
      </c>
      <c r="G135" t="str">
        <f t="shared" si="22"/>
        <v>47913.395</v>
      </c>
      <c r="H135" s="23">
        <f t="shared" si="23"/>
        <v>24757</v>
      </c>
      <c r="I135" s="60" t="s">
        <v>515</v>
      </c>
      <c r="J135" s="61" t="s">
        <v>516</v>
      </c>
      <c r="K135" s="60">
        <v>24757</v>
      </c>
      <c r="L135" s="60" t="s">
        <v>295</v>
      </c>
      <c r="M135" s="61" t="s">
        <v>169</v>
      </c>
      <c r="N135" s="61"/>
      <c r="O135" s="62" t="s">
        <v>397</v>
      </c>
      <c r="P135" s="62" t="s">
        <v>517</v>
      </c>
    </row>
    <row r="136" spans="1:16" ht="12.75" customHeight="1" x14ac:dyDescent="0.2">
      <c r="A136" s="23" t="str">
        <f t="shared" si="18"/>
        <v> BBS 94 </v>
      </c>
      <c r="B136" s="16" t="str">
        <f t="shared" si="19"/>
        <v>I</v>
      </c>
      <c r="C136" s="23">
        <f t="shared" si="20"/>
        <v>47946.32</v>
      </c>
      <c r="D136" t="str">
        <f t="shared" si="21"/>
        <v>vis</v>
      </c>
      <c r="E136">
        <f>VLOOKUP(C136,Active!C$21:E$967,3,FALSE)</f>
        <v>24796.996826243158</v>
      </c>
      <c r="F136" s="16" t="s">
        <v>154</v>
      </c>
      <c r="G136" t="str">
        <f t="shared" si="22"/>
        <v>47946.320</v>
      </c>
      <c r="H136" s="23">
        <f t="shared" si="23"/>
        <v>24797</v>
      </c>
      <c r="I136" s="60" t="s">
        <v>518</v>
      </c>
      <c r="J136" s="61" t="s">
        <v>519</v>
      </c>
      <c r="K136" s="60">
        <v>24797</v>
      </c>
      <c r="L136" s="60" t="s">
        <v>207</v>
      </c>
      <c r="M136" s="61" t="s">
        <v>169</v>
      </c>
      <c r="N136" s="61"/>
      <c r="O136" s="62" t="s">
        <v>520</v>
      </c>
      <c r="P136" s="62" t="s">
        <v>517</v>
      </c>
    </row>
    <row r="137" spans="1:16" ht="12.75" customHeight="1" x14ac:dyDescent="0.2">
      <c r="A137" s="23" t="str">
        <f t="shared" si="18"/>
        <v> BBS 94 </v>
      </c>
      <c r="B137" s="16" t="str">
        <f t="shared" si="19"/>
        <v>I</v>
      </c>
      <c r="C137" s="23">
        <f t="shared" si="20"/>
        <v>47946.324000000001</v>
      </c>
      <c r="D137" t="str">
        <f t="shared" si="21"/>
        <v>vis</v>
      </c>
      <c r="E137">
        <f>VLOOKUP(C137,Active!C$21:E$967,3,FALSE)</f>
        <v>24797.001684914256</v>
      </c>
      <c r="F137" s="16" t="s">
        <v>154</v>
      </c>
      <c r="G137" t="str">
        <f t="shared" si="22"/>
        <v>47946.324</v>
      </c>
      <c r="H137" s="23">
        <f t="shared" si="23"/>
        <v>24797</v>
      </c>
      <c r="I137" s="60" t="s">
        <v>521</v>
      </c>
      <c r="J137" s="61" t="s">
        <v>522</v>
      </c>
      <c r="K137" s="60">
        <v>24797</v>
      </c>
      <c r="L137" s="60" t="s">
        <v>227</v>
      </c>
      <c r="M137" s="61" t="s">
        <v>169</v>
      </c>
      <c r="N137" s="61"/>
      <c r="O137" s="62" t="s">
        <v>467</v>
      </c>
      <c r="P137" s="62" t="s">
        <v>517</v>
      </c>
    </row>
    <row r="138" spans="1:16" ht="12.75" customHeight="1" x14ac:dyDescent="0.2">
      <c r="A138" s="23" t="str">
        <f t="shared" si="18"/>
        <v> BBS 97 </v>
      </c>
      <c r="B138" s="16" t="str">
        <f t="shared" si="19"/>
        <v>I</v>
      </c>
      <c r="C138" s="23">
        <f t="shared" si="20"/>
        <v>48272.343999999997</v>
      </c>
      <c r="D138" t="str">
        <f t="shared" si="21"/>
        <v>vis</v>
      </c>
      <c r="E138">
        <f>VLOOKUP(C138,Active!C$21:E$967,3,FALSE)</f>
        <v>25193.007672643336</v>
      </c>
      <c r="F138" s="16" t="s">
        <v>154</v>
      </c>
      <c r="G138" t="str">
        <f t="shared" si="22"/>
        <v>48272.344</v>
      </c>
      <c r="H138" s="23">
        <f t="shared" si="23"/>
        <v>25193</v>
      </c>
      <c r="I138" s="60" t="s">
        <v>523</v>
      </c>
      <c r="J138" s="61" t="s">
        <v>524</v>
      </c>
      <c r="K138" s="60">
        <v>25193</v>
      </c>
      <c r="L138" s="60" t="s">
        <v>278</v>
      </c>
      <c r="M138" s="61" t="s">
        <v>169</v>
      </c>
      <c r="N138" s="61"/>
      <c r="O138" s="62" t="s">
        <v>397</v>
      </c>
      <c r="P138" s="62" t="s">
        <v>525</v>
      </c>
    </row>
    <row r="139" spans="1:16" ht="12.75" customHeight="1" x14ac:dyDescent="0.2">
      <c r="A139" s="23" t="str">
        <f t="shared" ref="A139:A170" si="24">P139</f>
        <v> BBS 97 </v>
      </c>
      <c r="B139" s="16" t="str">
        <f t="shared" ref="B139:B170" si="25">IF(H139=INT(H139),"I","II")</f>
        <v>I</v>
      </c>
      <c r="C139" s="23">
        <f t="shared" ref="C139:C170" si="26">1*G139</f>
        <v>48286.338000000003</v>
      </c>
      <c r="D139" t="str">
        <f t="shared" ref="D139:D170" si="27">VLOOKUP(F139,I$1:J$5,2,FALSE)</f>
        <v>vis</v>
      </c>
      <c r="E139">
        <f>VLOOKUP(C139,Active!C$21:E$967,3,FALSE)</f>
        <v>25210.005733474831</v>
      </c>
      <c r="F139" s="16" t="s">
        <v>154</v>
      </c>
      <c r="G139" t="str">
        <f t="shared" ref="G139:G170" si="28">MID(I139,3,LEN(I139)-3)</f>
        <v>48286.338</v>
      </c>
      <c r="H139" s="23">
        <f t="shared" ref="H139:H170" si="29">1*K139</f>
        <v>25210</v>
      </c>
      <c r="I139" s="60" t="s">
        <v>526</v>
      </c>
      <c r="J139" s="61" t="s">
        <v>527</v>
      </c>
      <c r="K139" s="60">
        <v>25210</v>
      </c>
      <c r="L139" s="60" t="s">
        <v>255</v>
      </c>
      <c r="M139" s="61" t="s">
        <v>169</v>
      </c>
      <c r="N139" s="61"/>
      <c r="O139" s="62" t="s">
        <v>520</v>
      </c>
      <c r="P139" s="62" t="s">
        <v>525</v>
      </c>
    </row>
    <row r="140" spans="1:16" ht="12.75" customHeight="1" x14ac:dyDescent="0.2">
      <c r="A140" s="23" t="str">
        <f t="shared" si="24"/>
        <v> BBS 100 </v>
      </c>
      <c r="B140" s="16" t="str">
        <f t="shared" si="25"/>
        <v>I</v>
      </c>
      <c r="C140" s="23">
        <f t="shared" si="26"/>
        <v>48598.357000000004</v>
      </c>
      <c r="D140" t="str">
        <f t="shared" si="27"/>
        <v>vis</v>
      </c>
      <c r="E140">
        <f>VLOOKUP(C140,Active!C$21:E$967,3,FALSE)</f>
        <v>25589.005157698011</v>
      </c>
      <c r="F140" s="16" t="s">
        <v>154</v>
      </c>
      <c r="G140" t="str">
        <f t="shared" si="28"/>
        <v>48598.357</v>
      </c>
      <c r="H140" s="23">
        <f t="shared" si="29"/>
        <v>25589</v>
      </c>
      <c r="I140" s="60" t="s">
        <v>528</v>
      </c>
      <c r="J140" s="61" t="s">
        <v>529</v>
      </c>
      <c r="K140" s="60">
        <v>25589</v>
      </c>
      <c r="L140" s="60" t="s">
        <v>287</v>
      </c>
      <c r="M140" s="61" t="s">
        <v>169</v>
      </c>
      <c r="N140" s="61"/>
      <c r="O140" s="62" t="s">
        <v>397</v>
      </c>
      <c r="P140" s="62" t="s">
        <v>530</v>
      </c>
    </row>
    <row r="141" spans="1:16" ht="12.75" customHeight="1" x14ac:dyDescent="0.2">
      <c r="A141" s="23" t="str">
        <f t="shared" si="24"/>
        <v> BBS 99 </v>
      </c>
      <c r="B141" s="16" t="str">
        <f t="shared" si="25"/>
        <v>II</v>
      </c>
      <c r="C141" s="23">
        <f t="shared" si="26"/>
        <v>48619.324999999997</v>
      </c>
      <c r="D141" t="str">
        <f t="shared" si="27"/>
        <v>vis</v>
      </c>
      <c r="E141">
        <f>VLOOKUP(C141,Active!C$21:E$967,3,FALSE)</f>
        <v>25614.474311586426</v>
      </c>
      <c r="F141" s="16" t="s">
        <v>154</v>
      </c>
      <c r="G141" t="str">
        <f t="shared" si="28"/>
        <v>48619.325</v>
      </c>
      <c r="H141" s="23">
        <f t="shared" si="29"/>
        <v>25614.5</v>
      </c>
      <c r="I141" s="60" t="s">
        <v>531</v>
      </c>
      <c r="J141" s="61" t="s">
        <v>532</v>
      </c>
      <c r="K141" s="60">
        <v>25614.5</v>
      </c>
      <c r="L141" s="60" t="s">
        <v>533</v>
      </c>
      <c r="M141" s="61" t="s">
        <v>337</v>
      </c>
      <c r="N141" s="61" t="s">
        <v>338</v>
      </c>
      <c r="O141" s="62" t="s">
        <v>520</v>
      </c>
      <c r="P141" s="62" t="s">
        <v>534</v>
      </c>
    </row>
    <row r="142" spans="1:16" ht="12.75" customHeight="1" x14ac:dyDescent="0.2">
      <c r="A142" s="23" t="str">
        <f t="shared" si="24"/>
        <v> BBS 100 </v>
      </c>
      <c r="B142" s="16" t="str">
        <f t="shared" si="25"/>
        <v>I</v>
      </c>
      <c r="C142" s="23">
        <f t="shared" si="26"/>
        <v>48621.41</v>
      </c>
      <c r="D142" t="str">
        <f t="shared" si="27"/>
        <v>vis</v>
      </c>
      <c r="E142">
        <f>VLOOKUP(C142,Active!C$21:E$967,3,FALSE)</f>
        <v>25617.006893895541</v>
      </c>
      <c r="F142" s="16" t="s">
        <v>154</v>
      </c>
      <c r="G142" t="str">
        <f t="shared" si="28"/>
        <v>48621.410</v>
      </c>
      <c r="H142" s="23">
        <f t="shared" si="29"/>
        <v>25617</v>
      </c>
      <c r="I142" s="60" t="s">
        <v>535</v>
      </c>
      <c r="J142" s="61" t="s">
        <v>536</v>
      </c>
      <c r="K142" s="60">
        <v>25617</v>
      </c>
      <c r="L142" s="60" t="s">
        <v>278</v>
      </c>
      <c r="M142" s="61" t="s">
        <v>169</v>
      </c>
      <c r="N142" s="61"/>
      <c r="O142" s="62" t="s">
        <v>467</v>
      </c>
      <c r="P142" s="62" t="s">
        <v>530</v>
      </c>
    </row>
    <row r="143" spans="1:16" ht="12.75" customHeight="1" x14ac:dyDescent="0.2">
      <c r="A143" s="23" t="str">
        <f t="shared" si="24"/>
        <v>OEJV 0060 </v>
      </c>
      <c r="B143" s="16" t="str">
        <f t="shared" si="25"/>
        <v>I</v>
      </c>
      <c r="C143" s="23">
        <f t="shared" si="26"/>
        <v>49673.548999999999</v>
      </c>
      <c r="D143" t="str">
        <f t="shared" si="27"/>
        <v>vis</v>
      </c>
      <c r="E143">
        <f>VLOOKUP(C143,Active!C$21:E$967,3,FALSE)</f>
        <v>26895.006231124211</v>
      </c>
      <c r="F143" s="16" t="s">
        <v>154</v>
      </c>
      <c r="G143" t="str">
        <f t="shared" si="28"/>
        <v>49673.549</v>
      </c>
      <c r="H143" s="23">
        <f t="shared" si="29"/>
        <v>26895</v>
      </c>
      <c r="I143" s="60" t="s">
        <v>537</v>
      </c>
      <c r="J143" s="61" t="s">
        <v>538</v>
      </c>
      <c r="K143" s="60">
        <v>26895</v>
      </c>
      <c r="L143" s="60" t="s">
        <v>255</v>
      </c>
      <c r="M143" s="61" t="s">
        <v>169</v>
      </c>
      <c r="N143" s="61"/>
      <c r="O143" s="62" t="s">
        <v>539</v>
      </c>
      <c r="P143" s="63" t="s">
        <v>540</v>
      </c>
    </row>
    <row r="144" spans="1:16" ht="12.75" customHeight="1" x14ac:dyDescent="0.2">
      <c r="A144" s="23" t="str">
        <f t="shared" si="24"/>
        <v>OEJV 0060 </v>
      </c>
      <c r="B144" s="16" t="str">
        <f t="shared" si="25"/>
        <v>I</v>
      </c>
      <c r="C144" s="23">
        <f t="shared" si="26"/>
        <v>49688.366999999998</v>
      </c>
      <c r="D144" t="str">
        <f t="shared" si="27"/>
        <v>vis</v>
      </c>
      <c r="E144">
        <f>VLOOKUP(C144,Active!C$21:E$967,3,FALSE)</f>
        <v>26913.005178201598</v>
      </c>
      <c r="F144" s="16" t="s">
        <v>154</v>
      </c>
      <c r="G144" t="str">
        <f t="shared" si="28"/>
        <v>49688.367</v>
      </c>
      <c r="H144" s="23">
        <f t="shared" si="29"/>
        <v>26913</v>
      </c>
      <c r="I144" s="60" t="s">
        <v>541</v>
      </c>
      <c r="J144" s="61" t="s">
        <v>542</v>
      </c>
      <c r="K144" s="60">
        <v>26913</v>
      </c>
      <c r="L144" s="60" t="s">
        <v>287</v>
      </c>
      <c r="M144" s="61" t="s">
        <v>169</v>
      </c>
      <c r="N144" s="61"/>
      <c r="O144" s="62" t="s">
        <v>539</v>
      </c>
      <c r="P144" s="63" t="s">
        <v>540</v>
      </c>
    </row>
    <row r="145" spans="1:16" ht="12.75" customHeight="1" x14ac:dyDescent="0.2">
      <c r="A145" s="23" t="str">
        <f t="shared" si="24"/>
        <v>OEJV 0060 </v>
      </c>
      <c r="B145" s="16" t="str">
        <f t="shared" si="25"/>
        <v>I</v>
      </c>
      <c r="C145" s="23">
        <f t="shared" si="26"/>
        <v>49692.49</v>
      </c>
      <c r="D145" t="str">
        <f t="shared" si="27"/>
        <v>vis</v>
      </c>
      <c r="E145">
        <f>VLOOKUP(C145,Active!C$21:E$967,3,FALSE)</f>
        <v>26918.013253434427</v>
      </c>
      <c r="F145" s="16" t="s">
        <v>154</v>
      </c>
      <c r="G145" t="str">
        <f t="shared" si="28"/>
        <v>49692.490</v>
      </c>
      <c r="H145" s="23">
        <f t="shared" si="29"/>
        <v>26918</v>
      </c>
      <c r="I145" s="60" t="s">
        <v>543</v>
      </c>
      <c r="J145" s="61" t="s">
        <v>544</v>
      </c>
      <c r="K145" s="60">
        <v>26918</v>
      </c>
      <c r="L145" s="60" t="s">
        <v>260</v>
      </c>
      <c r="M145" s="61" t="s">
        <v>169</v>
      </c>
      <c r="N145" s="61"/>
      <c r="O145" s="62" t="s">
        <v>539</v>
      </c>
      <c r="P145" s="63" t="s">
        <v>540</v>
      </c>
    </row>
    <row r="146" spans="1:16" ht="12.75" customHeight="1" x14ac:dyDescent="0.2">
      <c r="A146" s="23" t="str">
        <f t="shared" si="24"/>
        <v> BBS 111 </v>
      </c>
      <c r="B146" s="16" t="str">
        <f t="shared" si="25"/>
        <v>I</v>
      </c>
      <c r="C146" s="23">
        <f t="shared" si="26"/>
        <v>50042.375</v>
      </c>
      <c r="D146" t="str">
        <f t="shared" si="27"/>
        <v>vis</v>
      </c>
      <c r="E146">
        <f>VLOOKUP(C146,Active!C$21:E$967,3,FALSE)</f>
        <v>27343.007287593657</v>
      </c>
      <c r="F146" s="16" t="s">
        <v>154</v>
      </c>
      <c r="G146" t="str">
        <f t="shared" si="28"/>
        <v>50042.375</v>
      </c>
      <c r="H146" s="23">
        <f t="shared" si="29"/>
        <v>27343</v>
      </c>
      <c r="I146" s="60" t="s">
        <v>545</v>
      </c>
      <c r="J146" s="61" t="s">
        <v>546</v>
      </c>
      <c r="K146" s="60">
        <v>27343</v>
      </c>
      <c r="L146" s="60" t="s">
        <v>278</v>
      </c>
      <c r="M146" s="61" t="s">
        <v>169</v>
      </c>
      <c r="N146" s="61"/>
      <c r="O146" s="62" t="s">
        <v>397</v>
      </c>
      <c r="P146" s="62" t="s">
        <v>547</v>
      </c>
    </row>
    <row r="147" spans="1:16" ht="12.75" customHeight="1" x14ac:dyDescent="0.2">
      <c r="A147" s="23" t="str">
        <f t="shared" si="24"/>
        <v>BAVM 111 </v>
      </c>
      <c r="B147" s="16" t="str">
        <f t="shared" si="25"/>
        <v>I</v>
      </c>
      <c r="C147" s="23">
        <f t="shared" si="26"/>
        <v>50749.568800000001</v>
      </c>
      <c r="D147" t="str">
        <f t="shared" si="27"/>
        <v>vis</v>
      </c>
      <c r="E147">
        <f>VLOOKUP(C147,Active!C$21:E$967,3,FALSE)</f>
        <v>28202.012806533865</v>
      </c>
      <c r="F147" s="16" t="s">
        <v>154</v>
      </c>
      <c r="G147" t="str">
        <f t="shared" si="28"/>
        <v>50749.5688</v>
      </c>
      <c r="H147" s="23">
        <f t="shared" si="29"/>
        <v>28202</v>
      </c>
      <c r="I147" s="60" t="s">
        <v>548</v>
      </c>
      <c r="J147" s="61" t="s">
        <v>549</v>
      </c>
      <c r="K147" s="60">
        <v>28202</v>
      </c>
      <c r="L147" s="60" t="s">
        <v>550</v>
      </c>
      <c r="M147" s="61" t="s">
        <v>337</v>
      </c>
      <c r="N147" s="61" t="s">
        <v>551</v>
      </c>
      <c r="O147" s="62" t="s">
        <v>552</v>
      </c>
      <c r="P147" s="63" t="s">
        <v>553</v>
      </c>
    </row>
    <row r="148" spans="1:16" ht="12.75" customHeight="1" x14ac:dyDescent="0.2">
      <c r="A148" s="23" t="str">
        <f t="shared" si="24"/>
        <v> BBS 117 </v>
      </c>
      <c r="B148" s="16" t="str">
        <f t="shared" si="25"/>
        <v>I</v>
      </c>
      <c r="C148" s="23">
        <f t="shared" si="26"/>
        <v>50862.347000000002</v>
      </c>
      <c r="D148" t="str">
        <f t="shared" si="27"/>
        <v>vis</v>
      </c>
      <c r="E148">
        <f>VLOOKUP(C148,Active!C$21:E$967,3,FALSE)</f>
        <v>28339.000851700752</v>
      </c>
      <c r="F148" s="16" t="s">
        <v>154</v>
      </c>
      <c r="G148" t="str">
        <f t="shared" si="28"/>
        <v>50862.347</v>
      </c>
      <c r="H148" s="23">
        <f t="shared" si="29"/>
        <v>28339</v>
      </c>
      <c r="I148" s="60" t="s">
        <v>554</v>
      </c>
      <c r="J148" s="61" t="s">
        <v>555</v>
      </c>
      <c r="K148" s="60">
        <v>28339</v>
      </c>
      <c r="L148" s="60" t="s">
        <v>227</v>
      </c>
      <c r="M148" s="61" t="s">
        <v>169</v>
      </c>
      <c r="N148" s="61"/>
      <c r="O148" s="62" t="s">
        <v>397</v>
      </c>
      <c r="P148" s="62" t="s">
        <v>556</v>
      </c>
    </row>
    <row r="149" spans="1:16" ht="12.75" customHeight="1" x14ac:dyDescent="0.2">
      <c r="A149" s="23" t="str">
        <f t="shared" si="24"/>
        <v> BBS 118 </v>
      </c>
      <c r="B149" s="16" t="str">
        <f t="shared" si="25"/>
        <v>I</v>
      </c>
      <c r="C149" s="23">
        <f t="shared" si="26"/>
        <v>50862.351000000002</v>
      </c>
      <c r="D149" t="str">
        <f t="shared" si="27"/>
        <v>vis</v>
      </c>
      <c r="E149">
        <f>VLOOKUP(C149,Active!C$21:E$967,3,FALSE)</f>
        <v>28339.00571037185</v>
      </c>
      <c r="F149" s="16" t="s">
        <v>154</v>
      </c>
      <c r="G149" t="str">
        <f t="shared" si="28"/>
        <v>50862.351</v>
      </c>
      <c r="H149" s="23">
        <f t="shared" si="29"/>
        <v>28339</v>
      </c>
      <c r="I149" s="60" t="s">
        <v>557</v>
      </c>
      <c r="J149" s="61" t="s">
        <v>558</v>
      </c>
      <c r="K149" s="60">
        <v>28339</v>
      </c>
      <c r="L149" s="60" t="s">
        <v>255</v>
      </c>
      <c r="M149" s="61" t="s">
        <v>169</v>
      </c>
      <c r="N149" s="61"/>
      <c r="O149" s="62" t="s">
        <v>467</v>
      </c>
      <c r="P149" s="62" t="s">
        <v>559</v>
      </c>
    </row>
    <row r="150" spans="1:16" ht="12.75" customHeight="1" x14ac:dyDescent="0.2">
      <c r="A150" s="23" t="str">
        <f t="shared" si="24"/>
        <v>IBVS 5741 </v>
      </c>
      <c r="B150" s="16" t="str">
        <f t="shared" si="25"/>
        <v>I</v>
      </c>
      <c r="C150" s="23">
        <f t="shared" si="26"/>
        <v>53255.613400000002</v>
      </c>
      <c r="D150" t="str">
        <f t="shared" si="27"/>
        <v>vis</v>
      </c>
      <c r="E150">
        <f>VLOOKUP(C150,Active!C$21:E$967,3,FALSE)</f>
        <v>31246.024422741895</v>
      </c>
      <c r="F150" s="16" t="s">
        <v>154</v>
      </c>
      <c r="G150" t="str">
        <f t="shared" si="28"/>
        <v>53255.6134</v>
      </c>
      <c r="H150" s="23">
        <f t="shared" si="29"/>
        <v>31246</v>
      </c>
      <c r="I150" s="60" t="s">
        <v>560</v>
      </c>
      <c r="J150" s="61" t="s">
        <v>561</v>
      </c>
      <c r="K150" s="60">
        <v>31246</v>
      </c>
      <c r="L150" s="60" t="s">
        <v>562</v>
      </c>
      <c r="M150" s="61" t="s">
        <v>337</v>
      </c>
      <c r="N150" s="61" t="s">
        <v>338</v>
      </c>
      <c r="O150" s="62" t="s">
        <v>563</v>
      </c>
      <c r="P150" s="63" t="s">
        <v>564</v>
      </c>
    </row>
    <row r="151" spans="1:16" ht="12.75" customHeight="1" x14ac:dyDescent="0.2">
      <c r="A151" s="23" t="str">
        <f t="shared" si="24"/>
        <v>OEJV 0074 </v>
      </c>
      <c r="B151" s="16" t="str">
        <f t="shared" si="25"/>
        <v>I</v>
      </c>
      <c r="C151" s="23">
        <f t="shared" si="26"/>
        <v>53760.275020000001</v>
      </c>
      <c r="D151" t="str">
        <f t="shared" si="27"/>
        <v>vis</v>
      </c>
      <c r="E151">
        <f>VLOOKUP(C151,Active!C$21:E$967,3,FALSE)</f>
        <v>31859.020629407318</v>
      </c>
      <c r="F151" s="16" t="s">
        <v>154</v>
      </c>
      <c r="G151" t="str">
        <f t="shared" si="28"/>
        <v>53760.27502</v>
      </c>
      <c r="H151" s="23">
        <f t="shared" si="29"/>
        <v>31859</v>
      </c>
      <c r="I151" s="60" t="s">
        <v>565</v>
      </c>
      <c r="J151" s="61" t="s">
        <v>566</v>
      </c>
      <c r="K151" s="60">
        <v>31859</v>
      </c>
      <c r="L151" s="60" t="s">
        <v>567</v>
      </c>
      <c r="M151" s="61" t="s">
        <v>568</v>
      </c>
      <c r="N151" s="61" t="s">
        <v>569</v>
      </c>
      <c r="O151" s="62" t="s">
        <v>570</v>
      </c>
      <c r="P151" s="63" t="s">
        <v>571</v>
      </c>
    </row>
    <row r="152" spans="1:16" ht="12.75" customHeight="1" x14ac:dyDescent="0.2">
      <c r="A152" s="23" t="str">
        <f t="shared" si="24"/>
        <v>BAVM 183 </v>
      </c>
      <c r="B152" s="16" t="str">
        <f t="shared" si="25"/>
        <v>I</v>
      </c>
      <c r="C152" s="23">
        <f t="shared" si="26"/>
        <v>54033.6014</v>
      </c>
      <c r="D152" t="str">
        <f t="shared" si="27"/>
        <v>vis</v>
      </c>
      <c r="E152">
        <f>VLOOKUP(C152,Active!C$21:E$967,3,FALSE)</f>
        <v>32191.02137501898</v>
      </c>
      <c r="F152" s="16" t="s">
        <v>154</v>
      </c>
      <c r="G152" t="str">
        <f t="shared" si="28"/>
        <v>54033.6014</v>
      </c>
      <c r="H152" s="23">
        <f t="shared" si="29"/>
        <v>32191</v>
      </c>
      <c r="I152" s="60" t="s">
        <v>572</v>
      </c>
      <c r="J152" s="61" t="s">
        <v>573</v>
      </c>
      <c r="K152" s="60">
        <v>32191</v>
      </c>
      <c r="L152" s="60" t="s">
        <v>574</v>
      </c>
      <c r="M152" s="61" t="s">
        <v>568</v>
      </c>
      <c r="N152" s="61" t="s">
        <v>575</v>
      </c>
      <c r="O152" s="62" t="s">
        <v>576</v>
      </c>
      <c r="P152" s="63" t="s">
        <v>577</v>
      </c>
    </row>
    <row r="153" spans="1:16" ht="12.75" customHeight="1" x14ac:dyDescent="0.2">
      <c r="A153" s="23" t="str">
        <f t="shared" si="24"/>
        <v>IBVS 5920 </v>
      </c>
      <c r="B153" s="16" t="str">
        <f t="shared" si="25"/>
        <v>II</v>
      </c>
      <c r="C153" s="23">
        <f t="shared" si="26"/>
        <v>55181.652999999998</v>
      </c>
      <c r="D153" t="str">
        <f t="shared" si="27"/>
        <v>vis</v>
      </c>
      <c r="E153">
        <f>VLOOKUP(C153,Active!C$21:E$967,3,FALSE)</f>
        <v>33585.5226566028</v>
      </c>
      <c r="F153" s="16" t="s">
        <v>154</v>
      </c>
      <c r="G153" t="str">
        <f t="shared" si="28"/>
        <v>55181.653</v>
      </c>
      <c r="H153" s="23">
        <f t="shared" si="29"/>
        <v>33585.5</v>
      </c>
      <c r="I153" s="60" t="s">
        <v>578</v>
      </c>
      <c r="J153" s="61" t="s">
        <v>579</v>
      </c>
      <c r="K153" s="60" t="s">
        <v>580</v>
      </c>
      <c r="L153" s="60" t="s">
        <v>433</v>
      </c>
      <c r="M153" s="61" t="s">
        <v>568</v>
      </c>
      <c r="N153" s="61" t="s">
        <v>154</v>
      </c>
      <c r="O153" s="62" t="s">
        <v>270</v>
      </c>
      <c r="P153" s="63" t="s">
        <v>581</v>
      </c>
    </row>
    <row r="154" spans="1:16" ht="12.75" customHeight="1" x14ac:dyDescent="0.2">
      <c r="A154" s="23" t="str">
        <f t="shared" si="24"/>
        <v> AN 251.318 </v>
      </c>
      <c r="B154" s="16" t="str">
        <f t="shared" si="25"/>
        <v>I</v>
      </c>
      <c r="C154" s="23">
        <f t="shared" si="26"/>
        <v>25585.439999999999</v>
      </c>
      <c r="D154" t="str">
        <f t="shared" si="27"/>
        <v>vis</v>
      </c>
      <c r="E154">
        <f>VLOOKUP(C154,Active!C$21:E$967,3,FALSE)</f>
        <v>-2364.0435114403158</v>
      </c>
      <c r="F154" s="16" t="s">
        <v>154</v>
      </c>
      <c r="G154" t="str">
        <f t="shared" si="28"/>
        <v>25585.44</v>
      </c>
      <c r="H154" s="23">
        <f t="shared" si="29"/>
        <v>-2364</v>
      </c>
      <c r="I154" s="60" t="s">
        <v>582</v>
      </c>
      <c r="J154" s="61" t="s">
        <v>583</v>
      </c>
      <c r="K154" s="60">
        <v>-2364</v>
      </c>
      <c r="L154" s="60" t="s">
        <v>584</v>
      </c>
      <c r="M154" s="61" t="s">
        <v>158</v>
      </c>
      <c r="N154" s="61"/>
      <c r="O154" s="62" t="s">
        <v>159</v>
      </c>
      <c r="P154" s="62" t="s">
        <v>45</v>
      </c>
    </row>
    <row r="155" spans="1:16" ht="12.75" customHeight="1" x14ac:dyDescent="0.2">
      <c r="A155" s="23" t="str">
        <f t="shared" si="24"/>
        <v> BTOK 30.218 </v>
      </c>
      <c r="B155" s="16" t="str">
        <f t="shared" si="25"/>
        <v>I</v>
      </c>
      <c r="C155" s="23">
        <f t="shared" si="26"/>
        <v>33306.923999999999</v>
      </c>
      <c r="D155" t="str">
        <f t="shared" si="27"/>
        <v>vis</v>
      </c>
      <c r="E155">
        <f>VLOOKUP(C155,Active!C$21:E$967,3,FALSE)</f>
        <v>7014.9942719911742</v>
      </c>
      <c r="F155" s="16" t="s">
        <v>154</v>
      </c>
      <c r="G155" t="str">
        <f t="shared" si="28"/>
        <v>33306.924</v>
      </c>
      <c r="H155" s="23">
        <f t="shared" si="29"/>
        <v>7015</v>
      </c>
      <c r="I155" s="60" t="s">
        <v>585</v>
      </c>
      <c r="J155" s="61" t="s">
        <v>586</v>
      </c>
      <c r="K155" s="60">
        <v>7015</v>
      </c>
      <c r="L155" s="60" t="s">
        <v>213</v>
      </c>
      <c r="M155" s="61" t="s">
        <v>191</v>
      </c>
      <c r="N155" s="61"/>
      <c r="O155" s="62" t="s">
        <v>587</v>
      </c>
      <c r="P155" s="62" t="s">
        <v>48</v>
      </c>
    </row>
    <row r="156" spans="1:16" ht="12.75" customHeight="1" x14ac:dyDescent="0.2">
      <c r="A156" s="23" t="str">
        <f t="shared" si="24"/>
        <v> BBS 6 </v>
      </c>
      <c r="B156" s="16" t="str">
        <f t="shared" si="25"/>
        <v>I</v>
      </c>
      <c r="C156" s="23">
        <f t="shared" si="26"/>
        <v>41595.623</v>
      </c>
      <c r="D156" t="str">
        <f t="shared" si="27"/>
        <v>vis</v>
      </c>
      <c r="E156">
        <f>VLOOKUP(C156,Active!C$21:E$967,3,FALSE)</f>
        <v>17083.009836938381</v>
      </c>
      <c r="F156" s="16" t="s">
        <v>154</v>
      </c>
      <c r="G156" t="str">
        <f t="shared" si="28"/>
        <v>41595.623</v>
      </c>
      <c r="H156" s="23">
        <f t="shared" si="29"/>
        <v>17083</v>
      </c>
      <c r="I156" s="60" t="s">
        <v>588</v>
      </c>
      <c r="J156" s="61" t="s">
        <v>589</v>
      </c>
      <c r="K156" s="60">
        <v>17083</v>
      </c>
      <c r="L156" s="60" t="s">
        <v>241</v>
      </c>
      <c r="M156" s="61" t="s">
        <v>169</v>
      </c>
      <c r="N156" s="61"/>
      <c r="O156" s="62" t="s">
        <v>237</v>
      </c>
      <c r="P156" s="62" t="s">
        <v>65</v>
      </c>
    </row>
    <row r="157" spans="1:16" ht="12.75" customHeight="1" x14ac:dyDescent="0.2">
      <c r="A157" s="23" t="str">
        <f t="shared" si="24"/>
        <v> BRNO 32 </v>
      </c>
      <c r="B157" s="16" t="str">
        <f t="shared" si="25"/>
        <v>I</v>
      </c>
      <c r="C157" s="23">
        <f t="shared" si="26"/>
        <v>49749.286200000002</v>
      </c>
      <c r="D157" t="str">
        <f t="shared" si="27"/>
        <v>vis</v>
      </c>
      <c r="E157">
        <f>VLOOKUP(C157,Active!C$21:E$967,3,FALSE)</f>
        <v>26987.001767268732</v>
      </c>
      <c r="F157" s="16" t="s">
        <v>154</v>
      </c>
      <c r="G157" t="str">
        <f t="shared" si="28"/>
        <v>49749.2862</v>
      </c>
      <c r="H157" s="23">
        <f t="shared" si="29"/>
        <v>26987</v>
      </c>
      <c r="I157" s="60" t="s">
        <v>590</v>
      </c>
      <c r="J157" s="61" t="s">
        <v>591</v>
      </c>
      <c r="K157" s="60">
        <v>26987</v>
      </c>
      <c r="L157" s="60" t="s">
        <v>592</v>
      </c>
      <c r="M157" s="61" t="s">
        <v>169</v>
      </c>
      <c r="N157" s="61"/>
      <c r="O157" s="62" t="s">
        <v>593</v>
      </c>
      <c r="P157" s="62" t="s">
        <v>115</v>
      </c>
    </row>
    <row r="158" spans="1:16" ht="12.75" customHeight="1" x14ac:dyDescent="0.2">
      <c r="A158" s="23" t="str">
        <f t="shared" si="24"/>
        <v> BRNO 32 </v>
      </c>
      <c r="B158" s="16" t="str">
        <f t="shared" si="25"/>
        <v>I</v>
      </c>
      <c r="C158" s="23">
        <f t="shared" si="26"/>
        <v>51509.444199999998</v>
      </c>
      <c r="D158" t="str">
        <f t="shared" si="27"/>
        <v>vis</v>
      </c>
      <c r="E158">
        <f>VLOOKUP(C158,Active!C$21:E$967,3,FALSE)</f>
        <v>29125.008967284841</v>
      </c>
      <c r="F158" s="16" t="s">
        <v>154</v>
      </c>
      <c r="G158" t="str">
        <f t="shared" si="28"/>
        <v>51509.4442</v>
      </c>
      <c r="H158" s="23">
        <f t="shared" si="29"/>
        <v>29125</v>
      </c>
      <c r="I158" s="60" t="s">
        <v>594</v>
      </c>
      <c r="J158" s="61" t="s">
        <v>595</v>
      </c>
      <c r="K158" s="60">
        <v>29125</v>
      </c>
      <c r="L158" s="60" t="s">
        <v>596</v>
      </c>
      <c r="M158" s="61" t="s">
        <v>169</v>
      </c>
      <c r="N158" s="61"/>
      <c r="O158" s="62" t="s">
        <v>597</v>
      </c>
      <c r="P158" s="62" t="s">
        <v>115</v>
      </c>
    </row>
    <row r="159" spans="1:16" ht="12.75" customHeight="1" x14ac:dyDescent="0.2">
      <c r="A159" s="23" t="str">
        <f t="shared" si="24"/>
        <v> BRNO 32 </v>
      </c>
      <c r="B159" s="16" t="str">
        <f t="shared" si="25"/>
        <v>I</v>
      </c>
      <c r="C159" s="23">
        <f t="shared" si="26"/>
        <v>51509.447699999997</v>
      </c>
      <c r="D159" t="str">
        <f t="shared" si="27"/>
        <v>vis</v>
      </c>
      <c r="E159">
        <f>VLOOKUP(C159,Active!C$21:E$967,3,FALSE)</f>
        <v>29125.013218622047</v>
      </c>
      <c r="F159" s="16" t="s">
        <v>154</v>
      </c>
      <c r="G159" t="str">
        <f t="shared" si="28"/>
        <v>51509.4477</v>
      </c>
      <c r="H159" s="23">
        <f t="shared" si="29"/>
        <v>29125</v>
      </c>
      <c r="I159" s="60" t="s">
        <v>598</v>
      </c>
      <c r="J159" s="61" t="s">
        <v>599</v>
      </c>
      <c r="K159" s="60">
        <v>29125</v>
      </c>
      <c r="L159" s="60" t="s">
        <v>600</v>
      </c>
      <c r="M159" s="61" t="s">
        <v>169</v>
      </c>
      <c r="N159" s="61"/>
      <c r="O159" s="62" t="s">
        <v>601</v>
      </c>
      <c r="P159" s="62" t="s">
        <v>115</v>
      </c>
    </row>
    <row r="160" spans="1:16" ht="12.75" customHeight="1" x14ac:dyDescent="0.2">
      <c r="A160" s="23" t="str">
        <f t="shared" si="24"/>
        <v>VSB 38 </v>
      </c>
      <c r="B160" s="16" t="str">
        <f t="shared" si="25"/>
        <v>II</v>
      </c>
      <c r="C160" s="23">
        <f t="shared" si="26"/>
        <v>51825.173499999997</v>
      </c>
      <c r="D160" t="str">
        <f t="shared" si="27"/>
        <v>vis</v>
      </c>
      <c r="E160">
        <f>VLOOKUP(C160,Active!C$21:E$967,3,FALSE)</f>
        <v>29508.515173350457</v>
      </c>
      <c r="F160" s="16" t="s">
        <v>154</v>
      </c>
      <c r="G160" t="str">
        <f t="shared" si="28"/>
        <v>51825.1735</v>
      </c>
      <c r="H160" s="23">
        <f t="shared" si="29"/>
        <v>29508.5</v>
      </c>
      <c r="I160" s="60" t="s">
        <v>602</v>
      </c>
      <c r="J160" s="61" t="s">
        <v>603</v>
      </c>
      <c r="K160" s="60">
        <v>29508.5</v>
      </c>
      <c r="L160" s="60" t="s">
        <v>604</v>
      </c>
      <c r="M160" s="61" t="s">
        <v>337</v>
      </c>
      <c r="N160" s="61" t="s">
        <v>338</v>
      </c>
      <c r="O160" s="62" t="s">
        <v>605</v>
      </c>
      <c r="P160" s="63" t="s">
        <v>123</v>
      </c>
    </row>
    <row r="161" spans="1:16" ht="12.75" customHeight="1" x14ac:dyDescent="0.2">
      <c r="A161" s="23" t="str">
        <f t="shared" si="24"/>
        <v>VSB 40 </v>
      </c>
      <c r="B161" s="16" t="str">
        <f t="shared" si="25"/>
        <v>I</v>
      </c>
      <c r="C161" s="23">
        <f t="shared" si="26"/>
        <v>52592.053500000002</v>
      </c>
      <c r="D161" t="str">
        <f t="shared" si="27"/>
        <v>vis</v>
      </c>
      <c r="E161">
        <f>VLOOKUP(C161,Active!C$21:E$967,3,FALSE)</f>
        <v>30440.019595992268</v>
      </c>
      <c r="F161" s="16" t="s">
        <v>154</v>
      </c>
      <c r="G161" t="str">
        <f t="shared" si="28"/>
        <v>52592.0535</v>
      </c>
      <c r="H161" s="23">
        <f t="shared" si="29"/>
        <v>30440</v>
      </c>
      <c r="I161" s="60" t="s">
        <v>606</v>
      </c>
      <c r="J161" s="61" t="s">
        <v>607</v>
      </c>
      <c r="K161" s="60">
        <v>30440</v>
      </c>
      <c r="L161" s="60" t="s">
        <v>608</v>
      </c>
      <c r="M161" s="61" t="s">
        <v>337</v>
      </c>
      <c r="N161" s="61" t="s">
        <v>338</v>
      </c>
      <c r="O161" s="62" t="s">
        <v>605</v>
      </c>
      <c r="P161" s="63" t="s">
        <v>125</v>
      </c>
    </row>
    <row r="162" spans="1:16" ht="12.75" customHeight="1" x14ac:dyDescent="0.2">
      <c r="A162" s="23" t="str">
        <f t="shared" si="24"/>
        <v>VSB 40 </v>
      </c>
      <c r="B162" s="16" t="str">
        <f t="shared" si="25"/>
        <v>I</v>
      </c>
      <c r="C162" s="23">
        <f t="shared" si="26"/>
        <v>52620.050999999999</v>
      </c>
      <c r="D162" t="str">
        <f t="shared" si="27"/>
        <v>vis</v>
      </c>
      <c r="E162">
        <f>VLOOKUP(C162,Active!C$21:E$967,3,FALSE)</f>
        <v>30474.027256999092</v>
      </c>
      <c r="F162" s="16" t="s">
        <v>154</v>
      </c>
      <c r="G162" t="str">
        <f t="shared" si="28"/>
        <v>52620.051</v>
      </c>
      <c r="H162" s="23">
        <f t="shared" si="29"/>
        <v>30474</v>
      </c>
      <c r="I162" s="60" t="s">
        <v>609</v>
      </c>
      <c r="J162" s="61" t="s">
        <v>610</v>
      </c>
      <c r="K162" s="60">
        <v>30474</v>
      </c>
      <c r="L162" s="60" t="s">
        <v>611</v>
      </c>
      <c r="M162" s="61" t="s">
        <v>169</v>
      </c>
      <c r="N162" s="61"/>
      <c r="O162" s="62" t="s">
        <v>612</v>
      </c>
      <c r="P162" s="63" t="s">
        <v>125</v>
      </c>
    </row>
    <row r="163" spans="1:16" ht="12.75" customHeight="1" x14ac:dyDescent="0.2">
      <c r="A163" s="23" t="str">
        <f t="shared" si="24"/>
        <v>VSB 40 </v>
      </c>
      <c r="B163" s="16" t="str">
        <f t="shared" si="25"/>
        <v>I</v>
      </c>
      <c r="C163" s="23">
        <f t="shared" si="26"/>
        <v>52638.981</v>
      </c>
      <c r="D163" t="str">
        <f t="shared" si="27"/>
        <v>vis</v>
      </c>
      <c r="E163">
        <f>VLOOKUP(C163,Active!C$21:E$967,3,FALSE)</f>
        <v>30497.02091796379</v>
      </c>
      <c r="F163" s="16" t="s">
        <v>154</v>
      </c>
      <c r="G163" t="str">
        <f t="shared" si="28"/>
        <v>52638.981</v>
      </c>
      <c r="H163" s="23">
        <f t="shared" si="29"/>
        <v>30497</v>
      </c>
      <c r="I163" s="60" t="s">
        <v>613</v>
      </c>
      <c r="J163" s="61" t="s">
        <v>614</v>
      </c>
      <c r="K163" s="60">
        <v>30497</v>
      </c>
      <c r="L163" s="60" t="s">
        <v>615</v>
      </c>
      <c r="M163" s="61" t="s">
        <v>169</v>
      </c>
      <c r="N163" s="61"/>
      <c r="O163" s="62" t="s">
        <v>612</v>
      </c>
      <c r="P163" s="63" t="s">
        <v>125</v>
      </c>
    </row>
    <row r="164" spans="1:16" ht="12.75" customHeight="1" x14ac:dyDescent="0.2">
      <c r="A164" s="23" t="str">
        <f t="shared" si="24"/>
        <v>VSB 42 </v>
      </c>
      <c r="B164" s="16" t="str">
        <f t="shared" si="25"/>
        <v>I</v>
      </c>
      <c r="C164" s="23">
        <f t="shared" si="26"/>
        <v>52988.053999999996</v>
      </c>
      <c r="D164" t="str">
        <f t="shared" si="27"/>
        <v>vis</v>
      </c>
      <c r="E164">
        <f>VLOOKUP(C164,Active!C$21:E$967,3,FALSE)</f>
        <v>30921.028641890403</v>
      </c>
      <c r="F164" s="16" t="s">
        <v>154</v>
      </c>
      <c r="G164" t="str">
        <f t="shared" si="28"/>
        <v>52988.054</v>
      </c>
      <c r="H164" s="23">
        <f t="shared" si="29"/>
        <v>30921</v>
      </c>
      <c r="I164" s="60" t="s">
        <v>616</v>
      </c>
      <c r="J164" s="61" t="s">
        <v>617</v>
      </c>
      <c r="K164" s="60">
        <v>30921</v>
      </c>
      <c r="L164" s="60" t="s">
        <v>618</v>
      </c>
      <c r="M164" s="61" t="s">
        <v>169</v>
      </c>
      <c r="N164" s="61"/>
      <c r="O164" s="62" t="s">
        <v>612</v>
      </c>
      <c r="P164" s="63" t="s">
        <v>126</v>
      </c>
    </row>
    <row r="165" spans="1:16" ht="12.75" customHeight="1" x14ac:dyDescent="0.2">
      <c r="A165" s="23" t="str">
        <f t="shared" si="24"/>
        <v>VSB 43 </v>
      </c>
      <c r="B165" s="16" t="str">
        <f t="shared" si="25"/>
        <v>I</v>
      </c>
      <c r="C165" s="23">
        <f t="shared" si="26"/>
        <v>53300.072999999997</v>
      </c>
      <c r="D165" t="str">
        <f t="shared" si="27"/>
        <v>vis</v>
      </c>
      <c r="E165">
        <f>VLOOKUP(C165,Active!C$21:E$967,3,FALSE)</f>
        <v>31300.028066113584</v>
      </c>
      <c r="F165" s="16" t="s">
        <v>154</v>
      </c>
      <c r="G165" t="str">
        <f t="shared" si="28"/>
        <v>53300.073</v>
      </c>
      <c r="H165" s="23">
        <f t="shared" si="29"/>
        <v>31300</v>
      </c>
      <c r="I165" s="60" t="s">
        <v>619</v>
      </c>
      <c r="J165" s="61" t="s">
        <v>620</v>
      </c>
      <c r="K165" s="60">
        <v>31300</v>
      </c>
      <c r="L165" s="60" t="s">
        <v>621</v>
      </c>
      <c r="M165" s="61" t="s">
        <v>169</v>
      </c>
      <c r="N165" s="61"/>
      <c r="O165" s="62" t="s">
        <v>612</v>
      </c>
      <c r="P165" s="63" t="s">
        <v>128</v>
      </c>
    </row>
    <row r="166" spans="1:16" ht="12.75" customHeight="1" x14ac:dyDescent="0.2">
      <c r="A166" s="23" t="str">
        <f t="shared" si="24"/>
        <v>VSB 43 </v>
      </c>
      <c r="B166" s="16" t="str">
        <f t="shared" si="25"/>
        <v>I</v>
      </c>
      <c r="C166" s="23">
        <f t="shared" si="26"/>
        <v>53342.054900000003</v>
      </c>
      <c r="D166" t="str">
        <f t="shared" si="27"/>
        <v>vis</v>
      </c>
      <c r="E166">
        <f>VLOOKUP(C166,Active!C$21:E$967,3,FALSE)</f>
        <v>31351.02212714127</v>
      </c>
      <c r="F166" s="16" t="s">
        <v>154</v>
      </c>
      <c r="G166" t="str">
        <f t="shared" si="28"/>
        <v>53342.0549</v>
      </c>
      <c r="H166" s="23">
        <f t="shared" si="29"/>
        <v>31351</v>
      </c>
      <c r="I166" s="60" t="s">
        <v>622</v>
      </c>
      <c r="J166" s="61" t="s">
        <v>623</v>
      </c>
      <c r="K166" s="60">
        <v>31351</v>
      </c>
      <c r="L166" s="60" t="s">
        <v>624</v>
      </c>
      <c r="M166" s="61" t="s">
        <v>337</v>
      </c>
      <c r="N166" s="61" t="s">
        <v>338</v>
      </c>
      <c r="O166" s="62" t="s">
        <v>625</v>
      </c>
      <c r="P166" s="63" t="s">
        <v>128</v>
      </c>
    </row>
    <row r="167" spans="1:16" ht="12.75" customHeight="1" x14ac:dyDescent="0.2">
      <c r="A167" s="23" t="str">
        <f t="shared" si="24"/>
        <v>VSB 43 </v>
      </c>
      <c r="B167" s="16" t="str">
        <f t="shared" si="25"/>
        <v>I</v>
      </c>
      <c r="C167" s="23">
        <f t="shared" si="26"/>
        <v>53342.055</v>
      </c>
      <c r="D167" t="str">
        <f t="shared" si="27"/>
        <v>vis</v>
      </c>
      <c r="E167">
        <f>VLOOKUP(C167,Active!C$21:E$967,3,FALSE)</f>
        <v>31351.022248608046</v>
      </c>
      <c r="F167" s="16" t="s">
        <v>154</v>
      </c>
      <c r="G167" t="str">
        <f t="shared" si="28"/>
        <v>53342.055</v>
      </c>
      <c r="H167" s="23">
        <f t="shared" si="29"/>
        <v>31351</v>
      </c>
      <c r="I167" s="60" t="s">
        <v>626</v>
      </c>
      <c r="J167" s="61" t="s">
        <v>623</v>
      </c>
      <c r="K167" s="60">
        <v>31351</v>
      </c>
      <c r="L167" s="60" t="s">
        <v>627</v>
      </c>
      <c r="M167" s="61" t="s">
        <v>169</v>
      </c>
      <c r="N167" s="61"/>
      <c r="O167" s="62" t="s">
        <v>612</v>
      </c>
      <c r="P167" s="63" t="s">
        <v>128</v>
      </c>
    </row>
    <row r="168" spans="1:16" ht="12.75" customHeight="1" x14ac:dyDescent="0.2">
      <c r="A168" s="23" t="str">
        <f t="shared" si="24"/>
        <v>VSB 44 </v>
      </c>
      <c r="B168" s="16" t="str">
        <f t="shared" si="25"/>
        <v>I</v>
      </c>
      <c r="C168" s="23">
        <f t="shared" si="26"/>
        <v>53611.264199999998</v>
      </c>
      <c r="D168" t="str">
        <f t="shared" si="27"/>
        <v>vis</v>
      </c>
      <c r="E168">
        <f>VLOOKUP(C168,Active!C$21:E$967,3,FALSE)</f>
        <v>31678.021988353325</v>
      </c>
      <c r="F168" s="16" t="s">
        <v>154</v>
      </c>
      <c r="G168" t="str">
        <f t="shared" si="28"/>
        <v>53611.2642</v>
      </c>
      <c r="H168" s="23">
        <f t="shared" si="29"/>
        <v>31678</v>
      </c>
      <c r="I168" s="60" t="s">
        <v>628</v>
      </c>
      <c r="J168" s="61" t="s">
        <v>629</v>
      </c>
      <c r="K168" s="60">
        <v>31678</v>
      </c>
      <c r="L168" s="60" t="s">
        <v>630</v>
      </c>
      <c r="M168" s="61" t="s">
        <v>337</v>
      </c>
      <c r="N168" s="61" t="s">
        <v>338</v>
      </c>
      <c r="O168" s="62" t="s">
        <v>631</v>
      </c>
      <c r="P168" s="63" t="s">
        <v>129</v>
      </c>
    </row>
    <row r="169" spans="1:16" ht="12.75" customHeight="1" x14ac:dyDescent="0.2">
      <c r="A169" s="23" t="str">
        <f t="shared" si="24"/>
        <v>VSB 44 </v>
      </c>
      <c r="B169" s="16" t="str">
        <f t="shared" si="25"/>
        <v>I</v>
      </c>
      <c r="C169" s="23">
        <f t="shared" si="26"/>
        <v>53677.121700000003</v>
      </c>
      <c r="D169" t="str">
        <f t="shared" si="27"/>
        <v>vis</v>
      </c>
      <c r="E169">
        <f>VLOOKUP(C169,Active!C$21:E$967,3,FALSE)</f>
        <v>31758.016971289559</v>
      </c>
      <c r="F169" s="16" t="s">
        <v>154</v>
      </c>
      <c r="G169" t="str">
        <f t="shared" si="28"/>
        <v>53677.1217</v>
      </c>
      <c r="H169" s="23">
        <f t="shared" si="29"/>
        <v>31758</v>
      </c>
      <c r="I169" s="60" t="s">
        <v>632</v>
      </c>
      <c r="J169" s="61" t="s">
        <v>633</v>
      </c>
      <c r="K169" s="60">
        <v>31758</v>
      </c>
      <c r="L169" s="60" t="s">
        <v>634</v>
      </c>
      <c r="M169" s="61" t="s">
        <v>337</v>
      </c>
      <c r="N169" s="61" t="s">
        <v>338</v>
      </c>
      <c r="O169" s="62" t="s">
        <v>625</v>
      </c>
      <c r="P169" s="63" t="s">
        <v>129</v>
      </c>
    </row>
    <row r="170" spans="1:16" ht="12.75" customHeight="1" x14ac:dyDescent="0.2">
      <c r="A170" s="23" t="str">
        <f t="shared" si="24"/>
        <v>VSB 44 </v>
      </c>
      <c r="B170" s="16" t="str">
        <f t="shared" si="25"/>
        <v>I</v>
      </c>
      <c r="C170" s="23">
        <f t="shared" si="26"/>
        <v>53682.067000000003</v>
      </c>
      <c r="D170" t="str">
        <f t="shared" si="27"/>
        <v>vis</v>
      </c>
      <c r="E170">
        <f>VLOOKUP(C170,Active!C$21:E$967,3,FALSE)</f>
        <v>31764.023867833072</v>
      </c>
      <c r="F170" s="16" t="s">
        <v>154</v>
      </c>
      <c r="G170" t="str">
        <f t="shared" si="28"/>
        <v>53682.067</v>
      </c>
      <c r="H170" s="23">
        <f t="shared" si="29"/>
        <v>31764</v>
      </c>
      <c r="I170" s="60" t="s">
        <v>635</v>
      </c>
      <c r="J170" s="61" t="s">
        <v>636</v>
      </c>
      <c r="K170" s="60">
        <v>31764</v>
      </c>
      <c r="L170" s="60" t="s">
        <v>637</v>
      </c>
      <c r="M170" s="61" t="s">
        <v>169</v>
      </c>
      <c r="N170" s="61"/>
      <c r="O170" s="62" t="s">
        <v>612</v>
      </c>
      <c r="P170" s="63" t="s">
        <v>129</v>
      </c>
    </row>
    <row r="171" spans="1:16" ht="12.75" customHeight="1" x14ac:dyDescent="0.2">
      <c r="A171" s="23" t="str">
        <f t="shared" ref="A171:A182" si="30">P171</f>
        <v>VSB 44 </v>
      </c>
      <c r="B171" s="16" t="str">
        <f t="shared" ref="B171:B182" si="31">IF(H171=INT(H171),"I","II")</f>
        <v>I</v>
      </c>
      <c r="C171" s="23">
        <f t="shared" ref="C171:C182" si="32">1*G171</f>
        <v>53714.173999999999</v>
      </c>
      <c r="D171" t="str">
        <f t="shared" ref="D171:D182" si="33">VLOOKUP(F171,I$1:J$5,2,FALSE)</f>
        <v>vis</v>
      </c>
      <c r="E171">
        <f>VLOOKUP(C171,Active!C$21:E$967,3,FALSE)</f>
        <v>31803.023206057769</v>
      </c>
      <c r="F171" s="16" t="s">
        <v>154</v>
      </c>
      <c r="G171" t="str">
        <f t="shared" ref="G171:G182" si="34">MID(I171,3,LEN(I171)-3)</f>
        <v>53714.174</v>
      </c>
      <c r="H171" s="23">
        <f t="shared" ref="H171:H182" si="35">1*K171</f>
        <v>31803</v>
      </c>
      <c r="I171" s="60" t="s">
        <v>638</v>
      </c>
      <c r="J171" s="61" t="s">
        <v>639</v>
      </c>
      <c r="K171" s="60">
        <v>31803</v>
      </c>
      <c r="L171" s="60" t="s">
        <v>433</v>
      </c>
      <c r="M171" s="61" t="s">
        <v>169</v>
      </c>
      <c r="N171" s="61"/>
      <c r="O171" s="62" t="s">
        <v>612</v>
      </c>
      <c r="P171" s="63" t="s">
        <v>129</v>
      </c>
    </row>
    <row r="172" spans="1:16" ht="12.75" customHeight="1" x14ac:dyDescent="0.2">
      <c r="A172" s="23" t="str">
        <f t="shared" si="30"/>
        <v>VSB 44 </v>
      </c>
      <c r="B172" s="16" t="str">
        <f t="shared" si="31"/>
        <v>I</v>
      </c>
      <c r="C172" s="23">
        <f t="shared" si="32"/>
        <v>53728.997000000003</v>
      </c>
      <c r="D172" t="str">
        <f t="shared" si="33"/>
        <v>vis</v>
      </c>
      <c r="E172">
        <f>VLOOKUP(C172,Active!C$21:E$967,3,FALSE)</f>
        <v>31821.028226474031</v>
      </c>
      <c r="F172" s="16" t="s">
        <v>154</v>
      </c>
      <c r="G172" t="str">
        <f t="shared" si="34"/>
        <v>53728.997</v>
      </c>
      <c r="H172" s="23">
        <f t="shared" si="35"/>
        <v>31821</v>
      </c>
      <c r="I172" s="60" t="s">
        <v>640</v>
      </c>
      <c r="J172" s="61" t="s">
        <v>641</v>
      </c>
      <c r="K172" s="60">
        <v>31821</v>
      </c>
      <c r="L172" s="60" t="s">
        <v>621</v>
      </c>
      <c r="M172" s="61" t="s">
        <v>169</v>
      </c>
      <c r="N172" s="61"/>
      <c r="O172" s="62" t="s">
        <v>612</v>
      </c>
      <c r="P172" s="63" t="s">
        <v>129</v>
      </c>
    </row>
    <row r="173" spans="1:16" ht="12.75" customHeight="1" x14ac:dyDescent="0.2">
      <c r="A173" s="23" t="str">
        <f t="shared" si="30"/>
        <v>VSB 45 </v>
      </c>
      <c r="B173" s="16" t="str">
        <f t="shared" si="31"/>
        <v>I</v>
      </c>
      <c r="C173" s="23">
        <f t="shared" si="32"/>
        <v>53761.913</v>
      </c>
      <c r="D173" t="str">
        <f t="shared" si="33"/>
        <v>vis</v>
      </c>
      <c r="E173">
        <f>VLOOKUP(C173,Active!C$21:E$967,3,FALSE)</f>
        <v>31861.010230928023</v>
      </c>
      <c r="F173" s="16" t="s">
        <v>154</v>
      </c>
      <c r="G173" t="str">
        <f t="shared" si="34"/>
        <v>53761.913</v>
      </c>
      <c r="H173" s="23">
        <f t="shared" si="35"/>
        <v>31861</v>
      </c>
      <c r="I173" s="60" t="s">
        <v>642</v>
      </c>
      <c r="J173" s="61" t="s">
        <v>643</v>
      </c>
      <c r="K173" s="60">
        <v>31861</v>
      </c>
      <c r="L173" s="60" t="s">
        <v>241</v>
      </c>
      <c r="M173" s="61" t="s">
        <v>169</v>
      </c>
      <c r="N173" s="61"/>
      <c r="O173" s="62" t="s">
        <v>644</v>
      </c>
      <c r="P173" s="63" t="s">
        <v>131</v>
      </c>
    </row>
    <row r="174" spans="1:16" ht="12.75" customHeight="1" x14ac:dyDescent="0.2">
      <c r="A174" s="23" t="str">
        <f t="shared" si="30"/>
        <v>VSB 45 </v>
      </c>
      <c r="B174" s="16" t="str">
        <f t="shared" si="31"/>
        <v>II</v>
      </c>
      <c r="C174" s="23">
        <f t="shared" si="32"/>
        <v>54052.128900000003</v>
      </c>
      <c r="D174" t="str">
        <f t="shared" si="33"/>
        <v>vis</v>
      </c>
      <c r="E174">
        <f>VLOOKUP(C174,Active!C$21:E$967,3,FALSE)</f>
        <v>32213.526132204588</v>
      </c>
      <c r="F174" s="16" t="s">
        <v>154</v>
      </c>
      <c r="G174" t="str">
        <f t="shared" si="34"/>
        <v>54052.1289</v>
      </c>
      <c r="H174" s="23">
        <f t="shared" si="35"/>
        <v>32213.5</v>
      </c>
      <c r="I174" s="60" t="s">
        <v>645</v>
      </c>
      <c r="J174" s="61" t="s">
        <v>646</v>
      </c>
      <c r="K174" s="60" t="s">
        <v>647</v>
      </c>
      <c r="L174" s="60" t="s">
        <v>648</v>
      </c>
      <c r="M174" s="61" t="s">
        <v>337</v>
      </c>
      <c r="N174" s="61" t="s">
        <v>338</v>
      </c>
      <c r="O174" s="62" t="s">
        <v>644</v>
      </c>
      <c r="P174" s="63" t="s">
        <v>131</v>
      </c>
    </row>
    <row r="175" spans="1:16" ht="12.75" customHeight="1" x14ac:dyDescent="0.2">
      <c r="A175" s="23" t="str">
        <f t="shared" si="30"/>
        <v>VSB 51 </v>
      </c>
      <c r="B175" s="16" t="str">
        <f t="shared" si="31"/>
        <v>II</v>
      </c>
      <c r="C175" s="23">
        <f t="shared" si="32"/>
        <v>55510.152999999998</v>
      </c>
      <c r="D175" t="str">
        <f t="shared" si="33"/>
        <v>vis</v>
      </c>
      <c r="E175">
        <f>VLOOKUP(C175,Active!C$21:E$967,3,FALSE)</f>
        <v>33984.541020411787</v>
      </c>
      <c r="F175" s="16" t="s">
        <v>154</v>
      </c>
      <c r="G175" t="str">
        <f t="shared" si="34"/>
        <v>55510.153</v>
      </c>
      <c r="H175" s="23">
        <f t="shared" si="35"/>
        <v>33984.5</v>
      </c>
      <c r="I175" s="60" t="s">
        <v>649</v>
      </c>
      <c r="J175" s="61" t="s">
        <v>650</v>
      </c>
      <c r="K175" s="60" t="s">
        <v>651</v>
      </c>
      <c r="L175" s="60" t="s">
        <v>652</v>
      </c>
      <c r="M175" s="61" t="s">
        <v>169</v>
      </c>
      <c r="N175" s="61"/>
      <c r="O175" s="62" t="s">
        <v>653</v>
      </c>
      <c r="P175" s="63" t="s">
        <v>135</v>
      </c>
    </row>
    <row r="176" spans="1:16" ht="12.75" customHeight="1" x14ac:dyDescent="0.2">
      <c r="A176" s="23" t="str">
        <f t="shared" si="30"/>
        <v>VSB 51 </v>
      </c>
      <c r="B176" s="16" t="str">
        <f t="shared" si="31"/>
        <v>II</v>
      </c>
      <c r="C176" s="23">
        <f t="shared" si="32"/>
        <v>55524.125999999997</v>
      </c>
      <c r="D176" t="str">
        <f t="shared" si="33"/>
        <v>vis</v>
      </c>
      <c r="E176">
        <f>VLOOKUP(C176,Active!C$21:E$967,3,FALSE)</f>
        <v>34001.513573220007</v>
      </c>
      <c r="F176" s="16" t="s">
        <v>154</v>
      </c>
      <c r="G176" t="str">
        <f t="shared" si="34"/>
        <v>55524.126</v>
      </c>
      <c r="H176" s="23">
        <f t="shared" si="35"/>
        <v>34001.5</v>
      </c>
      <c r="I176" s="60" t="s">
        <v>654</v>
      </c>
      <c r="J176" s="61" t="s">
        <v>655</v>
      </c>
      <c r="K176" s="60" t="s">
        <v>656</v>
      </c>
      <c r="L176" s="60" t="s">
        <v>260</v>
      </c>
      <c r="M176" s="61" t="s">
        <v>169</v>
      </c>
      <c r="N176" s="61"/>
      <c r="O176" s="62" t="s">
        <v>653</v>
      </c>
      <c r="P176" s="63" t="s">
        <v>135</v>
      </c>
    </row>
    <row r="177" spans="1:16" ht="12.75" customHeight="1" x14ac:dyDescent="0.2">
      <c r="A177" s="23" t="str">
        <f t="shared" si="30"/>
        <v>VSB 56 </v>
      </c>
      <c r="B177" s="16" t="str">
        <f t="shared" si="31"/>
        <v>I</v>
      </c>
      <c r="C177" s="23">
        <f t="shared" si="32"/>
        <v>56617.022299999997</v>
      </c>
      <c r="D177" t="str">
        <f t="shared" si="33"/>
        <v>vis</v>
      </c>
      <c r="E177">
        <f>VLOOKUP(C177,Active!C$21:E$967,3,FALSE)</f>
        <v>35329.019489320141</v>
      </c>
      <c r="F177" s="16" t="s">
        <v>154</v>
      </c>
      <c r="G177" t="str">
        <f t="shared" si="34"/>
        <v>56617.0223</v>
      </c>
      <c r="H177" s="23">
        <f t="shared" si="35"/>
        <v>35329</v>
      </c>
      <c r="I177" s="60" t="s">
        <v>657</v>
      </c>
      <c r="J177" s="61" t="s">
        <v>658</v>
      </c>
      <c r="K177" s="60" t="s">
        <v>659</v>
      </c>
      <c r="L177" s="60" t="s">
        <v>660</v>
      </c>
      <c r="M177" s="61" t="s">
        <v>568</v>
      </c>
      <c r="N177" s="61" t="s">
        <v>148</v>
      </c>
      <c r="O177" s="62" t="s">
        <v>661</v>
      </c>
      <c r="P177" s="63" t="s">
        <v>137</v>
      </c>
    </row>
    <row r="178" spans="1:16" ht="12.75" customHeight="1" x14ac:dyDescent="0.2">
      <c r="A178" s="23" t="str">
        <f t="shared" si="30"/>
        <v>VSB 59 </v>
      </c>
      <c r="B178" s="16" t="str">
        <f t="shared" si="31"/>
        <v>II</v>
      </c>
      <c r="C178" s="23">
        <f t="shared" si="32"/>
        <v>56996.957799999996</v>
      </c>
      <c r="D178" t="str">
        <f t="shared" si="33"/>
        <v>vis</v>
      </c>
      <c r="E178">
        <f>VLOOKUP(C178,Active!C$21:E$967,3,FALSE)</f>
        <v>35790.514897426525</v>
      </c>
      <c r="F178" s="16" t="s">
        <v>154</v>
      </c>
      <c r="G178" t="str">
        <f t="shared" si="34"/>
        <v>56996.9578</v>
      </c>
      <c r="H178" s="23">
        <f t="shared" si="35"/>
        <v>35790.5</v>
      </c>
      <c r="I178" s="60" t="s">
        <v>662</v>
      </c>
      <c r="J178" s="61" t="s">
        <v>663</v>
      </c>
      <c r="K178" s="60" t="s">
        <v>664</v>
      </c>
      <c r="L178" s="60" t="s">
        <v>665</v>
      </c>
      <c r="M178" s="61" t="s">
        <v>568</v>
      </c>
      <c r="N178" s="61" t="s">
        <v>154</v>
      </c>
      <c r="O178" s="62" t="s">
        <v>661</v>
      </c>
      <c r="P178" s="63" t="s">
        <v>138</v>
      </c>
    </row>
    <row r="179" spans="1:16" ht="12.75" customHeight="1" x14ac:dyDescent="0.2">
      <c r="A179" s="23" t="str">
        <f t="shared" si="30"/>
        <v>VSB 59 </v>
      </c>
      <c r="B179" s="16" t="str">
        <f t="shared" si="31"/>
        <v>II</v>
      </c>
      <c r="C179" s="23">
        <f t="shared" si="32"/>
        <v>56996.960700000003</v>
      </c>
      <c r="D179" t="str">
        <f t="shared" si="33"/>
        <v>vis</v>
      </c>
      <c r="E179">
        <f>VLOOKUP(C179,Active!C$21:E$967,3,FALSE)</f>
        <v>35790.518419963075</v>
      </c>
      <c r="F179" s="16" t="s">
        <v>154</v>
      </c>
      <c r="G179" t="str">
        <f t="shared" si="34"/>
        <v>56996.9607</v>
      </c>
      <c r="H179" s="23">
        <f t="shared" si="35"/>
        <v>35790.5</v>
      </c>
      <c r="I179" s="60" t="s">
        <v>666</v>
      </c>
      <c r="J179" s="61" t="s">
        <v>667</v>
      </c>
      <c r="K179" s="60" t="s">
        <v>664</v>
      </c>
      <c r="L179" s="60" t="s">
        <v>668</v>
      </c>
      <c r="M179" s="61" t="s">
        <v>568</v>
      </c>
      <c r="N179" s="61" t="s">
        <v>148</v>
      </c>
      <c r="O179" s="62" t="s">
        <v>661</v>
      </c>
      <c r="P179" s="63" t="s">
        <v>138</v>
      </c>
    </row>
    <row r="180" spans="1:16" ht="12.75" customHeight="1" x14ac:dyDescent="0.2">
      <c r="A180" s="23" t="str">
        <f t="shared" si="30"/>
        <v>VSB 59 </v>
      </c>
      <c r="B180" s="16" t="str">
        <f t="shared" si="31"/>
        <v>II</v>
      </c>
      <c r="C180" s="23">
        <f t="shared" si="32"/>
        <v>57006.013500000001</v>
      </c>
      <c r="D180" t="str">
        <f t="shared" si="33"/>
        <v>vis</v>
      </c>
      <c r="E180">
        <f>VLOOKUP(C180,Active!C$21:E$967,3,FALSE)</f>
        <v>35801.514564388919</v>
      </c>
      <c r="F180" s="16" t="s">
        <v>154</v>
      </c>
      <c r="G180" t="str">
        <f t="shared" si="34"/>
        <v>57006.0135</v>
      </c>
      <c r="H180" s="23">
        <f t="shared" si="35"/>
        <v>35801.5</v>
      </c>
      <c r="I180" s="60" t="s">
        <v>669</v>
      </c>
      <c r="J180" s="61" t="s">
        <v>670</v>
      </c>
      <c r="K180" s="60" t="s">
        <v>671</v>
      </c>
      <c r="L180" s="60" t="s">
        <v>672</v>
      </c>
      <c r="M180" s="61" t="s">
        <v>568</v>
      </c>
      <c r="N180" s="61" t="s">
        <v>154</v>
      </c>
      <c r="O180" s="62" t="s">
        <v>661</v>
      </c>
      <c r="P180" s="63" t="s">
        <v>138</v>
      </c>
    </row>
    <row r="181" spans="1:16" ht="12.75" customHeight="1" x14ac:dyDescent="0.2">
      <c r="A181" s="23" t="str">
        <f t="shared" si="30"/>
        <v>VSB 59 </v>
      </c>
      <c r="B181" s="16" t="str">
        <f t="shared" si="31"/>
        <v>II</v>
      </c>
      <c r="C181" s="23">
        <f t="shared" si="32"/>
        <v>57006.0147</v>
      </c>
      <c r="D181" t="str">
        <f t="shared" si="33"/>
        <v>vis</v>
      </c>
      <c r="E181">
        <f>VLOOKUP(C181,Active!C$21:E$967,3,FALSE)</f>
        <v>35801.516021990246</v>
      </c>
      <c r="F181" s="16" t="s">
        <v>154</v>
      </c>
      <c r="G181" t="str">
        <f t="shared" si="34"/>
        <v>57006.0147</v>
      </c>
      <c r="H181" s="23">
        <f t="shared" si="35"/>
        <v>35801.5</v>
      </c>
      <c r="I181" s="60" t="s">
        <v>673</v>
      </c>
      <c r="J181" s="61" t="s">
        <v>674</v>
      </c>
      <c r="K181" s="60" t="s">
        <v>671</v>
      </c>
      <c r="L181" s="60" t="s">
        <v>675</v>
      </c>
      <c r="M181" s="61" t="s">
        <v>568</v>
      </c>
      <c r="N181" s="61" t="s">
        <v>148</v>
      </c>
      <c r="O181" s="62" t="s">
        <v>661</v>
      </c>
      <c r="P181" s="63" t="s">
        <v>138</v>
      </c>
    </row>
    <row r="182" spans="1:16" ht="12.75" customHeight="1" x14ac:dyDescent="0.2">
      <c r="A182" s="23" t="str">
        <f t="shared" si="30"/>
        <v>VSB 59 </v>
      </c>
      <c r="B182" s="16" t="str">
        <f t="shared" si="31"/>
        <v>II</v>
      </c>
      <c r="C182" s="23">
        <f t="shared" si="32"/>
        <v>57006.018900000003</v>
      </c>
      <c r="D182" t="str">
        <f t="shared" si="33"/>
        <v>vis</v>
      </c>
      <c r="E182">
        <f>VLOOKUP(C182,Active!C$21:E$967,3,FALSE)</f>
        <v>35801.521123594903</v>
      </c>
      <c r="F182" s="16" t="s">
        <v>154</v>
      </c>
      <c r="G182" t="str">
        <f t="shared" si="34"/>
        <v>57006.0189</v>
      </c>
      <c r="H182" s="23">
        <f t="shared" si="35"/>
        <v>35801.5</v>
      </c>
      <c r="I182" s="60" t="s">
        <v>676</v>
      </c>
      <c r="J182" s="61" t="s">
        <v>677</v>
      </c>
      <c r="K182" s="60" t="s">
        <v>671</v>
      </c>
      <c r="L182" s="60" t="s">
        <v>678</v>
      </c>
      <c r="M182" s="61" t="s">
        <v>568</v>
      </c>
      <c r="N182" s="61" t="s">
        <v>51</v>
      </c>
      <c r="O182" s="62" t="s">
        <v>661</v>
      </c>
      <c r="P182" s="63" t="s">
        <v>138</v>
      </c>
    </row>
  </sheetData>
  <sheetProtection selectLockedCells="1" selectUnlockedCells="1"/>
  <hyperlinks>
    <hyperlink ref="P34" r:id="rId1" xr:uid="{00000000-0004-0000-0100-000000000000}"/>
    <hyperlink ref="P35" r:id="rId2" xr:uid="{00000000-0004-0000-0100-000001000000}"/>
    <hyperlink ref="P98" r:id="rId3" xr:uid="{00000000-0004-0000-0100-000002000000}"/>
    <hyperlink ref="P143" r:id="rId4" xr:uid="{00000000-0004-0000-0100-000003000000}"/>
    <hyperlink ref="P144" r:id="rId5" xr:uid="{00000000-0004-0000-0100-000004000000}"/>
    <hyperlink ref="P145" r:id="rId6" xr:uid="{00000000-0004-0000-0100-000005000000}"/>
    <hyperlink ref="P147" r:id="rId7" xr:uid="{00000000-0004-0000-0100-000006000000}"/>
    <hyperlink ref="P150" r:id="rId8" xr:uid="{00000000-0004-0000-0100-000007000000}"/>
    <hyperlink ref="P151" r:id="rId9" xr:uid="{00000000-0004-0000-0100-000008000000}"/>
    <hyperlink ref="P152" r:id="rId10" xr:uid="{00000000-0004-0000-0100-000009000000}"/>
    <hyperlink ref="P153" r:id="rId11" xr:uid="{00000000-0004-0000-0100-00000A000000}"/>
    <hyperlink ref="P160" r:id="rId12" xr:uid="{00000000-0004-0000-0100-00000B000000}"/>
    <hyperlink ref="P161" r:id="rId13" xr:uid="{00000000-0004-0000-0100-00000C000000}"/>
    <hyperlink ref="P162" r:id="rId14" xr:uid="{00000000-0004-0000-0100-00000D000000}"/>
    <hyperlink ref="P163" r:id="rId15" xr:uid="{00000000-0004-0000-0100-00000E000000}"/>
    <hyperlink ref="P164" r:id="rId16" xr:uid="{00000000-0004-0000-0100-00000F000000}"/>
    <hyperlink ref="P165" r:id="rId17" xr:uid="{00000000-0004-0000-0100-000010000000}"/>
    <hyperlink ref="P166" r:id="rId18" xr:uid="{00000000-0004-0000-0100-000011000000}"/>
    <hyperlink ref="P167" r:id="rId19" xr:uid="{00000000-0004-0000-0100-000012000000}"/>
    <hyperlink ref="P168" r:id="rId20" xr:uid="{00000000-0004-0000-0100-000013000000}"/>
    <hyperlink ref="P169" r:id="rId21" xr:uid="{00000000-0004-0000-0100-000014000000}"/>
    <hyperlink ref="P170" r:id="rId22" xr:uid="{00000000-0004-0000-0100-000015000000}"/>
    <hyperlink ref="P171" r:id="rId23" xr:uid="{00000000-0004-0000-0100-000016000000}"/>
    <hyperlink ref="P172" r:id="rId24" xr:uid="{00000000-0004-0000-0100-000017000000}"/>
    <hyperlink ref="P173" r:id="rId25" xr:uid="{00000000-0004-0000-0100-000018000000}"/>
    <hyperlink ref="P174" r:id="rId26" xr:uid="{00000000-0004-0000-0100-000019000000}"/>
    <hyperlink ref="P175" r:id="rId27" xr:uid="{00000000-0004-0000-0100-00001A000000}"/>
    <hyperlink ref="P176" r:id="rId28" xr:uid="{00000000-0004-0000-0100-00001B000000}"/>
    <hyperlink ref="P177" r:id="rId29" xr:uid="{00000000-0004-0000-0100-00001C000000}"/>
    <hyperlink ref="P178" r:id="rId30" xr:uid="{00000000-0004-0000-0100-00001D000000}"/>
    <hyperlink ref="P179" r:id="rId31" xr:uid="{00000000-0004-0000-0100-00001E000000}"/>
    <hyperlink ref="P180" r:id="rId32" xr:uid="{00000000-0004-0000-0100-00001F000000}"/>
    <hyperlink ref="P181" r:id="rId33" xr:uid="{00000000-0004-0000-0100-000020000000}"/>
    <hyperlink ref="P182" r:id="rId34" xr:uid="{00000000-0004-0000-0100-000021000000}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2023-01-24T07:35:31Z</dcterms:created>
  <dcterms:modified xsi:type="dcterms:W3CDTF">2024-03-07T06:51:48Z</dcterms:modified>
</cp:coreProperties>
</file>