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18AD3C1-F288-4E43-ACBF-79D5238895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E27" i="1"/>
  <c r="F27" i="1"/>
  <c r="G27" i="1"/>
  <c r="K27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6" i="1"/>
  <c r="Q27" i="1"/>
  <c r="Q22" i="1"/>
  <c r="Q23" i="1"/>
  <c r="Q24" i="1"/>
  <c r="F16" i="1"/>
  <c r="F17" i="1" s="1"/>
  <c r="C17" i="1"/>
  <c r="Q21" i="1"/>
  <c r="C11" i="1"/>
  <c r="C12" i="1"/>
  <c r="C16" i="1" l="1"/>
  <c r="D18" i="1" s="1"/>
  <c r="O26" i="1"/>
  <c r="O23" i="1"/>
  <c r="O21" i="1"/>
  <c r="O27" i="1"/>
  <c r="O24" i="1"/>
  <c r="O25" i="1"/>
  <c r="O22" i="1"/>
  <c r="C15" i="1"/>
  <c r="F18" i="1" s="1"/>
  <c r="F19" i="1" l="1"/>
  <c r="C18" i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<sst xmlns="http://schemas.openxmlformats.org/spreadsheetml/2006/main" count="61" uniqueCount="50">
  <si>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</si>
  <si>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</si>
  <si>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</si>
  <si>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</si>
  <si>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</si>
  <si>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</si>
  <si>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</si>
  <si>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</si>
  <si>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</si>
  <si>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</si>
  <si>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</si>
  <si>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</si>
  <si>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</si>
  <si>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</si>
  <si>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</si>
  <si>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</si>
  <si>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</si>
  <si>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</si>
  <si>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</si>
  <si>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</si>
  <si>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</si>
  <si>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</si>
  <si>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</si>
  <si>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</si>
  <si>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</si>
  <si>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</si>
  <si>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</si>
  <si>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</si>
  <si>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</si>
  <si>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</si>
  <si>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</si>
  <si>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</si>
  <si>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</si>
  <si>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</si>
  <si>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</si>
  <si>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</si>
  <si>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</si>
  <si>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</si>
  <si>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</si>
  <si>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V1355 Tau / GSC 1849-1363</t>
  </si>
  <si>
    <t>EW</t>
  </si>
  <si>
    <t>IBVS 6029</t>
  </si>
  <si>
    <t>II</t>
  </si>
  <si>
    <t>I</t>
  </si>
  <si>
    <t>IBVS 6042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</si>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</sst>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V1355 Tau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6-4155-95BC-2B6AD4C762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96-4155-95BC-2B6AD4C762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96-4155-95BC-2B6AD4C762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-3.1955000005837064E-2</c:v>
                </c:pt>
                <c:pt idx="2">
                  <c:v>-3.1790000000910368E-2</c:v>
                </c:pt>
                <c:pt idx="3">
                  <c:v>-3.5015000008570496E-2</c:v>
                </c:pt>
                <c:pt idx="4">
                  <c:v>-4.5350000000325963E-2</c:v>
                </c:pt>
                <c:pt idx="5">
                  <c:v>-4.9229999996896368E-2</c:v>
                </c:pt>
                <c:pt idx="6">
                  <c:v>-4.9149999998917338E-2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96-4155-95BC-2B6AD4C762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96-4155-95BC-2B6AD4C762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96-4155-95BC-2B6AD4C762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5.9999999999999995E-4</c:v>
                  </c:pt>
                  <c:pt idx="3">
                    <c:v>6.0000000000000006E-4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96-4155-95BC-2B6AD4C762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1.8760279676997671E-2</c:v>
                </c:pt>
                <c:pt idx="1">
                  <c:v>-3.1727632600477715E-2</c:v>
                </c:pt>
                <c:pt idx="2">
                  <c:v>-3.1729027563931353E-2</c:v>
                </c:pt>
                <c:pt idx="3">
                  <c:v>-3.5209461380755078E-2</c:v>
                </c:pt>
                <c:pt idx="4">
                  <c:v>-4.7076415480843029E-2</c:v>
                </c:pt>
                <c:pt idx="5">
                  <c:v>-4.8373731492725211E-2</c:v>
                </c:pt>
                <c:pt idx="6">
                  <c:v>-4.8373731492725211E-2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96-4155-95BC-2B6AD4C762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18096.5</c:v>
                </c:pt>
                <c:pt idx="2">
                  <c:v>18097</c:v>
                </c:pt>
                <c:pt idx="3">
                  <c:v>19344.5</c:v>
                </c:pt>
                <c:pt idx="4">
                  <c:v>23598</c:v>
                </c:pt>
                <c:pt idx="5">
                  <c:v>24063</c:v>
                </c:pt>
                <c:pt idx="6">
                  <c:v>24063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96-4155-95BC-2B6AD4C76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704264"/>
        <c:axId val="1"/>
      </c:scatterChart>
      <c:valAx>
        <c:axId val="396704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704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5D3CCA-CC82-B95F-5DFC-45A76E135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9" customFormat="1" ht="20.25" x14ac:dyDescent="0.2">
      <c r="A1" s="37" t="s">
        <v>39</v>
      </c>
    </row>
    <row r="2" spans="1:6" s="9" customFormat="1" ht="12.95" customHeight="1" x14ac:dyDescent="0.2">
      <c r="A2" s="9" t="s">
        <v>23</v>
      </c>
      <c r="B2" s="9" t="s">
        <v>40</v>
      </c>
      <c r="C2" s="10"/>
      <c r="D2" s="10"/>
    </row>
    <row r="3" spans="1:6" s="9" customFormat="1" ht="12.95" customHeight="1" thickBot="1" x14ac:dyDescent="0.25"/>
    <row r="4" spans="1:6" s="9" customFormat="1" ht="12.95" customHeight="1" thickTop="1" thickBot="1" x14ac:dyDescent="0.25">
      <c r="A4" s="11" t="s">
        <v>0</v>
      </c>
      <c r="C4" s="12" t="s">
        <v>37</v>
      </c>
      <c r="D4" s="13" t="s">
        <v>37</v>
      </c>
    </row>
    <row r="5" spans="1:6" s="9" customFormat="1" ht="12.95" customHeight="1" thickTop="1" x14ac:dyDescent="0.2">
      <c r="A5" s="14" t="s">
        <v>28</v>
      </c>
      <c r="C5" s="15">
        <v>-9.5</v>
      </c>
      <c r="D5" s="9" t="s">
        <v>29</v>
      </c>
    </row>
    <row r="6" spans="1:6" s="9" customFormat="1" ht="12.95" customHeight="1" x14ac:dyDescent="0.2">
      <c r="A6" s="11" t="s">
        <v>1</v>
      </c>
    </row>
    <row r="7" spans="1:6" s="9" customFormat="1" ht="12.95" customHeight="1" x14ac:dyDescent="0.2">
      <c r="A7" s="9" t="s">
        <v>2</v>
      </c>
      <c r="C7" s="38">
        <v>51512.94</v>
      </c>
      <c r="D7" s="17" t="s">
        <v>38</v>
      </c>
    </row>
    <row r="8" spans="1:6" s="9" customFormat="1" ht="12.95" customHeight="1" x14ac:dyDescent="0.2">
      <c r="A8" s="9" t="s">
        <v>3</v>
      </c>
      <c r="C8" s="38">
        <v>0.24467</v>
      </c>
      <c r="D8" s="17" t="s">
        <v>38</v>
      </c>
    </row>
    <row r="9" spans="1:6" s="9" customFormat="1" ht="12.95" customHeight="1" x14ac:dyDescent="0.2">
      <c r="A9" s="18" t="s">
        <v>32</v>
      </c>
      <c r="B9" s="19">
        <v>22</v>
      </c>
      <c r="C9" s="20" t="str">
        <f>"F"&amp;B9</f>
        <v>F22</v>
      </c>
      <c r="D9" s="21" t="str">
        <f>"G"&amp;B9</f>
        <v>G22</v>
      </c>
    </row>
    <row r="10" spans="1:6" s="9" customFormat="1" ht="12.95" customHeight="1" thickBot="1" x14ac:dyDescent="0.25">
      <c r="C10" s="22" t="s">
        <v>19</v>
      </c>
      <c r="D10" s="22" t="s">
        <v>20</v>
      </c>
    </row>
    <row r="11" spans="1:6" s="9" customFormat="1" ht="12.95" customHeight="1" x14ac:dyDescent="0.2">
      <c r="A11" s="9" t="s">
        <v>15</v>
      </c>
      <c r="C11" s="21">
        <f ca="1">INTERCEPT(INDIRECT($D$9):G992,INDIRECT($C$9):F992)</f>
        <v>1.8760279676997671E-2</v>
      </c>
      <c r="D11" s="10"/>
    </row>
    <row r="12" spans="1:6" s="9" customFormat="1" ht="12.95" customHeight="1" x14ac:dyDescent="0.2">
      <c r="A12" s="9" t="s">
        <v>16</v>
      </c>
      <c r="C12" s="21">
        <f ca="1">SLOPE(INDIRECT($D$9):G992,INDIRECT($C$9):F992)</f>
        <v>-2.7899269072735273E-6</v>
      </c>
      <c r="D12" s="10"/>
    </row>
    <row r="13" spans="1:6" s="9" customFormat="1" ht="12.95" customHeight="1" x14ac:dyDescent="0.2">
      <c r="A13" s="9" t="s">
        <v>18</v>
      </c>
      <c r="C13" s="10" t="s">
        <v>13</v>
      </c>
    </row>
    <row r="14" spans="1:6" s="9" customFormat="1" ht="12.95" customHeight="1" x14ac:dyDescent="0.2"/>
    <row r="15" spans="1:6" s="9" customFormat="1" ht="12.95" customHeight="1" x14ac:dyDescent="0.2">
      <c r="A15" s="23" t="s">
        <v>17</v>
      </c>
      <c r="C15" s="24">
        <f ca="1">(C7+C11)+(C8+C12)*INT(MAX(F21:F3533))</f>
        <v>57400.385836268513</v>
      </c>
      <c r="E15" s="25" t="s">
        <v>34</v>
      </c>
      <c r="F15" s="15">
        <v>1</v>
      </c>
    </row>
    <row r="16" spans="1:6" s="9" customFormat="1" ht="12.95" customHeight="1" x14ac:dyDescent="0.2">
      <c r="A16" s="11" t="s">
        <v>4</v>
      </c>
      <c r="C16" s="26">
        <f ca="1">+C8+C12</f>
        <v>0.24466721007309272</v>
      </c>
      <c r="E16" s="25" t="s">
        <v>30</v>
      </c>
      <c r="F16" s="27">
        <f ca="1">NOW()+15018.5+$C$5/24</f>
        <v>60378.566018634257</v>
      </c>
    </row>
    <row r="17" spans="1:21" s="9" customFormat="1" ht="12.95" customHeight="1" thickBot="1" x14ac:dyDescent="0.25">
      <c r="A17" s="25" t="s">
        <v>27</v>
      </c>
      <c r="C17" s="9">
        <f>COUNT(C21:C2191)</f>
        <v>7</v>
      </c>
      <c r="E17" s="25" t="s">
        <v>35</v>
      </c>
      <c r="F17" s="27">
        <f ca="1">ROUND(2*(F16-$C$7)/$C$8,0)/2+F15</f>
        <v>36236</v>
      </c>
    </row>
    <row r="18" spans="1:21" s="9" customFormat="1" ht="12.95" customHeight="1" thickTop="1" thickBot="1" x14ac:dyDescent="0.25">
      <c r="A18" s="11" t="s">
        <v>5</v>
      </c>
      <c r="C18" s="28">
        <f ca="1">+C15</f>
        <v>57400.385836268513</v>
      </c>
      <c r="D18" s="29">
        <f ca="1">+C16</f>
        <v>0.24466721007309272</v>
      </c>
      <c r="E18" s="25" t="s">
        <v>36</v>
      </c>
      <c r="F18" s="21">
        <f ca="1">ROUND(2*(F16-$C$15)/$C$16,0)/2+F15</f>
        <v>12173.5</v>
      </c>
    </row>
    <row r="19" spans="1:21" s="9" customFormat="1" ht="12.95" customHeight="1" thickTop="1" x14ac:dyDescent="0.2">
      <c r="E19" s="25" t="s">
        <v>31</v>
      </c>
      <c r="F19" s="30">
        <f ca="1">+$C$15+$C$16*F18-15018.5-$C$5/24</f>
        <v>45360.737951426643</v>
      </c>
    </row>
    <row r="20" spans="1:21" s="9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1" t="s">
        <v>46</v>
      </c>
      <c r="I20" s="31" t="s">
        <v>47</v>
      </c>
      <c r="J20" s="31" t="s">
        <v>48</v>
      </c>
      <c r="K20" s="31" t="s">
        <v>49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2" t="s">
        <v>14</v>
      </c>
      <c r="U20" s="33" t="s">
        <v>33</v>
      </c>
    </row>
    <row r="21" spans="1:21" s="9" customFormat="1" ht="12.95" customHeight="1" x14ac:dyDescent="0.2">
      <c r="A21" s="9" t="s">
        <v>38</v>
      </c>
      <c r="C21" s="16">
        <f>C7</f>
        <v>51512.94</v>
      </c>
      <c r="D21" s="16" t="s">
        <v>13</v>
      </c>
      <c r="E21" s="9">
        <f t="shared" ref="E21:E27" si="0">+(C21-C$7)/C$8</f>
        <v>0</v>
      </c>
      <c r="F21" s="9">
        <f t="shared" ref="F21:F27" si="1">ROUND(2*E21,0)/2</f>
        <v>0</v>
      </c>
      <c r="G21" s="9">
        <f t="shared" ref="G21:G27" si="2">+C21-(C$7+F21*C$8)</f>
        <v>0</v>
      </c>
      <c r="I21" s="9">
        <f>+G21</f>
        <v>0</v>
      </c>
      <c r="O21" s="9">
        <f t="shared" ref="O21:O27" ca="1" si="3">+C$11+C$12*$F21</f>
        <v>1.8760279676997671E-2</v>
      </c>
      <c r="Q21" s="34">
        <f t="shared" ref="Q21:Q27" si="4">+C21-15018.5</f>
        <v>36494.44</v>
      </c>
    </row>
    <row r="22" spans="1:21" s="9" customFormat="1" ht="12.95" customHeight="1" x14ac:dyDescent="0.2">
      <c r="A22" s="35" t="s">
        <v>41</v>
      </c>
      <c r="B22" s="36" t="s">
        <v>42</v>
      </c>
      <c r="C22" s="35">
        <v>55940.578699999998</v>
      </c>
      <c r="D22" s="35">
        <v>1.2999999999999999E-3</v>
      </c>
      <c r="E22" s="9">
        <f t="shared" si="0"/>
        <v>18096.369395512305</v>
      </c>
      <c r="F22" s="9">
        <f t="shared" si="1"/>
        <v>18096.5</v>
      </c>
      <c r="G22" s="9">
        <f t="shared" si="2"/>
        <v>-3.1955000005837064E-2</v>
      </c>
      <c r="K22" s="9">
        <f t="shared" ref="K22:K27" si="5">+G22</f>
        <v>-3.1955000005837064E-2</v>
      </c>
      <c r="O22" s="9">
        <f t="shared" ca="1" si="3"/>
        <v>-3.1727632600477715E-2</v>
      </c>
      <c r="Q22" s="34">
        <f t="shared" si="4"/>
        <v>40922.078699999998</v>
      </c>
    </row>
    <row r="23" spans="1:21" s="9" customFormat="1" ht="12.95" customHeight="1" x14ac:dyDescent="0.2">
      <c r="A23" s="35" t="s">
        <v>41</v>
      </c>
      <c r="B23" s="36" t="s">
        <v>43</v>
      </c>
      <c r="C23" s="35">
        <v>55940.701200000003</v>
      </c>
      <c r="D23" s="35">
        <v>5.9999999999999995E-4</v>
      </c>
      <c r="E23" s="9">
        <f t="shared" si="0"/>
        <v>18096.870069890061</v>
      </c>
      <c r="F23" s="9">
        <f t="shared" si="1"/>
        <v>18097</v>
      </c>
      <c r="G23" s="9">
        <f t="shared" si="2"/>
        <v>-3.1790000000910368E-2</v>
      </c>
      <c r="K23" s="9">
        <f t="shared" si="5"/>
        <v>-3.1790000000910368E-2</v>
      </c>
      <c r="O23" s="9">
        <f t="shared" ca="1" si="3"/>
        <v>-3.1729027563931353E-2</v>
      </c>
      <c r="Q23" s="34">
        <f t="shared" si="4"/>
        <v>40922.201200000003</v>
      </c>
    </row>
    <row r="24" spans="1:21" x14ac:dyDescent="0.2">
      <c r="A24" s="5" t="s">
        <v>44</v>
      </c>
      <c r="B24" s="4" t="s">
        <v>42</v>
      </c>
      <c r="C24" s="3">
        <v>56245.923799999997</v>
      </c>
      <c r="D24" s="3">
        <v>6.0000000000000006E-4</v>
      </c>
      <c r="E24">
        <f t="shared" si="0"/>
        <v>19344.356888870701</v>
      </c>
      <c r="F24">
        <f t="shared" si="1"/>
        <v>19344.5</v>
      </c>
      <c r="G24">
        <f t="shared" si="2"/>
        <v>-3.5015000008570496E-2</v>
      </c>
      <c r="K24">
        <f t="shared" si="5"/>
        <v>-3.5015000008570496E-2</v>
      </c>
      <c r="O24">
        <f t="shared" ca="1" si="3"/>
        <v>-3.5209461380755078E-2</v>
      </c>
      <c r="Q24" s="1">
        <f t="shared" si="4"/>
        <v>41227.423799999997</v>
      </c>
    </row>
    <row r="25" spans="1:21" x14ac:dyDescent="0.2">
      <c r="A25" s="6" t="s">
        <v>45</v>
      </c>
      <c r="B25" s="7" t="s">
        <v>43</v>
      </c>
      <c r="C25" s="8">
        <v>57286.617310000001</v>
      </c>
      <c r="D25" s="8">
        <v>4.0000000000000002E-4</v>
      </c>
      <c r="E25">
        <f t="shared" si="0"/>
        <v>23597.814648301792</v>
      </c>
      <c r="F25">
        <f t="shared" si="1"/>
        <v>23598</v>
      </c>
      <c r="G25">
        <f t="shared" si="2"/>
        <v>-4.5350000000325963E-2</v>
      </c>
      <c r="K25">
        <f t="shared" si="5"/>
        <v>-4.5350000000325963E-2</v>
      </c>
      <c r="O25">
        <f t="shared" ca="1" si="3"/>
        <v>-4.7076415480843029E-2</v>
      </c>
      <c r="Q25" s="1">
        <f t="shared" si="4"/>
        <v>42268.117310000001</v>
      </c>
    </row>
    <row r="26" spans="1:21" x14ac:dyDescent="0.2">
      <c r="A26" s="6" t="s">
        <v>45</v>
      </c>
      <c r="B26" s="7" t="s">
        <v>43</v>
      </c>
      <c r="C26" s="8">
        <v>57400.384980000003</v>
      </c>
      <c r="D26" s="8">
        <v>1E-4</v>
      </c>
      <c r="E26">
        <f t="shared" si="0"/>
        <v>24062.79879020722</v>
      </c>
      <c r="F26">
        <f t="shared" si="1"/>
        <v>24063</v>
      </c>
      <c r="G26">
        <f t="shared" si="2"/>
        <v>-4.9229999996896368E-2</v>
      </c>
      <c r="K26">
        <f t="shared" si="5"/>
        <v>-4.9229999996896368E-2</v>
      </c>
      <c r="O26">
        <f t="shared" ca="1" si="3"/>
        <v>-4.8373731492725211E-2</v>
      </c>
      <c r="Q26" s="1">
        <f t="shared" si="4"/>
        <v>42381.884980000003</v>
      </c>
    </row>
    <row r="27" spans="1:21" x14ac:dyDescent="0.2">
      <c r="A27" s="6" t="s">
        <v>45</v>
      </c>
      <c r="B27" s="7" t="s">
        <v>43</v>
      </c>
      <c r="C27" s="8">
        <v>57400.385060000001</v>
      </c>
      <c r="D27" s="8">
        <v>1E-4</v>
      </c>
      <c r="E27">
        <f t="shared" si="0"/>
        <v>24062.799117178234</v>
      </c>
      <c r="F27">
        <f t="shared" si="1"/>
        <v>24063</v>
      </c>
      <c r="G27">
        <f t="shared" si="2"/>
        <v>-4.9149999998917338E-2</v>
      </c>
      <c r="K27">
        <f t="shared" si="5"/>
        <v>-4.9149999998917338E-2</v>
      </c>
      <c r="O27">
        <f t="shared" ca="1" si="3"/>
        <v>-4.8373731492725211E-2</v>
      </c>
      <c r="Q27" s="1">
        <f t="shared" si="4"/>
        <v>42381.885060000001</v>
      </c>
    </row>
    <row r="28" spans="1:21" x14ac:dyDescent="0.2">
      <c r="C28" s="2"/>
      <c r="D28" s="2"/>
      <c r="Q28" s="1"/>
    </row>
    <row r="29" spans="1:21" x14ac:dyDescent="0.2">
      <c r="C29" s="2"/>
      <c r="D29" s="2"/>
      <c r="Q29" s="1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2024-03-09T00:35:04Z</dcterms:modified>
</cp:coreProperties>
</file>