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05479B0-2E87-494A-AE3D-EBE0C2527B24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2" i="1"/>
  <c r="F22" i="1"/>
  <c r="G22" i="1"/>
  <c r="I22" i="1"/>
  <c r="E23" i="1"/>
  <c r="F23" i="1"/>
  <c r="G23" i="1"/>
  <c r="I23" i="1"/>
  <c r="G11" i="1"/>
  <c r="F11" i="1"/>
  <c r="Q22" i="1"/>
  <c r="Q23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2" i="1"/>
  <c r="C15" i="1"/>
  <c r="O24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<sst xmlns="http://schemas.openxmlformats.org/spreadsheetml/2006/main" count="54" uniqueCount="52">
  <si>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</si>
  <si>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</si>
  <si>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</si>
  <si>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</si>
  <si>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</si>
  <si>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</si>
  <si>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</si>
  <si>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</si>
  <si>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</si>
  <si>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</si>
  <si>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</si>
  <si>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</si>
  <si>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</si>
  <si>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</si>
  <si>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</si>
  <si>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</si>
  <si>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</si>
  <si>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</si>
  <si>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</si>
  <si>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</si>
  <si>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</si>
  <si>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</si>
  <si>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</si>
  <si>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</si>
  <si>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</si>
  <si>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</si>
  <si>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</si>
  <si>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</si>
  <si>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</si>
  <si>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</si>
  <si>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</si>
  <si>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</si>
  <si>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</si>
  <si>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</si>
  <si>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</si>
  <si>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</si>
  <si>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</si>
  <si>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</si>
  <si>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</si>
  <si>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</si>
  <si>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</si>
  <si>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</si>
  <si>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V1356 Tau</t>
  </si>
  <si>
    <t xml:space="preserve">V1356 Tau / GSC 294-0710 </t>
  </si>
  <si>
    <t xml:space="preserve">G1294-0710 </t>
  </si>
  <si>
    <t>EA</t>
  </si>
  <si>
    <t>IBVS 5992</t>
  </si>
  <si>
    <t>I</t>
  </si>
  <si>
    <t>IBVS 6011</t>
  </si>
  <si>
    <t>II</t>
  </si>
  <si>
    <t>IBVS 6042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</si>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</sst>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V1356 Tau - O-C Diagr.</a:t>
            </a:r>
          </a:p>
        </c:rich>
      </c:tx>
      <c:layout>
        <c:manualLayout>
          <c:xMode val="edge"/>
          <c:yMode val="edge"/>
          <c:x val="0.3684210526315789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117667333506626"/>
          <c:w val="0.837593984962406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</c:v>
                </c:pt>
                <c:pt idx="2">
                  <c:v>253.5</c:v>
                </c:pt>
                <c:pt idx="3">
                  <c:v>280.5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2D-457F-9D5D-3A26F66BCB1D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</c:v>
                </c:pt>
                <c:pt idx="2">
                  <c:v>253.5</c:v>
                </c:pt>
                <c:pt idx="3">
                  <c:v>280.5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-4.5099999995727558E-2</c:v>
                </c:pt>
                <c:pt idx="2">
                  <c:v>0.72395000000688015</c:v>
                </c:pt>
                <c:pt idx="3">
                  <c:v>0.73725000000558794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2D-457F-9D5D-3A26F66BCB1D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</c:v>
                </c:pt>
                <c:pt idx="2">
                  <c:v>253.5</c:v>
                </c:pt>
                <c:pt idx="3">
                  <c:v>280.5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2D-457F-9D5D-3A26F66BCB1D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</c:v>
                </c:pt>
                <c:pt idx="2">
                  <c:v>253.5</c:v>
                </c:pt>
                <c:pt idx="3">
                  <c:v>280.5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2D-457F-9D5D-3A26F66BCB1D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</c:v>
                </c:pt>
                <c:pt idx="2">
                  <c:v>253.5</c:v>
                </c:pt>
                <c:pt idx="3">
                  <c:v>280.5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2D-457F-9D5D-3A26F66BCB1D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</c:v>
                </c:pt>
                <c:pt idx="2">
                  <c:v>253.5</c:v>
                </c:pt>
                <c:pt idx="3">
                  <c:v>280.5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2D-457F-9D5D-3A26F66BCB1D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2.8999999999999998E-3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</c:v>
                </c:pt>
                <c:pt idx="2">
                  <c:v>253.5</c:v>
                </c:pt>
                <c:pt idx="3">
                  <c:v>280.5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2D-457F-9D5D-3A26F66BCB1D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</c:v>
                </c:pt>
                <c:pt idx="2">
                  <c:v>253.5</c:v>
                </c:pt>
                <c:pt idx="3">
                  <c:v>280.5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-3.2772075081616476</c:v>
                </c:pt>
                <c:pt idx="1">
                  <c:v>8.8252774760115837E-2</c:v>
                </c:pt>
                <c:pt idx="2">
                  <c:v>0.46465293798162888</c:v>
                </c:pt>
                <c:pt idx="3">
                  <c:v>0.86319428727499581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2D-457F-9D5D-3A26F66BCB1D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</c:v>
                </c:pt>
                <c:pt idx="2">
                  <c:v>253.5</c:v>
                </c:pt>
                <c:pt idx="3">
                  <c:v>280.5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2D-457F-9D5D-3A26F66BC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082880"/>
        <c:axId val="1"/>
      </c:scatterChart>
      <c:valAx>
        <c:axId val="508082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082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398496240601504"/>
          <c:y val="0.92353064690443099"/>
          <c:w val="0.74586466165413534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701D48E-5024-2C74-2248-AF5F9A7A4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10" customFormat="1" ht="20.25" x14ac:dyDescent="0.2">
      <c r="A1" s="9" t="s">
        <v>43</v>
      </c>
      <c r="E1" s="3" t="s">
        <v>42</v>
      </c>
      <c r="F1" s="10" t="s">
        <v>44</v>
      </c>
    </row>
    <row r="2" spans="1:7" s="10" customFormat="1" ht="12.95" customHeight="1" x14ac:dyDescent="0.2">
      <c r="A2" s="10" t="s">
        <v>24</v>
      </c>
      <c r="B2" s="10" t="s">
        <v>45</v>
      </c>
      <c r="C2" s="11"/>
      <c r="D2" s="11"/>
      <c r="E2" s="10">
        <v>0</v>
      </c>
    </row>
    <row r="3" spans="1:7" s="10" customFormat="1" ht="12.95" customHeight="1" thickBot="1" x14ac:dyDescent="0.25"/>
    <row r="4" spans="1:7" s="10" customFormat="1" ht="12.95" customHeight="1" thickBot="1" x14ac:dyDescent="0.25">
      <c r="A4" s="12" t="s">
        <v>0</v>
      </c>
      <c r="C4" s="13">
        <v>52645.557999999997</v>
      </c>
      <c r="D4" s="14">
        <v>12.807499999999999</v>
      </c>
    </row>
    <row r="5" spans="1:7" s="10" customFormat="1" ht="12.95" customHeight="1" x14ac:dyDescent="0.2"/>
    <row r="6" spans="1:7" s="10" customFormat="1" ht="12.95" customHeight="1" x14ac:dyDescent="0.2">
      <c r="A6" s="12" t="s">
        <v>1</v>
      </c>
    </row>
    <row r="7" spans="1:7" s="10" customFormat="1" ht="12.95" customHeight="1" x14ac:dyDescent="0.2">
      <c r="A7" s="10" t="s">
        <v>2</v>
      </c>
      <c r="C7" s="35">
        <v>52645.557999999997</v>
      </c>
    </row>
    <row r="8" spans="1:7" s="10" customFormat="1" ht="12.95" customHeight="1" x14ac:dyDescent="0.2">
      <c r="A8" s="10" t="s">
        <v>3</v>
      </c>
      <c r="C8" s="35">
        <v>12.807499999999999</v>
      </c>
    </row>
    <row r="9" spans="1:7" s="10" customFormat="1" ht="12.95" customHeight="1" x14ac:dyDescent="0.2">
      <c r="A9" s="16" t="s">
        <v>30</v>
      </c>
      <c r="C9" s="17">
        <v>-9.5</v>
      </c>
      <c r="D9" s="10" t="s">
        <v>31</v>
      </c>
    </row>
    <row r="10" spans="1:7" s="10" customFormat="1" ht="12.95" customHeight="1" thickBot="1" x14ac:dyDescent="0.25">
      <c r="C10" s="18" t="s">
        <v>20</v>
      </c>
      <c r="D10" s="18" t="s">
        <v>21</v>
      </c>
    </row>
    <row r="11" spans="1:7" s="10" customFormat="1" ht="12.95" customHeight="1" x14ac:dyDescent="0.2">
      <c r="A11" s="10" t="s">
        <v>15</v>
      </c>
      <c r="C11" s="19">
        <f ca="1">INTERCEPT(INDIRECT($G$11):G992,INDIRECT($F$11):F992)</f>
        <v>-3.2772075081616476</v>
      </c>
      <c r="D11" s="11"/>
      <c r="F11" s="20" t="str">
        <f>"F"&amp;E19</f>
        <v>F22</v>
      </c>
      <c r="G11" s="19" t="str">
        <f>"G"&amp;E19</f>
        <v>G22</v>
      </c>
    </row>
    <row r="12" spans="1:7" s="10" customFormat="1" ht="12.95" customHeight="1" x14ac:dyDescent="0.2">
      <c r="A12" s="10" t="s">
        <v>16</v>
      </c>
      <c r="C12" s="19">
        <f ca="1">SLOPE(INDIRECT($G$11):G992,INDIRECT($F$11):F992)</f>
        <v>1.4760790714569138E-2</v>
      </c>
      <c r="D12" s="11"/>
    </row>
    <row r="13" spans="1:7" s="10" customFormat="1" ht="12.95" customHeight="1" x14ac:dyDescent="0.2">
      <c r="A13" s="10" t="s">
        <v>19</v>
      </c>
      <c r="C13" s="11" t="s">
        <v>13</v>
      </c>
      <c r="D13" s="21" t="s">
        <v>39</v>
      </c>
      <c r="E13" s="17">
        <v>1</v>
      </c>
    </row>
    <row r="14" spans="1:7" s="10" customFormat="1" ht="12.95" customHeight="1" x14ac:dyDescent="0.2">
      <c r="D14" s="21" t="s">
        <v>32</v>
      </c>
      <c r="E14" s="22">
        <f ca="1">NOW()+15018.5+$C$9/24</f>
        <v>60378.566556712962</v>
      </c>
    </row>
    <row r="15" spans="1:7" s="10" customFormat="1" ht="12.95" customHeight="1" x14ac:dyDescent="0.2">
      <c r="A15" s="23" t="s">
        <v>17</v>
      </c>
      <c r="C15" s="24">
        <f ca="1">(C7+C11)+(C8+C12)*INT(MAX(F21:F3533))</f>
        <v>56232.513813891914</v>
      </c>
      <c r="D15" s="21" t="s">
        <v>40</v>
      </c>
      <c r="E15" s="22">
        <f ca="1">ROUND(2*(E14-$C$7)/$C$8,0)/2+E13</f>
        <v>605</v>
      </c>
    </row>
    <row r="16" spans="1:7" s="10" customFormat="1" ht="12.95" customHeight="1" x14ac:dyDescent="0.2">
      <c r="A16" s="12" t="s">
        <v>4</v>
      </c>
      <c r="C16" s="25">
        <f ca="1">+C8+C12</f>
        <v>12.822260790714568</v>
      </c>
      <c r="D16" s="21" t="s">
        <v>33</v>
      </c>
      <c r="E16" s="19">
        <f ca="1">ROUND(2*(E14-$C$15)/$C$16,0)/2+E13</f>
        <v>324.5</v>
      </c>
    </row>
    <row r="17" spans="1:18" s="10" customFormat="1" ht="12.95" customHeight="1" thickBot="1" x14ac:dyDescent="0.25">
      <c r="A17" s="21" t="s">
        <v>29</v>
      </c>
      <c r="C17" s="10">
        <f>COUNT(C21:C2191)</f>
        <v>4</v>
      </c>
      <c r="D17" s="21" t="s">
        <v>34</v>
      </c>
      <c r="E17" s="26">
        <f ca="1">+$C$15+$C$16*E16-15018.5-$C$9/24</f>
        <v>45375.233273812126</v>
      </c>
    </row>
    <row r="18" spans="1:18" s="10" customFormat="1" ht="12.95" customHeight="1" thickTop="1" thickBot="1" x14ac:dyDescent="0.25">
      <c r="A18" s="12" t="s">
        <v>5</v>
      </c>
      <c r="C18" s="27">
        <f ca="1">+C15</f>
        <v>56232.513813891914</v>
      </c>
      <c r="D18" s="28">
        <f ca="1">+C16</f>
        <v>12.822260790714568</v>
      </c>
      <c r="E18" s="29" t="s">
        <v>35</v>
      </c>
    </row>
    <row r="19" spans="1:18" s="10" customFormat="1" ht="12.95" customHeight="1" thickTop="1" x14ac:dyDescent="0.2">
      <c r="A19" s="3" t="s">
        <v>36</v>
      </c>
      <c r="E19" s="30">
        <v>22</v>
      </c>
    </row>
    <row r="20" spans="1:18" s="10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1" t="s">
        <v>37</v>
      </c>
      <c r="I20" s="31" t="s">
        <v>51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8" t="s">
        <v>14</v>
      </c>
      <c r="R20" s="33" t="s">
        <v>38</v>
      </c>
    </row>
    <row r="21" spans="1:18" s="10" customFormat="1" ht="12.95" customHeight="1" x14ac:dyDescent="0.2">
      <c r="A21" s="21" t="s">
        <v>41</v>
      </c>
      <c r="C21" s="15">
        <v>52645.557999999997</v>
      </c>
      <c r="D21" s="15" t="s">
        <v>13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>
        <f ca="1">+C$11+C$12*$F21</f>
        <v>-3.2772075081616476</v>
      </c>
      <c r="Q21" s="34">
        <f>+C21-15018.5</f>
        <v>37627.057999999997</v>
      </c>
    </row>
    <row r="22" spans="1:18" s="10" customFormat="1" ht="12.95" customHeight="1" x14ac:dyDescent="0.2">
      <c r="A22" s="4" t="s">
        <v>46</v>
      </c>
      <c r="B22" s="5" t="s">
        <v>47</v>
      </c>
      <c r="C22" s="4">
        <v>55565.622900000002</v>
      </c>
      <c r="D22" s="4">
        <v>8.0000000000000004E-4</v>
      </c>
      <c r="E22" s="10">
        <f>+(C22-C$7)/C$8</f>
        <v>227.99647862580559</v>
      </c>
      <c r="F22" s="10">
        <f>ROUND(2*E22,0)/2</f>
        <v>228</v>
      </c>
      <c r="G22" s="10">
        <f>+C22-(C$7+F22*C$8)</f>
        <v>-4.5099999995727558E-2</v>
      </c>
      <c r="I22" s="10">
        <f>+G22</f>
        <v>-4.5099999995727558E-2</v>
      </c>
      <c r="O22" s="10">
        <f ca="1">+C$11+C$12*$F22</f>
        <v>8.8252774760115837E-2</v>
      </c>
      <c r="Q22" s="34">
        <f>+C22-15018.5</f>
        <v>40547.122900000002</v>
      </c>
    </row>
    <row r="23" spans="1:18" ht="12.95" customHeight="1" x14ac:dyDescent="0.2">
      <c r="A23" s="4" t="s">
        <v>48</v>
      </c>
      <c r="B23" s="5" t="s">
        <v>49</v>
      </c>
      <c r="C23" s="4">
        <v>55892.983200000002</v>
      </c>
      <c r="D23" s="4">
        <v>2.8999999999999998E-3</v>
      </c>
      <c r="E23">
        <f>+(C23-C$7)/C$8</f>
        <v>253.55652547335586</v>
      </c>
      <c r="F23">
        <f>ROUND(2*E23,0)/2</f>
        <v>253.5</v>
      </c>
      <c r="G23">
        <f>+C23-(C$7+F23*C$8)</f>
        <v>0.72395000000688015</v>
      </c>
      <c r="I23">
        <f>+G23</f>
        <v>0.72395000000688015</v>
      </c>
      <c r="O23">
        <f ca="1">+C$11+C$12*$F23</f>
        <v>0.46465293798162888</v>
      </c>
      <c r="Q23" s="1">
        <f>+C23-15018.5</f>
        <v>40874.483200000002</v>
      </c>
    </row>
    <row r="24" spans="1:18" ht="12.95" customHeight="1" x14ac:dyDescent="0.2">
      <c r="A24" s="6" t="s">
        <v>50</v>
      </c>
      <c r="B24" s="7" t="s">
        <v>49</v>
      </c>
      <c r="C24" s="8">
        <v>56238.798999999999</v>
      </c>
      <c r="D24" s="8">
        <v>4.0000000000000001E-3</v>
      </c>
      <c r="E24">
        <f>+(C24-C$7)/C$8</f>
        <v>280.55756392738647</v>
      </c>
      <c r="F24">
        <f>ROUND(2*E24,0)/2</f>
        <v>280.5</v>
      </c>
      <c r="G24">
        <f>+C24-(C$7+F24*C$8)</f>
        <v>0.73725000000558794</v>
      </c>
      <c r="I24">
        <f>+G24</f>
        <v>0.73725000000558794</v>
      </c>
      <c r="O24">
        <f ca="1">+C$11+C$12*$F24</f>
        <v>0.86319428727499581</v>
      </c>
      <c r="Q24" s="1">
        <f>+C24-15018.5</f>
        <v>41220.298999999999</v>
      </c>
    </row>
    <row r="25" spans="1:18" ht="12.95" customHeight="1" x14ac:dyDescent="0.2">
      <c r="C25" s="2"/>
      <c r="D25" s="2"/>
      <c r="Q25" s="1"/>
    </row>
    <row r="26" spans="1:18" ht="12.95" customHeight="1" x14ac:dyDescent="0.2">
      <c r="C26" s="2"/>
      <c r="D26" s="2"/>
      <c r="Q26" s="1"/>
    </row>
    <row r="27" spans="1:18" ht="12.95" customHeight="1" x14ac:dyDescent="0.2">
      <c r="C27" s="2"/>
      <c r="D27" s="2"/>
      <c r="Q27" s="1"/>
    </row>
    <row r="28" spans="1:18" ht="12.95" customHeight="1" x14ac:dyDescent="0.2">
      <c r="C28" s="2"/>
      <c r="D28" s="2"/>
      <c r="Q28" s="1"/>
    </row>
    <row r="29" spans="1:18" ht="12.95" customHeight="1" x14ac:dyDescent="0.2">
      <c r="C29" s="2"/>
      <c r="D29" s="2"/>
      <c r="Q29" s="1"/>
    </row>
    <row r="30" spans="1:18" ht="12.95" customHeight="1" x14ac:dyDescent="0.2">
      <c r="C30" s="2"/>
      <c r="D30" s="2"/>
      <c r="Q30" s="1"/>
    </row>
    <row r="31" spans="1:18" ht="12.95" customHeight="1" x14ac:dyDescent="0.2">
      <c r="C31" s="2"/>
      <c r="D31" s="2"/>
      <c r="Q31" s="1"/>
    </row>
    <row r="32" spans="1:18" ht="12.95" customHeight="1" x14ac:dyDescent="0.2">
      <c r="C32" s="2"/>
      <c r="D32" s="2"/>
      <c r="Q32" s="1"/>
    </row>
    <row r="33" spans="3:17" ht="12.95" customHeight="1" x14ac:dyDescent="0.2">
      <c r="C33" s="2"/>
      <c r="D33" s="2"/>
      <c r="Q33" s="1"/>
    </row>
    <row r="34" spans="3:17" ht="12.95" customHeight="1" x14ac:dyDescent="0.2">
      <c r="C34" s="2"/>
      <c r="D34" s="2"/>
    </row>
    <row r="35" spans="3:17" ht="12.95" customHeight="1" x14ac:dyDescent="0.2">
      <c r="C35" s="2"/>
      <c r="D35" s="2"/>
    </row>
    <row r="36" spans="3:17" ht="12.95" customHeight="1" x14ac:dyDescent="0.2">
      <c r="C36" s="2"/>
      <c r="D36" s="2"/>
    </row>
    <row r="37" spans="3:17" ht="12.95" customHeight="1" x14ac:dyDescent="0.2">
      <c r="C37" s="2"/>
      <c r="D37" s="2"/>
    </row>
    <row r="38" spans="3:17" ht="12.95" customHeight="1" x14ac:dyDescent="0.2">
      <c r="C38" s="2"/>
      <c r="D38" s="2"/>
    </row>
    <row r="39" spans="3:17" ht="12.95" customHeight="1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2024-03-09T00:35:50Z</dcterms:modified>
</cp:coreProperties>
</file>