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09544DA-E19F-4919-8662-C1B969FFA2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F11" i="1"/>
  <c r="C21" i="1"/>
  <c r="G21" i="1"/>
  <c r="H21" i="1"/>
  <c r="E21" i="1"/>
  <c r="F21" i="1"/>
  <c r="A21" i="1"/>
  <c r="H20" i="1"/>
  <c r="G11" i="1"/>
  <c r="E14" i="1"/>
  <c r="C17" i="1"/>
  <c r="Q21" i="1"/>
  <c r="C12" i="1"/>
  <c r="C11" i="1"/>
  <c r="O21" i="1" l="1"/>
  <c r="S21" i="1" s="1"/>
  <c r="O26" i="1"/>
  <c r="S26" i="1" s="1"/>
  <c r="O23" i="1"/>
  <c r="S23" i="1" s="1"/>
  <c r="O22" i="1"/>
  <c r="S22" i="1" s="1"/>
  <c r="O25" i="1"/>
  <c r="S25" i="1" s="1"/>
  <c r="O24" i="1"/>
  <c r="S24" i="1" s="1"/>
  <c r="C15" i="1"/>
  <c r="C16" i="1"/>
  <c r="D18" i="1" s="1"/>
  <c r="E15" i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<sst xmlns="http://schemas.openxmlformats.org/spreadsheetml/2006/main" count="62" uniqueCount="56">
  <si>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</si>
  <si>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</si>
  <si>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</si>
  <si>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</si>
  <si>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</si>
  <si>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</si>
  <si>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</si>
  <si>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</si>
  <si>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</si>
  <si>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</si>
  <si>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</si>
  <si>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</si>
  <si>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</si>
  <si>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</si>
  <si>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</si>
  <si>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</si>
  <si>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</si>
  <si>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</si>
  <si>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</si>
  <si>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</si>
  <si>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</si>
  <si>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</si>
  <si>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</si>
  <si>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</si>
  <si>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</si>
  <si>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</si>
  <si>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</si>
  <si>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</si>
  <si>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</si>
  <si>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</si>
  <si>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</si>
  <si>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</si>
  <si>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</si>
  <si>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</si>
  <si>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</si>
  <si>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</si>
  <si>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</si>
  <si>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</si>
  <si>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</si>
  <si>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</si>
  <si>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</si>
  <si>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</si>
  <si>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G0663-0023</t>
  </si>
  <si>
    <t>G0663-0023_Tau.xls</t>
  </si>
  <si>
    <t>EW</t>
  </si>
  <si>
    <t>Tau</t>
  </si>
  <si>
    <t>VSX</t>
  </si>
  <si>
    <t>IBVS 5920</t>
  </si>
  <si>
    <t>I</t>
  </si>
  <si>
    <t>IBVS 5945</t>
  </si>
  <si>
    <t>IBVS 5960</t>
  </si>
  <si>
    <t>II</t>
  </si>
  <si>
    <t>IBVS 6011</t>
  </si>
  <si>
    <t>IBVS 6042</t>
  </si>
  <si>
    <t>V1378 Tau / GSC 0663-0023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</si>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</sst>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V1378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7D-4E52-9630-5D672C4277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-4.9569998664082959E-3</c:v>
                </c:pt>
                <c:pt idx="2">
                  <c:v>-4.0339998668059707E-3</c:v>
                </c:pt>
                <c:pt idx="3">
                  <c:v>-5.1404998666839674E-3</c:v>
                </c:pt>
                <c:pt idx="4">
                  <c:v>-7.5344998695072718E-3</c:v>
                </c:pt>
                <c:pt idx="5">
                  <c:v>-3.5214998642913997E-3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7D-4E52-9630-5D672C4277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7D-4E52-9630-5D672C4277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7D-4E52-9630-5D672C4277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7D-4E52-9630-5D672C4277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7D-4E52-9630-5D672C4277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1E-3</c:v>
                  </c:pt>
                  <c:pt idx="5">
                    <c:v>9.0000000000000008E-4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7D-4E52-9630-5D672C4277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-9.4746150470771413E-4</c:v>
                </c:pt>
                <c:pt idx="1">
                  <c:v>-3.9732217575832781E-3</c:v>
                </c:pt>
                <c:pt idx="2">
                  <c:v>-3.9900819733086883E-3</c:v>
                </c:pt>
                <c:pt idx="3">
                  <c:v>-4.7014533829538869E-3</c:v>
                </c:pt>
                <c:pt idx="4">
                  <c:v>-5.3317660631499965E-3</c:v>
                </c:pt>
                <c:pt idx="5">
                  <c:v>-6.2435146519933407E-3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7D-4E52-9630-5D672C42775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2333</c:v>
                </c:pt>
                <c:pt idx="2">
                  <c:v>2346</c:v>
                </c:pt>
                <c:pt idx="3">
                  <c:v>2894.5</c:v>
                </c:pt>
                <c:pt idx="4">
                  <c:v>3380.5</c:v>
                </c:pt>
                <c:pt idx="5">
                  <c:v>4083.5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7D-4E52-9630-5D672C427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083960"/>
        <c:axId val="1"/>
      </c:scatterChart>
      <c:valAx>
        <c:axId val="508083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083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FB7B1F6-6240-F1F9-3821-AC09935E4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9" customFormat="1" ht="20.25" x14ac:dyDescent="0.2">
      <c r="A1" s="37" t="s">
        <v>54</v>
      </c>
      <c r="E1" s="9" t="s">
        <v>43</v>
      </c>
    </row>
    <row r="2" spans="1:7" s="9" customFormat="1" ht="12.95" customHeight="1" x14ac:dyDescent="0.2">
      <c r="A2" s="9" t="s">
        <v>24</v>
      </c>
      <c r="B2" s="9" t="s">
        <v>44</v>
      </c>
      <c r="C2" s="10" t="s">
        <v>41</v>
      </c>
      <c r="D2" s="11" t="s">
        <v>45</v>
      </c>
      <c r="E2" s="3" t="s">
        <v>42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40</v>
      </c>
      <c r="D4" s="14" t="s">
        <v>40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38">
        <v>53751.60999999987</v>
      </c>
      <c r="D7" s="16" t="s">
        <v>46</v>
      </c>
    </row>
    <row r="8" spans="1:7" s="9" customFormat="1" ht="12.95" customHeight="1" x14ac:dyDescent="0.2">
      <c r="A8" s="9" t="s">
        <v>3</v>
      </c>
      <c r="C8" s="38">
        <v>0.61982899999999996</v>
      </c>
      <c r="D8" s="16" t="s">
        <v>46</v>
      </c>
    </row>
    <row r="9" spans="1:7" s="9" customFormat="1" ht="12.95" customHeight="1" x14ac:dyDescent="0.2">
      <c r="A9" s="17" t="s">
        <v>30</v>
      </c>
      <c r="C9" s="18">
        <v>-9.5</v>
      </c>
      <c r="D9" s="9" t="s">
        <v>31</v>
      </c>
    </row>
    <row r="10" spans="1:7" s="9" customFormat="1" ht="12.95" customHeight="1" thickBot="1" x14ac:dyDescent="0.25">
      <c r="C10" s="19" t="s">
        <v>20</v>
      </c>
      <c r="D10" s="19" t="s">
        <v>21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-9.4746150470771413E-4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-1.2969396711854111E-6</v>
      </c>
      <c r="D12" s="11"/>
    </row>
    <row r="13" spans="1:7" s="9" customFormat="1" ht="12.95" customHeight="1" x14ac:dyDescent="0.2">
      <c r="A13" s="9" t="s">
        <v>19</v>
      </c>
      <c r="C13" s="11" t="s">
        <v>13</v>
      </c>
      <c r="D13" s="22" t="s">
        <v>37</v>
      </c>
      <c r="E13" s="18">
        <v>1</v>
      </c>
    </row>
    <row r="14" spans="1:7" s="9" customFormat="1" ht="12.95" customHeight="1" x14ac:dyDescent="0.2">
      <c r="D14" s="22" t="s">
        <v>32</v>
      </c>
      <c r="E14" s="23">
        <f ca="1">NOW()+15018.5+$C$9/24</f>
        <v>60378.571206249995</v>
      </c>
    </row>
    <row r="15" spans="1:7" s="9" customFormat="1" ht="12.95" customHeight="1" x14ac:dyDescent="0.2">
      <c r="A15" s="24" t="s">
        <v>17</v>
      </c>
      <c r="C15" s="25">
        <f ca="1">(C7+C11)+(C8+C12)*INT(MAX(F21:F3533))</f>
        <v>56282.365564133681</v>
      </c>
      <c r="D15" s="22" t="s">
        <v>38</v>
      </c>
      <c r="E15" s="23">
        <f ca="1">ROUND(2*(E14-$C$7)/$C$8,0)/2+E13</f>
        <v>10692.5</v>
      </c>
    </row>
    <row r="16" spans="1:7" s="9" customFormat="1" ht="12.95" customHeight="1" x14ac:dyDescent="0.2">
      <c r="A16" s="12" t="s">
        <v>4</v>
      </c>
      <c r="C16" s="26">
        <f ca="1">+C8+C12</f>
        <v>0.61982770306032875</v>
      </c>
      <c r="D16" s="22" t="s">
        <v>39</v>
      </c>
      <c r="E16" s="20">
        <f ca="1">ROUND(2*(E14-$C$15)/$C$16,0)/2+E13</f>
        <v>6609.5</v>
      </c>
    </row>
    <row r="17" spans="1:19" s="9" customFormat="1" ht="12.95" customHeight="1" thickBot="1" x14ac:dyDescent="0.25">
      <c r="A17" s="22" t="s">
        <v>29</v>
      </c>
      <c r="C17" s="9">
        <f>COUNT(C21:C2191)</f>
        <v>6</v>
      </c>
      <c r="D17" s="22" t="s">
        <v>33</v>
      </c>
      <c r="E17" s="27">
        <f ca="1">+$C$15+$C$16*E16-15018.5-$C$9/24</f>
        <v>45361.01260084426</v>
      </c>
    </row>
    <row r="18" spans="1:19" s="9" customFormat="1" ht="12.95" customHeight="1" thickTop="1" thickBot="1" x14ac:dyDescent="0.25">
      <c r="A18" s="12" t="s">
        <v>5</v>
      </c>
      <c r="C18" s="28">
        <f ca="1">+C15</f>
        <v>56282.365564133681</v>
      </c>
      <c r="D18" s="29">
        <f ca="1">+C16</f>
        <v>0.61982770306032875</v>
      </c>
      <c r="E18" s="30" t="s">
        <v>34</v>
      </c>
    </row>
    <row r="19" spans="1:19" s="9" customFormat="1" ht="12.95" customHeight="1" thickTop="1" x14ac:dyDescent="0.2">
      <c r="A19" s="31" t="s">
        <v>35</v>
      </c>
      <c r="E19" s="32">
        <v>21</v>
      </c>
      <c r="S19" s="9">
        <f ca="1">SQRT(SUM(S21:S50)/(COUNT(S21:S50)-1))</f>
        <v>1.6924298504037664E-3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3" t="str">
        <f>A21</f>
        <v>VSX</v>
      </c>
      <c r="I20" s="33" t="s">
        <v>55</v>
      </c>
      <c r="J20" s="33" t="s">
        <v>18</v>
      </c>
      <c r="K20" s="33" t="s">
        <v>25</v>
      </c>
      <c r="L20" s="33" t="s">
        <v>26</v>
      </c>
      <c r="M20" s="33" t="s">
        <v>27</v>
      </c>
      <c r="N20" s="33" t="s">
        <v>28</v>
      </c>
      <c r="O20" s="33" t="s">
        <v>23</v>
      </c>
      <c r="P20" s="34" t="s">
        <v>22</v>
      </c>
      <c r="Q20" s="19" t="s">
        <v>14</v>
      </c>
      <c r="R20" s="35" t="s">
        <v>36</v>
      </c>
    </row>
    <row r="21" spans="1:19" s="9" customFormat="1" ht="12.95" customHeight="1" x14ac:dyDescent="0.2">
      <c r="A21" s="9" t="str">
        <f>D7</f>
        <v>VSX</v>
      </c>
      <c r="C21" s="15">
        <f>C$7</f>
        <v>53751.60999999987</v>
      </c>
      <c r="D21" s="15" t="s">
        <v>13</v>
      </c>
      <c r="E21" s="9">
        <f t="shared" ref="E21:E26" si="0">+(C21-C$7)/C$8</f>
        <v>0</v>
      </c>
      <c r="F21" s="9">
        <f t="shared" ref="F21:F26" si="1">ROUND(2*E21,0)/2</f>
        <v>0</v>
      </c>
      <c r="G21" s="9">
        <f t="shared" ref="G21:G26" si="2">+C21-(C$7+F21*C$8)</f>
        <v>0</v>
      </c>
      <c r="H21" s="9">
        <f>+G21</f>
        <v>0</v>
      </c>
      <c r="O21" s="9">
        <f t="shared" ref="O21:O26" ca="1" si="3">+C$11+C$12*$F21</f>
        <v>-9.4746150470771413E-4</v>
      </c>
      <c r="Q21" s="36">
        <f t="shared" ref="Q21:Q26" si="4">+C21-15018.5</f>
        <v>38733.10999999987</v>
      </c>
      <c r="S21" s="9">
        <f t="shared" ref="S21:S26" ca="1" si="5">+(O21-G21)^2</f>
        <v>8.9768330290300583E-7</v>
      </c>
    </row>
    <row r="22" spans="1:19" s="9" customFormat="1" ht="12.95" customHeight="1" x14ac:dyDescent="0.2">
      <c r="A22" s="4" t="s">
        <v>47</v>
      </c>
      <c r="B22" s="5" t="s">
        <v>48</v>
      </c>
      <c r="C22" s="4">
        <v>55197.666100000002</v>
      </c>
      <c r="D22" s="4">
        <v>4.0000000000000002E-4</v>
      </c>
      <c r="E22" s="9">
        <f t="shared" si="0"/>
        <v>2332.9920026331984</v>
      </c>
      <c r="F22" s="9">
        <f t="shared" si="1"/>
        <v>2333</v>
      </c>
      <c r="G22" s="9">
        <f t="shared" si="2"/>
        <v>-4.9569998664082959E-3</v>
      </c>
      <c r="I22" s="9">
        <f>+G22</f>
        <v>-4.9569998664082959E-3</v>
      </c>
      <c r="O22" s="9">
        <f t="shared" ca="1" si="3"/>
        <v>-3.9732217575832781E-3</v>
      </c>
      <c r="Q22" s="36">
        <f t="shared" si="4"/>
        <v>40179.166100000002</v>
      </c>
      <c r="S22" s="9">
        <f t="shared" ca="1" si="5"/>
        <v>9.6781936740332863E-7</v>
      </c>
    </row>
    <row r="23" spans="1:19" s="9" customFormat="1" ht="12.95" customHeight="1" x14ac:dyDescent="0.2">
      <c r="A23" s="4" t="s">
        <v>49</v>
      </c>
      <c r="B23" s="5" t="s">
        <v>48</v>
      </c>
      <c r="C23" s="4">
        <v>55205.724800000004</v>
      </c>
      <c r="D23" s="4">
        <v>2.0000000000000001E-4</v>
      </c>
      <c r="E23" s="9">
        <f t="shared" si="0"/>
        <v>2345.993491753587</v>
      </c>
      <c r="F23" s="9">
        <f t="shared" si="1"/>
        <v>2346</v>
      </c>
      <c r="G23" s="9">
        <f t="shared" si="2"/>
        <v>-4.0339998668059707E-3</v>
      </c>
      <c r="I23" s="9">
        <f>+G23</f>
        <v>-4.0339998668059707E-3</v>
      </c>
      <c r="O23" s="9">
        <f t="shared" ca="1" si="3"/>
        <v>-3.9900819733086883E-3</v>
      </c>
      <c r="Q23" s="36">
        <f t="shared" si="4"/>
        <v>40187.224800000004</v>
      </c>
      <c r="S23" s="9">
        <f t="shared" ca="1" si="5"/>
        <v>1.9287813692386333E-9</v>
      </c>
    </row>
    <row r="24" spans="1:19" s="9" customFormat="1" ht="12.95" customHeight="1" x14ac:dyDescent="0.2">
      <c r="A24" s="4" t="s">
        <v>50</v>
      </c>
      <c r="B24" s="5" t="s">
        <v>51</v>
      </c>
      <c r="C24" s="4">
        <v>55545.6999</v>
      </c>
      <c r="D24" s="4">
        <v>4.0000000000000002E-4</v>
      </c>
      <c r="E24" s="9">
        <f t="shared" si="0"/>
        <v>2894.4917065837999</v>
      </c>
      <c r="F24" s="9">
        <f t="shared" si="1"/>
        <v>2894.5</v>
      </c>
      <c r="G24" s="9">
        <f t="shared" si="2"/>
        <v>-5.1404998666839674E-3</v>
      </c>
      <c r="I24" s="9">
        <f>+G24</f>
        <v>-5.1404998666839674E-3</v>
      </c>
      <c r="O24" s="9">
        <f t="shared" ca="1" si="3"/>
        <v>-4.7014533829538869E-3</v>
      </c>
      <c r="Q24" s="36">
        <f t="shared" si="4"/>
        <v>40527.1999</v>
      </c>
      <c r="S24" s="9">
        <f t="shared" ca="1" si="5"/>
        <v>1.9276181487574787E-7</v>
      </c>
    </row>
    <row r="25" spans="1:19" x14ac:dyDescent="0.2">
      <c r="A25" s="4" t="s">
        <v>52</v>
      </c>
      <c r="B25" s="5" t="s">
        <v>51</v>
      </c>
      <c r="C25" s="4">
        <v>55846.934399999998</v>
      </c>
      <c r="D25" s="4">
        <v>1E-3</v>
      </c>
      <c r="E25">
        <f t="shared" si="0"/>
        <v>3380.4878442282125</v>
      </c>
      <c r="F25">
        <f t="shared" si="1"/>
        <v>3380.5</v>
      </c>
      <c r="G25">
        <f t="shared" si="2"/>
        <v>-7.5344998695072718E-3</v>
      </c>
      <c r="I25">
        <f>+G25</f>
        <v>-7.5344998695072718E-3</v>
      </c>
      <c r="O25">
        <f t="shared" ca="1" si="3"/>
        <v>-5.3317660631499965E-3</v>
      </c>
      <c r="Q25" s="1">
        <f t="shared" si="4"/>
        <v>40828.434399999998</v>
      </c>
      <c r="S25">
        <f t="shared" ca="1" si="5"/>
        <v>4.8520362216692105E-6</v>
      </c>
    </row>
    <row r="26" spans="1:19" x14ac:dyDescent="0.2">
      <c r="A26" s="6" t="s">
        <v>53</v>
      </c>
      <c r="B26" s="7" t="s">
        <v>51</v>
      </c>
      <c r="C26" s="8">
        <v>56282.678200000002</v>
      </c>
      <c r="D26" s="8">
        <v>9.0000000000000008E-4</v>
      </c>
      <c r="E26">
        <f t="shared" si="0"/>
        <v>4083.4943185945358</v>
      </c>
      <c r="F26">
        <f t="shared" si="1"/>
        <v>4083.5</v>
      </c>
      <c r="G26">
        <f t="shared" si="2"/>
        <v>-3.5214998642913997E-3</v>
      </c>
      <c r="I26">
        <f>+G26</f>
        <v>-3.5214998642913997E-3</v>
      </c>
      <c r="O26">
        <f t="shared" ca="1" si="3"/>
        <v>-6.2435146519933407E-3</v>
      </c>
      <c r="Q26" s="1">
        <f t="shared" si="4"/>
        <v>41264.178200000002</v>
      </c>
      <c r="S26">
        <f t="shared" ca="1" si="5"/>
        <v>7.409364504468043E-6</v>
      </c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2024-03-09T00:42:32Z</dcterms:modified>
</cp:coreProperties>
</file>