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E8C28C3-A5F5-47A8-AE2F-F8F4A238593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G11" i="1"/>
  <c r="F11" i="1"/>
  <c r="Q22" i="1"/>
  <c r="Q23" i="1"/>
  <c r="Q24" i="1"/>
  <c r="C21" i="1"/>
  <c r="E21" i="1"/>
  <c r="F21" i="1"/>
  <c r="A21" i="1"/>
  <c r="H20" i="1"/>
  <c r="E14" i="1"/>
  <c r="G21" i="1"/>
  <c r="H21" i="1"/>
  <c r="Q21" i="1"/>
  <c r="C17" i="1"/>
  <c r="C11" i="1"/>
  <c r="E15" i="1" l="1"/>
  <c r="C12" i="1"/>
  <c r="C16" i="1" l="1"/>
  <c r="D18" i="1" s="1"/>
  <c r="O21" i="1"/>
  <c r="S21" i="1" s="1"/>
  <c r="C15" i="1"/>
  <c r="O22" i="1"/>
  <c r="S22" i="1" s="1"/>
  <c r="O24" i="1"/>
  <c r="S24" i="1" s="1"/>
  <c r="O23" i="1"/>
  <c r="S23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<sst xmlns="http://schemas.openxmlformats.org/spreadsheetml/2006/main" count="58" uniqueCount="54">
  <si>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</si>
  <si>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</si>
  <si>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</si>
  <si>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</si>
  <si>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</si>
  <si>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</si>
  <si>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</si>
  <si>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</si>
  <si>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</si>
  <si>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</si>
  <si>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</si>
  <si>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</si>
  <si>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</si>
  <si>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</si>
  <si>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</si>
  <si>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</si>
  <si>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</si>
  <si>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</si>
  <si>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</si>
  <si>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</si>
  <si>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</si>
  <si>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</si>
  <si>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</si>
  <si>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</si>
  <si>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</si>
  <si>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</si>
  <si>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</si>
  <si>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</si>
  <si>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</si>
  <si>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</si>
  <si>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</si>
  <si>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</si>
  <si>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</si>
  <si>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</si>
  <si>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</si>
  <si>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</si>
  <si>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</si>
  <si>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</si>
  <si>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</si>
  <si>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</si>
  <si>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</si>
  <si>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</si>
  <si>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G1273-0661</t>
  </si>
  <si>
    <t>G1273-0661_Tau.xls</t>
  </si>
  <si>
    <t>ED</t>
  </si>
  <si>
    <t>Tau</t>
  </si>
  <si>
    <t>VSX</t>
  </si>
  <si>
    <t>IBVS 5871</t>
  </si>
  <si>
    <t>II</t>
  </si>
  <si>
    <t>IBVS 5992</t>
  </si>
  <si>
    <t>IBVS 6011</t>
  </si>
  <si>
    <t>I</t>
  </si>
  <si>
    <t>V1394 Tau / GSC 1273-0661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</si>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</sst>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V1394 Tau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6.9999999999999999E-4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6.9999999999999999E-4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2506</c:v>
                </c:pt>
                <c:pt idx="2">
                  <c:v>3453</c:v>
                </c:pt>
                <c:pt idx="3">
                  <c:v>3826.5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C6-4ADB-AFCD-4056A133AAA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6.9999999999999999E-4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6.9999999999999999E-4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2506</c:v>
                </c:pt>
                <c:pt idx="2">
                  <c:v>3453</c:v>
                </c:pt>
                <c:pt idx="3">
                  <c:v>3826.5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3.0460000147286337E-2</c:v>
                </c:pt>
                <c:pt idx="2">
                  <c:v>5.6030000145256054E-2</c:v>
                </c:pt>
                <c:pt idx="3">
                  <c:v>6.5115000150399283E-2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C6-4ADB-AFCD-4056A133AAA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6.9999999999999999E-4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6.9999999999999999E-4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2506</c:v>
                </c:pt>
                <c:pt idx="2">
                  <c:v>3453</c:v>
                </c:pt>
                <c:pt idx="3">
                  <c:v>3826.5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BC6-4ADB-AFCD-4056A133AAA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6.9999999999999999E-4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6.9999999999999999E-4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2506</c:v>
                </c:pt>
                <c:pt idx="2">
                  <c:v>3453</c:v>
                </c:pt>
                <c:pt idx="3">
                  <c:v>3826.5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BC6-4ADB-AFCD-4056A133AAA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6.9999999999999999E-4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6.9999999999999999E-4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2506</c:v>
                </c:pt>
                <c:pt idx="2">
                  <c:v>3453</c:v>
                </c:pt>
                <c:pt idx="3">
                  <c:v>3826.5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BC6-4ADB-AFCD-4056A133AAA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6.9999999999999999E-4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6.9999999999999999E-4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2506</c:v>
                </c:pt>
                <c:pt idx="2">
                  <c:v>3453</c:v>
                </c:pt>
                <c:pt idx="3">
                  <c:v>3826.5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BC6-4ADB-AFCD-4056A133AAA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6.9999999999999999E-4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6.9999999999999999E-4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2506</c:v>
                </c:pt>
                <c:pt idx="2">
                  <c:v>3453</c:v>
                </c:pt>
                <c:pt idx="3">
                  <c:v>3826.5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BC6-4ADB-AFCD-4056A133AAA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2506</c:v>
                </c:pt>
                <c:pt idx="2">
                  <c:v>3453</c:v>
                </c:pt>
                <c:pt idx="3">
                  <c:v>3826.5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-3.5550570291357789E-2</c:v>
                </c:pt>
                <c:pt idx="1">
                  <c:v>3.058721710432355E-2</c:v>
                </c:pt>
                <c:pt idx="2">
                  <c:v>5.5580227744271751E-2</c:v>
                </c:pt>
                <c:pt idx="3">
                  <c:v>6.5437555594346372E-2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BC6-4ADB-AFCD-4056A133AAA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2506</c:v>
                </c:pt>
                <c:pt idx="2">
                  <c:v>3453</c:v>
                </c:pt>
                <c:pt idx="3">
                  <c:v>3826.5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BC6-4ADB-AFCD-4056A133AA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8912920"/>
        <c:axId val="1"/>
      </c:scatterChart>
      <c:valAx>
        <c:axId val="508912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89129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4B8B688-D122-91BB-607E-C1A4943D06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6" customFormat="1" ht="20.25" x14ac:dyDescent="0.2">
      <c r="A1" s="34" t="s">
        <v>52</v>
      </c>
      <c r="E1" s="6" t="s">
        <v>43</v>
      </c>
    </row>
    <row r="2" spans="1:7" s="6" customFormat="1" ht="12.95" customHeight="1" x14ac:dyDescent="0.2">
      <c r="A2" s="6" t="s">
        <v>24</v>
      </c>
      <c r="B2" s="6" t="s">
        <v>44</v>
      </c>
      <c r="C2" s="7" t="s">
        <v>41</v>
      </c>
      <c r="D2" s="8" t="s">
        <v>45</v>
      </c>
      <c r="E2" s="3" t="s">
        <v>42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35">
        <v>52622.089999999851</v>
      </c>
      <c r="D7" s="13" t="s">
        <v>46</v>
      </c>
    </row>
    <row r="8" spans="1:7" s="6" customFormat="1" ht="12.95" customHeight="1" x14ac:dyDescent="0.2">
      <c r="A8" s="6" t="s">
        <v>3</v>
      </c>
      <c r="C8" s="35">
        <v>0.85189000000000004</v>
      </c>
      <c r="D8" s="13" t="s">
        <v>46</v>
      </c>
    </row>
    <row r="9" spans="1:7" s="6" customFormat="1" ht="12.95" customHeight="1" x14ac:dyDescent="0.2">
      <c r="A9" s="14" t="s">
        <v>30</v>
      </c>
      <c r="C9" s="15">
        <v>-9.5</v>
      </c>
      <c r="D9" s="6" t="s">
        <v>31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-3.5550570291357789E-2</v>
      </c>
      <c r="D11" s="8"/>
      <c r="F11" s="18" t="str">
        <f>"F"&amp;E19</f>
        <v>F22</v>
      </c>
      <c r="G11" s="17" t="str">
        <f>"G"&amp;E19</f>
        <v>G22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2.6391774698994945E-5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37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60378.579790972217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55881.486564359562</v>
      </c>
      <c r="D15" s="19" t="s">
        <v>38</v>
      </c>
      <c r="E15" s="20">
        <f ca="1">ROUND(2*(E14-$C$7)/$C$8,0)/2+E13</f>
        <v>9106</v>
      </c>
    </row>
    <row r="16" spans="1:7" s="6" customFormat="1" ht="12.95" customHeight="1" x14ac:dyDescent="0.2">
      <c r="A16" s="9" t="s">
        <v>4</v>
      </c>
      <c r="C16" s="23">
        <f ca="1">+C8+C12</f>
        <v>0.85191639177469902</v>
      </c>
      <c r="D16" s="19" t="s">
        <v>39</v>
      </c>
      <c r="E16" s="17">
        <f ca="1">ROUND(2*(E14-$C$15)/$C$16,0)/2+E13</f>
        <v>5280</v>
      </c>
    </row>
    <row r="17" spans="1:19" s="6" customFormat="1" ht="12.95" customHeight="1" thickBot="1" x14ac:dyDescent="0.25">
      <c r="A17" s="19" t="s">
        <v>29</v>
      </c>
      <c r="C17" s="6">
        <f>COUNT(C21:C2191)</f>
        <v>4</v>
      </c>
      <c r="D17" s="19" t="s">
        <v>33</v>
      </c>
      <c r="E17" s="24">
        <f ca="1">+$C$15+$C$16*E16-15018.5-$C$9/24</f>
        <v>45361.50094626331</v>
      </c>
    </row>
    <row r="18" spans="1:19" s="6" customFormat="1" ht="12.95" customHeight="1" thickTop="1" thickBot="1" x14ac:dyDescent="0.25">
      <c r="A18" s="9" t="s">
        <v>5</v>
      </c>
      <c r="C18" s="25">
        <f ca="1">+C15</f>
        <v>55881.486564359562</v>
      </c>
      <c r="D18" s="26">
        <f ca="1">+C16</f>
        <v>0.85191639177469902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22</v>
      </c>
      <c r="S19" s="6">
        <f ca="1">SQRT(SUM(S21:S50)/(COUNT(S21:S50)-1))</f>
        <v>2.0527750074976033E-2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53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36</v>
      </c>
    </row>
    <row r="21" spans="1:19" s="6" customFormat="1" ht="12.95" customHeight="1" x14ac:dyDescent="0.2">
      <c r="A21" s="6" t="str">
        <f>D7</f>
        <v>VSX</v>
      </c>
      <c r="C21" s="12">
        <f>C$7</f>
        <v>52622.089999999851</v>
      </c>
      <c r="D21" s="12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-3.5550570291357789E-2</v>
      </c>
      <c r="Q21" s="33">
        <f>+C21-15018.5</f>
        <v>37603.589999999851</v>
      </c>
      <c r="S21" s="6">
        <f ca="1">+(O21-G21)^2</f>
        <v>1.263843048040771E-3</v>
      </c>
    </row>
    <row r="22" spans="1:19" s="6" customFormat="1" ht="12.95" customHeight="1" x14ac:dyDescent="0.2">
      <c r="A22" s="4" t="s">
        <v>47</v>
      </c>
      <c r="B22" s="5" t="s">
        <v>48</v>
      </c>
      <c r="C22" s="4">
        <v>54756.9568</v>
      </c>
      <c r="D22" s="4">
        <v>8.9999999999999998E-4</v>
      </c>
      <c r="E22" s="6">
        <f>+(C22-C$7)/C$8</f>
        <v>2506.0357557902416</v>
      </c>
      <c r="F22" s="6">
        <f>ROUND(2*E22,0)/2</f>
        <v>2506</v>
      </c>
      <c r="G22" s="6">
        <f>+C22-(C$7+F22*C$8)</f>
        <v>3.0460000147286337E-2</v>
      </c>
      <c r="I22" s="6">
        <f>+G22</f>
        <v>3.0460000147286337E-2</v>
      </c>
      <c r="O22" s="6">
        <f ca="1">+C$11+C$12*$F22</f>
        <v>3.058721710432355E-2</v>
      </c>
      <c r="Q22" s="33">
        <f>+C22-15018.5</f>
        <v>39738.4568</v>
      </c>
      <c r="S22" s="6">
        <f ca="1">+(O22-G22)^2</f>
        <v>1.6184154157808049E-8</v>
      </c>
    </row>
    <row r="23" spans="1:19" s="6" customFormat="1" ht="12.95" customHeight="1" x14ac:dyDescent="0.2">
      <c r="A23" s="4" t="s">
        <v>49</v>
      </c>
      <c r="B23" s="5" t="s">
        <v>48</v>
      </c>
      <c r="C23" s="4">
        <v>55563.722199999997</v>
      </c>
      <c r="D23" s="4">
        <v>6.9999999999999999E-4</v>
      </c>
      <c r="E23" s="6">
        <f>+(C23-C$7)/C$8</f>
        <v>3453.065771402582</v>
      </c>
      <c r="F23" s="6">
        <f>ROUND(2*E23,0)/2</f>
        <v>3453</v>
      </c>
      <c r="G23" s="6">
        <f>+C23-(C$7+F23*C$8)</f>
        <v>5.6030000145256054E-2</v>
      </c>
      <c r="I23" s="6">
        <f>+G23</f>
        <v>5.6030000145256054E-2</v>
      </c>
      <c r="O23" s="6">
        <f ca="1">+C$11+C$12*$F23</f>
        <v>5.5580227744271751E-2</v>
      </c>
      <c r="Q23" s="33">
        <f>+C23-15018.5</f>
        <v>40545.222199999997</v>
      </c>
      <c r="S23" s="6">
        <f ca="1">+(O23-G23)^2</f>
        <v>2.0229521268718409E-7</v>
      </c>
    </row>
    <row r="24" spans="1:19" s="6" customFormat="1" ht="12.95" customHeight="1" x14ac:dyDescent="0.2">
      <c r="A24" s="4" t="s">
        <v>50</v>
      </c>
      <c r="B24" s="5" t="s">
        <v>51</v>
      </c>
      <c r="C24" s="4">
        <v>55881.912199999999</v>
      </c>
      <c r="D24" s="4">
        <v>2.9999999999999997E-4</v>
      </c>
      <c r="E24" s="6">
        <f>+(C24-C$7)/C$8</f>
        <v>3826.5764359249993</v>
      </c>
      <c r="F24" s="6">
        <f>ROUND(2*E24,0)/2</f>
        <v>3826.5</v>
      </c>
      <c r="G24" s="6">
        <f>+C24-(C$7+F24*C$8)</f>
        <v>6.5115000150399283E-2</v>
      </c>
      <c r="I24" s="6">
        <f>+G24</f>
        <v>6.5115000150399283E-2</v>
      </c>
      <c r="O24" s="6">
        <f ca="1">+C$11+C$12*$F24</f>
        <v>6.5437555594346372E-2</v>
      </c>
      <c r="Q24" s="33">
        <f>+C24-15018.5</f>
        <v>40863.412199999999</v>
      </c>
      <c r="S24" s="6">
        <f ca="1">+(O24-G24)^2</f>
        <v>1.0404201441990405E-7</v>
      </c>
    </row>
    <row r="25" spans="1:19" s="6" customFormat="1" ht="12.95" customHeight="1" x14ac:dyDescent="0.2">
      <c r="C25" s="12"/>
      <c r="D25" s="12"/>
      <c r="Q25" s="33"/>
    </row>
    <row r="26" spans="1:19" s="6" customFormat="1" ht="12.95" customHeight="1" x14ac:dyDescent="0.2">
      <c r="C26" s="12"/>
      <c r="D26" s="12"/>
      <c r="Q26" s="33"/>
    </row>
    <row r="27" spans="1:19" s="6" customFormat="1" ht="12.95" customHeight="1" x14ac:dyDescent="0.2">
      <c r="C27" s="12"/>
      <c r="D27" s="12"/>
      <c r="Q27" s="33"/>
    </row>
    <row r="28" spans="1:19" s="6" customFormat="1" ht="12.95" customHeight="1" x14ac:dyDescent="0.2">
      <c r="C28" s="12"/>
      <c r="D28" s="12"/>
      <c r="Q28" s="33"/>
    </row>
    <row r="29" spans="1:19" s="6" customFormat="1" ht="12.95" customHeight="1" x14ac:dyDescent="0.2">
      <c r="C29" s="12"/>
      <c r="D29" s="12"/>
      <c r="Q29" s="33"/>
    </row>
    <row r="30" spans="1:19" s="6" customFormat="1" ht="12.95" customHeight="1" x14ac:dyDescent="0.2">
      <c r="C30" s="12"/>
      <c r="D30" s="12"/>
      <c r="Q30" s="33"/>
    </row>
    <row r="31" spans="1:19" x14ac:dyDescent="0.2">
      <c r="C31" s="2"/>
      <c r="D31" s="2"/>
      <c r="Q31" s="1"/>
    </row>
    <row r="32" spans="1:19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2024-03-09T00:54:53Z</dcterms:modified>
</cp:coreProperties>
</file>