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5FBAF2E-4C6D-40DE-BC44-691638D8BD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<sst xmlns="http://schemas.openxmlformats.org/spreadsheetml/2006/main" count="53" uniqueCount="50">
  <si>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</si>
  <si>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</si>
  <si>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</si>
  <si>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</si>
  <si>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</si>
  <si>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</si>
  <si>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</si>
  <si>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</si>
  <si>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</si>
  <si>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</si>
  <si>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</si>
  <si>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</si>
  <si>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</si>
  <si>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</si>
  <si>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</si>
  <si>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</si>
  <si>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</si>
  <si>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</si>
  <si>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</si>
  <si>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</si>
  <si>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</si>
  <si>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</si>
  <si>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</si>
  <si>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</si>
  <si>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</si>
  <si>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</si>
  <si>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</si>
  <si>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</si>
  <si>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</si>
  <si>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</si>
  <si>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</si>
  <si>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</si>
  <si>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</si>
  <si>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</si>
  <si>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</si>
  <si>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</si>
  <si>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</si>
  <si>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</si>
  <si>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</si>
  <si>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</si>
  <si>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</si>
  <si>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</si>
  <si>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</si>
  <si>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</si>
  <si>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</si>
  <si>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V1417 Tau</t>
  </si>
  <si>
    <t>EB</t>
  </si>
  <si>
    <t>VSX</t>
  </si>
  <si>
    <t>I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</si>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</sst>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6" fillId="0" borderId="0" xfId="0" applyFont="1" applyAlignment="1"/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/>
    </xf>
    <xf numFmtId="14" fontId="6" fillId="0" borderId="0" xfId="0" applyNumberFormat="1" applyFont="1" applyAlignment="1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4" fontId="6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166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V1417</a:t>
            </a:r>
            <a:r>
              <a:rPr lang="en-AU" baseline="0"/>
              <a:t> Tau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5726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5726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5726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5726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1.7930000001797453E-2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5726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5726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5726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5726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1.7930000001797453E-2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5726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6.710937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s="16" customFormat="1" ht="20.25" x14ac:dyDescent="0.2">
      <c r="A1" s="43" t="s">
        <v>45</v>
      </c>
      <c r="F1" s="8" t="s">
        <v>44</v>
      </c>
      <c r="G1" s="4"/>
      <c r="H1" s="2"/>
      <c r="I1" s="9"/>
      <c r="J1" s="10" t="s">
        <v>42</v>
      </c>
      <c r="K1" s="3"/>
      <c r="L1" s="5"/>
      <c r="M1" s="6"/>
      <c r="N1" s="6"/>
      <c r="O1" s="7"/>
    </row>
    <row r="2" spans="1:15" s="16" customFormat="1" ht="12.95" customHeight="1" x14ac:dyDescent="0.2">
      <c r="A2" s="16" t="s">
        <v>23</v>
      </c>
      <c r="B2" s="17" t="s">
        <v>46</v>
      </c>
      <c r="C2" s="18"/>
      <c r="D2" s="19"/>
    </row>
    <row r="3" spans="1:15" s="16" customFormat="1" ht="12.95" customHeight="1" x14ac:dyDescent="0.2"/>
    <row r="4" spans="1:15" s="16" customFormat="1" ht="12.95" customHeight="1" x14ac:dyDescent="0.2">
      <c r="A4" s="20" t="s">
        <v>0</v>
      </c>
      <c r="C4" s="19" t="s">
        <v>37</v>
      </c>
      <c r="D4" s="19" t="s">
        <v>37</v>
      </c>
    </row>
    <row r="5" spans="1:15" s="16" customFormat="1" ht="12.95" customHeight="1" x14ac:dyDescent="0.2">
      <c r="A5" s="21" t="s">
        <v>28</v>
      </c>
      <c r="C5" s="22">
        <v>-9.5</v>
      </c>
      <c r="D5" s="16" t="s">
        <v>29</v>
      </c>
    </row>
    <row r="6" spans="1:15" s="16" customFormat="1" ht="12.95" customHeight="1" x14ac:dyDescent="0.2">
      <c r="A6" s="20" t="s">
        <v>1</v>
      </c>
    </row>
    <row r="7" spans="1:15" s="16" customFormat="1" ht="12.95" customHeight="1" x14ac:dyDescent="0.2">
      <c r="A7" s="16" t="s">
        <v>2</v>
      </c>
      <c r="C7" s="44">
        <v>54439.705000000002</v>
      </c>
      <c r="D7" s="23" t="s">
        <v>47</v>
      </c>
    </row>
    <row r="8" spans="1:15" s="16" customFormat="1" ht="12.95" customHeight="1" x14ac:dyDescent="0.2">
      <c r="A8" s="16" t="s">
        <v>3</v>
      </c>
      <c r="C8" s="44">
        <v>0.96594500000000005</v>
      </c>
      <c r="D8" s="23" t="s">
        <v>47</v>
      </c>
    </row>
    <row r="9" spans="1:15" s="16" customFormat="1" ht="12.95" customHeight="1" x14ac:dyDescent="0.2">
      <c r="A9" s="24" t="s">
        <v>32</v>
      </c>
      <c r="B9" s="25">
        <v>21</v>
      </c>
      <c r="C9" s="26"/>
      <c r="D9" s="27"/>
    </row>
    <row r="10" spans="1:15" s="16" customFormat="1" ht="12.95" customHeight="1" thickBot="1" x14ac:dyDescent="0.25">
      <c r="C10" s="28" t="s">
        <v>19</v>
      </c>
      <c r="D10" s="28" t="s">
        <v>20</v>
      </c>
    </row>
    <row r="11" spans="1:15" s="16" customFormat="1" ht="12.95" customHeight="1" x14ac:dyDescent="0.2">
      <c r="A11" s="16" t="s">
        <v>15</v>
      </c>
      <c r="C11" s="27">
        <f ca="1">INTERCEPT(INDIRECT($G$11):G992,INDIRECT($F$11):F992)</f>
        <v>0</v>
      </c>
      <c r="D11" s="19"/>
      <c r="F11" s="16" t="str">
        <f>"F"&amp;B9</f>
        <v>F21</v>
      </c>
      <c r="G11" s="16" t="str">
        <f>"G"&amp;B9</f>
        <v>G21</v>
      </c>
    </row>
    <row r="12" spans="1:15" s="16" customFormat="1" ht="12.95" customHeight="1" x14ac:dyDescent="0.2">
      <c r="A12" s="16" t="s">
        <v>16</v>
      </c>
      <c r="C12" s="27">
        <f ca="1">SLOPE(INDIRECT($G$11):G992,INDIRECT($F$11):F992)</f>
        <v>3.1313307722314795E-6</v>
      </c>
      <c r="D12" s="19"/>
    </row>
    <row r="13" spans="1:15" s="16" customFormat="1" ht="12.95" customHeight="1" x14ac:dyDescent="0.2">
      <c r="A13" s="16" t="s">
        <v>18</v>
      </c>
      <c r="C13" s="19" t="s">
        <v>13</v>
      </c>
    </row>
    <row r="14" spans="1:15" s="16" customFormat="1" ht="12.95" customHeight="1" x14ac:dyDescent="0.2">
      <c r="E14" s="29" t="s">
        <v>34</v>
      </c>
      <c r="F14" s="30">
        <v>1</v>
      </c>
    </row>
    <row r="15" spans="1:15" s="16" customFormat="1" ht="12.95" customHeight="1" x14ac:dyDescent="0.2">
      <c r="A15" s="31" t="s">
        <v>17</v>
      </c>
      <c r="C15" s="32">
        <f ca="1">(C7+C11)+(C8+C12)*INT(MAX(F21:F3533))</f>
        <v>59970.724000000002</v>
      </c>
      <c r="E15" s="29" t="s">
        <v>30</v>
      </c>
      <c r="F15" s="33">
        <f ca="1">NOW()+15018.5+$C$5/24</f>
        <v>60378.586620254624</v>
      </c>
    </row>
    <row r="16" spans="1:15" s="16" customFormat="1" ht="12.95" customHeight="1" x14ac:dyDescent="0.2">
      <c r="A16" s="20" t="s">
        <v>4</v>
      </c>
      <c r="C16" s="33">
        <f ca="1">+C8+C12</f>
        <v>0.96594813133077229</v>
      </c>
      <c r="E16" s="29" t="s">
        <v>35</v>
      </c>
      <c r="F16" s="34">
        <f ca="1">ROUND(2*(F15-$C$7)/$C$8,0)/2+F14</f>
        <v>6149.5</v>
      </c>
    </row>
    <row r="17" spans="1:21" s="16" customFormat="1" ht="12.95" customHeight="1" thickBot="1" x14ac:dyDescent="0.25">
      <c r="A17" s="29" t="s">
        <v>27</v>
      </c>
      <c r="C17" s="16">
        <f>COUNT(C21:C2191)</f>
        <v>2</v>
      </c>
      <c r="E17" s="29" t="s">
        <v>36</v>
      </c>
      <c r="F17" s="27">
        <f ca="1">ROUND(2*(F15-$C$15)/$C$16,0)/2+F14</f>
        <v>423</v>
      </c>
    </row>
    <row r="18" spans="1:21" s="16" customFormat="1" ht="12.95" customHeight="1" thickTop="1" thickBot="1" x14ac:dyDescent="0.25">
      <c r="A18" s="20" t="s">
        <v>5</v>
      </c>
      <c r="C18" s="35">
        <f ca="1">+C15</f>
        <v>59970.724000000002</v>
      </c>
      <c r="D18" s="36">
        <f ca="1">+C16</f>
        <v>0.96594813133077229</v>
      </c>
      <c r="E18" s="29" t="s">
        <v>31</v>
      </c>
      <c r="F18" s="37">
        <f ca="1">+$C$15+$C$16*F17-15018.5-$C$5/24</f>
        <v>45361.215892886255</v>
      </c>
    </row>
    <row r="19" spans="1:21" s="16" customFormat="1" ht="12.95" customHeight="1" thickTop="1" x14ac:dyDescent="0.2">
      <c r="F19" s="16" t="s">
        <v>43</v>
      </c>
    </row>
    <row r="20" spans="1:21" s="16" customFormat="1" ht="12.95" customHeight="1" thickBot="1" x14ac:dyDescent="0.25">
      <c r="A20" s="28" t="s">
        <v>6</v>
      </c>
      <c r="B20" s="28" t="s">
        <v>7</v>
      </c>
      <c r="C20" s="28" t="s">
        <v>8</v>
      </c>
      <c r="D20" s="28" t="s">
        <v>12</v>
      </c>
      <c r="E20" s="28" t="s">
        <v>9</v>
      </c>
      <c r="F20" s="28" t="s">
        <v>10</v>
      </c>
      <c r="G20" s="28" t="s">
        <v>11</v>
      </c>
      <c r="H20" s="38" t="s">
        <v>38</v>
      </c>
      <c r="I20" s="38" t="s">
        <v>39</v>
      </c>
      <c r="J20" s="38" t="s">
        <v>40</v>
      </c>
      <c r="K20" s="38" t="s">
        <v>41</v>
      </c>
      <c r="L20" s="38" t="s">
        <v>24</v>
      </c>
      <c r="M20" s="38" t="s">
        <v>25</v>
      </c>
      <c r="N20" s="38" t="s">
        <v>26</v>
      </c>
      <c r="O20" s="38" t="s">
        <v>22</v>
      </c>
      <c r="P20" s="39" t="s">
        <v>21</v>
      </c>
      <c r="Q20" s="28" t="s">
        <v>14</v>
      </c>
      <c r="U20" s="40" t="s">
        <v>33</v>
      </c>
    </row>
    <row r="21" spans="1:21" s="17" customFormat="1" ht="12.95" customHeight="1" x14ac:dyDescent="0.2">
      <c r="A21" s="17" t="str">
        <f>D7</f>
        <v>VSX</v>
      </c>
      <c r="C21" s="41">
        <f>C$7</f>
        <v>54439.705000000002</v>
      </c>
      <c r="D21" s="41" t="s">
        <v>13</v>
      </c>
      <c r="E21" s="17">
        <f>+(C21-C$7)/C$8</f>
        <v>0</v>
      </c>
      <c r="F21" s="17">
        <f>ROUND(2*E21,0)/2</f>
        <v>0</v>
      </c>
      <c r="G21" s="17">
        <f>+C21-(C$7+F21*C$8)</f>
        <v>0</v>
      </c>
      <c r="I21" s="17">
        <f>+G21</f>
        <v>0</v>
      </c>
      <c r="O21" s="17">
        <f ca="1">+C$11+C$12*$F21</f>
        <v>0</v>
      </c>
      <c r="Q21" s="42">
        <f>+C21-15018.5</f>
        <v>39421.205000000002</v>
      </c>
    </row>
    <row r="22" spans="1:21" s="17" customFormat="1" ht="12.95" customHeight="1" x14ac:dyDescent="0.2">
      <c r="A22" s="12" t="s">
        <v>49</v>
      </c>
      <c r="B22" s="13" t="s">
        <v>48</v>
      </c>
      <c r="C22" s="45">
        <v>59970.724000000002</v>
      </c>
      <c r="D22" s="46">
        <v>1.2999999999999999E-3</v>
      </c>
      <c r="E22" s="17">
        <f>+(C22-C$7)/C$8</f>
        <v>5726.0185621334549</v>
      </c>
      <c r="F22" s="17">
        <f>ROUND(2*E22,0)/2</f>
        <v>5726</v>
      </c>
      <c r="G22" s="17">
        <f>+C22-(C$7+F22*C$8)</f>
        <v>1.7930000001797453E-2</v>
      </c>
      <c r="K22" s="17">
        <f>+G22</f>
        <v>1.7930000001797453E-2</v>
      </c>
      <c r="O22" s="17">
        <f ca="1">+C$11+C$12*$F22</f>
        <v>1.7930000001797453E-2</v>
      </c>
      <c r="Q22" s="42">
        <f>+C22-15018.5</f>
        <v>44952.224000000002</v>
      </c>
    </row>
    <row r="23" spans="1:21" s="17" customFormat="1" ht="12.95" customHeight="1" x14ac:dyDescent="0.2">
      <c r="C23" s="41"/>
      <c r="D23" s="41"/>
      <c r="Q23" s="42"/>
    </row>
    <row r="24" spans="1:21" s="17" customFormat="1" ht="12.95" customHeight="1" x14ac:dyDescent="0.2">
      <c r="C24" s="41"/>
      <c r="D24" s="41"/>
      <c r="Q24" s="42"/>
    </row>
    <row r="25" spans="1:21" s="17" customFormat="1" ht="12.95" customHeight="1" x14ac:dyDescent="0.2">
      <c r="C25" s="41"/>
      <c r="D25" s="41"/>
      <c r="Q25" s="42"/>
    </row>
    <row r="26" spans="1:21" s="17" customFormat="1" ht="12.95" customHeight="1" x14ac:dyDescent="0.2">
      <c r="C26" s="41"/>
      <c r="D26" s="41"/>
      <c r="Q26" s="42"/>
    </row>
    <row r="27" spans="1:21" s="17" customFormat="1" ht="12.95" customHeight="1" x14ac:dyDescent="0.2">
      <c r="C27" s="41"/>
      <c r="D27" s="41"/>
      <c r="Q27" s="42"/>
    </row>
    <row r="28" spans="1:21" s="17" customFormat="1" ht="12.95" customHeight="1" x14ac:dyDescent="0.2">
      <c r="C28" s="41"/>
      <c r="D28" s="41"/>
      <c r="Q28" s="42"/>
    </row>
    <row r="29" spans="1:21" s="17" customFormat="1" ht="12.95" customHeight="1" x14ac:dyDescent="0.2">
      <c r="C29" s="41"/>
      <c r="D29" s="41"/>
      <c r="Q29" s="42"/>
    </row>
    <row r="30" spans="1:21" s="17" customFormat="1" ht="12.95" customHeight="1" x14ac:dyDescent="0.2">
      <c r="C30" s="41"/>
      <c r="D30" s="41"/>
      <c r="Q30" s="42"/>
    </row>
    <row r="31" spans="1:21" s="17" customFormat="1" ht="12.95" customHeight="1" x14ac:dyDescent="0.2">
      <c r="C31" s="41"/>
      <c r="D31" s="41"/>
      <c r="Q31" s="42"/>
    </row>
    <row r="32" spans="1:21" s="17" customFormat="1" ht="12.95" customHeight="1" x14ac:dyDescent="0.2">
      <c r="C32" s="41"/>
      <c r="D32" s="41"/>
      <c r="Q32" s="42"/>
    </row>
    <row r="33" spans="3:17" s="11" customFormat="1" ht="12" customHeight="1" x14ac:dyDescent="0.2">
      <c r="C33" s="14"/>
      <c r="D33" s="14"/>
      <c r="Q33" s="15"/>
    </row>
    <row r="34" spans="3:17" s="11" customFormat="1" ht="12" customHeight="1" x14ac:dyDescent="0.2">
      <c r="C34" s="14"/>
      <c r="D34" s="14"/>
    </row>
    <row r="35" spans="3:17" x14ac:dyDescent="0.2">
      <c r="C35" s="1"/>
      <c r="D35" s="1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2024-03-09T01:04:44Z</dcterms:modified>
</cp:coreProperties>
</file>