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A811C70-7012-4613-888D-7960BD7CA3A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G11" i="1"/>
  <c r="F11" i="1"/>
  <c r="Q22" i="1"/>
  <c r="I23" i="1"/>
  <c r="Q23" i="1"/>
  <c r="C21" i="1"/>
  <c r="E21" i="1"/>
  <c r="F21" i="1"/>
  <c r="A21" i="1"/>
  <c r="H20" i="1"/>
  <c r="E14" i="1"/>
  <c r="E15" i="1" s="1"/>
  <c r="Q21" i="1"/>
  <c r="G21" i="1"/>
  <c r="H21" i="1"/>
  <c r="C17" i="1"/>
  <c r="C11" i="1"/>
  <c r="C12" i="1"/>
  <c r="C16" i="1" l="1"/>
  <c r="D18" i="1" s="1"/>
  <c r="C15" i="1"/>
  <c r="O21" i="1"/>
  <c r="S21" i="1" s="1"/>
  <c r="O22" i="1"/>
  <c r="S22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<sst xmlns="http://schemas.openxmlformats.org/spreadsheetml/2006/main" count="56" uniqueCount="52">
  <si>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</si>
  <si>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</si>
  <si>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</si>
  <si>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</si>
  <si>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</si>
  <si>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</si>
  <si>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</si>
  <si>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</si>
  <si>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</si>
  <si>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</si>
  <si>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</si>
  <si>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</si>
  <si>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</si>
  <si>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</si>
  <si>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</si>
  <si>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</si>
  <si>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</si>
  <si>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</si>
  <si>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</si>
  <si>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</si>
  <si>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</si>
  <si>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</si>
  <si>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</si>
  <si>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</si>
  <si>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</si>
  <si>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</si>
  <si>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</si>
  <si>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</si>
  <si>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</si>
  <si>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</si>
  <si>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</si>
  <si>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</si>
  <si>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</si>
  <si>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</si>
  <si>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</si>
  <si>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</si>
  <si>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</si>
  <si>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</si>
  <si>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</si>
  <si>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</si>
  <si>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</si>
  <si>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</si>
  <si>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G0727-0047</t>
  </si>
  <si>
    <t>G0727-0047_Tau.xls</t>
  </si>
  <si>
    <t>ESDEC</t>
  </si>
  <si>
    <t>Tau</t>
  </si>
  <si>
    <t>VSX</t>
  </si>
  <si>
    <t>IBVS 5992</t>
  </si>
  <si>
    <t>I</t>
  </si>
  <si>
    <t>IBVS 6029</t>
  </si>
  <si>
    <t>V1426 Tau / GSC 0727-0047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</si>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</sst>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V1426</a:t>
            </a:r>
            <a:r>
              <a:rPr lang="en-AU" baseline="0"/>
              <a:t> Tau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2314.5</c:v>
                </c:pt>
                <c:pt idx="2">
                  <c:v>2602.5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64-4FA7-824A-A449E4C0D2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2314.5</c:v>
                </c:pt>
                <c:pt idx="2">
                  <c:v>2602.5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0.21824000006017741</c:v>
                </c:pt>
                <c:pt idx="2">
                  <c:v>0.21580000005633337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64-4FA7-824A-A449E4C0D25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2314.5</c:v>
                </c:pt>
                <c:pt idx="2">
                  <c:v>2602.5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64-4FA7-824A-A449E4C0D25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2314.5</c:v>
                </c:pt>
                <c:pt idx="2">
                  <c:v>2602.5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64-4FA7-824A-A449E4C0D25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2314.5</c:v>
                </c:pt>
                <c:pt idx="2">
                  <c:v>2602.5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64-4FA7-824A-A449E4C0D2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2314.5</c:v>
                </c:pt>
                <c:pt idx="2">
                  <c:v>2602.5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64-4FA7-824A-A449E4C0D2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2314.5</c:v>
                </c:pt>
                <c:pt idx="2">
                  <c:v>2602.5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64-4FA7-824A-A449E4C0D2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2314.5</c:v>
                </c:pt>
                <c:pt idx="2">
                  <c:v>2602.5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0.23784895842440315</c:v>
                </c:pt>
                <c:pt idx="1">
                  <c:v>0.21824000006017741</c:v>
                </c:pt>
                <c:pt idx="2">
                  <c:v>0.21580000005633337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64-4FA7-824A-A449E4C0D25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2314.5</c:v>
                </c:pt>
                <c:pt idx="2">
                  <c:v>2602.5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64-4FA7-824A-A449E4C0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793920"/>
        <c:axId val="1"/>
      </c:scatterChart>
      <c:valAx>
        <c:axId val="64279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793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3152BF-F119-6F5C-5C52-0B8CC0001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50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52622.939999999944</v>
      </c>
      <c r="D7" s="13" t="s">
        <v>46</v>
      </c>
    </row>
    <row r="8" spans="1:7" s="6" customFormat="1" ht="12.95" customHeight="1" x14ac:dyDescent="0.2">
      <c r="A8" s="6" t="s">
        <v>3</v>
      </c>
      <c r="C8" s="35">
        <v>1.28128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0.23784895842440315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-8.472222235569563E-6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60378.58920775463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55957.046364236106</v>
      </c>
      <c r="D15" s="19" t="s">
        <v>38</v>
      </c>
      <c r="E15" s="20">
        <f ca="1">ROUND(2*(E14-$C$7)/$C$8,0)/2+E13</f>
        <v>6054</v>
      </c>
    </row>
    <row r="16" spans="1:7" s="6" customFormat="1" ht="12.95" customHeight="1" x14ac:dyDescent="0.2">
      <c r="A16" s="9" t="s">
        <v>4</v>
      </c>
      <c r="C16" s="23">
        <f ca="1">+C8+C12</f>
        <v>1.2812715277777644</v>
      </c>
      <c r="D16" s="19" t="s">
        <v>39</v>
      </c>
      <c r="E16" s="17">
        <f ca="1">ROUND(2*(E14-$C$15)/$C$16,0)/2+E13</f>
        <v>3452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45361.891511458285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55957.046364236106</v>
      </c>
      <c r="D18" s="26">
        <f ca="1">+C16</f>
        <v>1.2812715277777644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0.16818461140005267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52622.939999999944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0.23784895842440315</v>
      </c>
      <c r="Q21" s="33">
        <f>+C21-15018.5</f>
        <v>37604.439999999944</v>
      </c>
      <c r="S21" s="6">
        <f ca="1">+(O21-G21)^2</f>
        <v>5.6572127023573456E-2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55588.680800000002</v>
      </c>
      <c r="D22" s="4">
        <v>1.1999999999999999E-3</v>
      </c>
      <c r="E22" s="6">
        <f>+(C22-C$7)/C$8</f>
        <v>2314.6703296703749</v>
      </c>
      <c r="F22" s="6">
        <f>ROUND(2*E22,0)/2</f>
        <v>2314.5</v>
      </c>
      <c r="G22" s="6">
        <f>+C22-(C$7+F22*C$8)</f>
        <v>0.21824000006017741</v>
      </c>
      <c r="I22" s="6">
        <f>+G22</f>
        <v>0.21824000006017741</v>
      </c>
      <c r="O22" s="6">
        <f ca="1">+C$11+C$12*$F22</f>
        <v>0.21824000006017741</v>
      </c>
      <c r="Q22" s="33">
        <f>+C22-15018.5</f>
        <v>40570.180800000002</v>
      </c>
      <c r="S22" s="6">
        <f ca="1">+(O22-G22)^2</f>
        <v>0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55957.686999999998</v>
      </c>
      <c r="D23" s="4">
        <v>4.0000000000000002E-4</v>
      </c>
      <c r="E23" s="6">
        <f>+(C23-C$7)/C$8</f>
        <v>2602.6684253247176</v>
      </c>
      <c r="F23" s="6">
        <f>ROUND(2*E23,0)/2</f>
        <v>2602.5</v>
      </c>
      <c r="G23" s="6">
        <f>+C23-(C$7+F23*C$8)</f>
        <v>0.21580000005633337</v>
      </c>
      <c r="I23" s="6">
        <f>+G23</f>
        <v>0.21580000005633337</v>
      </c>
      <c r="O23" s="6">
        <f ca="1">+C$11+C$12*$F23</f>
        <v>0.21580000005633337</v>
      </c>
      <c r="Q23" s="33">
        <f>+C23-15018.5</f>
        <v>40939.186999999998</v>
      </c>
      <c r="S23" s="6">
        <f ca="1">+(O23-G23)^2</f>
        <v>0</v>
      </c>
    </row>
    <row r="24" spans="1:19" x14ac:dyDescent="0.2">
      <c r="C24" s="2"/>
      <c r="D24" s="2"/>
      <c r="Q24" s="1"/>
    </row>
    <row r="25" spans="1:19" x14ac:dyDescent="0.2">
      <c r="C25" s="2"/>
      <c r="D25" s="2"/>
      <c r="Q25" s="1"/>
    </row>
    <row r="26" spans="1:19" x14ac:dyDescent="0.2">
      <c r="C26" s="2"/>
      <c r="D26" s="2"/>
      <c r="Q26" s="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2024-03-09T01:08:27Z</dcterms:modified>
</cp:coreProperties>
</file>