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D925AD2-4E94-4B96-B76A-B1A4F77593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Q22" i="1"/>
  <c r="Q23" i="1"/>
  <c r="Q24" i="1"/>
  <c r="Q25" i="1"/>
  <c r="Q26" i="1"/>
  <c r="Q27" i="1"/>
  <c r="D9" i="1"/>
  <c r="E21" i="1"/>
  <c r="F21" i="1"/>
  <c r="G21" i="1"/>
  <c r="I21" i="1"/>
  <c r="E9" i="1"/>
  <c r="F16" i="1"/>
  <c r="C17" i="1"/>
  <c r="Q21" i="1"/>
  <c r="C11" i="1"/>
  <c r="C12" i="1"/>
  <c r="C16" i="1" l="1"/>
  <c r="D18" i="1" s="1"/>
  <c r="C15" i="1"/>
  <c r="O23" i="1"/>
  <c r="O25" i="1"/>
  <c r="O26" i="1"/>
  <c r="O24" i="1"/>
  <c r="O21" i="1"/>
  <c r="O27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<sst xmlns="http://schemas.openxmlformats.org/spreadsheetml/2006/main" count="62" uniqueCount="49">
  <si>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</si>
  <si>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</si>
  <si>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</si>
  <si>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</si>
  <si>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</si>
  <si>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</si>
  <si>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</si>
  <si>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</si>
  <si>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</si>
  <si>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</si>
  <si>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</si>
  <si>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</si>
  <si>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</si>
  <si>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</si>
  <si>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</si>
  <si>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</si>
  <si>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</si>
  <si>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</si>
  <si>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</si>
  <si>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</si>
  <si>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</si>
  <si>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</si>
  <si>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</si>
  <si>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</si>
  <si>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</si>
  <si>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</si>
  <si>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</si>
  <si>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</si>
  <si>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</si>
  <si>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</si>
  <si>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</si>
  <si>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</si>
  <si>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</si>
  <si>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</si>
  <si>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</si>
  <si>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</si>
  <si>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</si>
  <si>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</si>
  <si>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</si>
  <si>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</si>
  <si>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</si>
  <si>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</si>
  <si>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IBVS 6114</t>
  </si>
  <si>
    <t>II</t>
  </si>
  <si>
    <t>I</t>
  </si>
  <si>
    <t>VSX</t>
  </si>
  <si>
    <t>ksi Tau / GSC 0650-1469</t>
  </si>
  <si>
    <t>EA/DM</t>
  </si>
  <si>
    <t>Sp B9Vn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</si>
</sst>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" xfId="0" applyFont="1" applyFill="1" applyBorder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ksi Tau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9-4D09-B5B2-B79C5435F3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E9-4D09-B5B2-B79C5435F3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E9-4D09-B5B2-B79C5435F3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7.9740000008314382E-2</c:v>
                </c:pt>
                <c:pt idx="2">
                  <c:v>8.2630000004428439E-2</c:v>
                </c:pt>
                <c:pt idx="3">
                  <c:v>5.1870000002963934E-2</c:v>
                </c:pt>
                <c:pt idx="4">
                  <c:v>5.7560000001103617E-2</c:v>
                </c:pt>
                <c:pt idx="5">
                  <c:v>6.8399999996472616E-2</c:v>
                </c:pt>
                <c:pt idx="6">
                  <c:v>6.5890000005310867E-2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E9-4D09-B5B2-B79C5435F3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E9-4D09-B5B2-B79C5435F3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E9-4D09-B5B2-B79C5435F3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9.7000000000000005E-4</c:v>
                  </c:pt>
                  <c:pt idx="2">
                    <c:v>8.4999999999999995E-4</c:v>
                  </c:pt>
                  <c:pt idx="3">
                    <c:v>7.5900000000000004E-3</c:v>
                  </c:pt>
                  <c:pt idx="4">
                    <c:v>1.4499999999999999E-3</c:v>
                  </c:pt>
                  <c:pt idx="5">
                    <c:v>8.8999999999999995E-4</c:v>
                  </c:pt>
                  <c:pt idx="6">
                    <c:v>1.9499999999999999E-3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E9-4D09-B5B2-B79C5435F3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1.0325703656328886E-3</c:v>
                </c:pt>
                <c:pt idx="1">
                  <c:v>6.4290748861656949E-2</c:v>
                </c:pt>
                <c:pt idx="2">
                  <c:v>6.6769091258538915E-2</c:v>
                </c:pt>
                <c:pt idx="3">
                  <c:v>6.7343341326109141E-2</c:v>
                </c:pt>
                <c:pt idx="4">
                  <c:v>6.7403788701642847E-2</c:v>
                </c:pt>
                <c:pt idx="5">
                  <c:v>6.9519446845322574E-2</c:v>
                </c:pt>
                <c:pt idx="6">
                  <c:v>6.9731012659690561E-2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E9-4D09-B5B2-B79C5435F31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1046.5</c:v>
                </c:pt>
                <c:pt idx="2">
                  <c:v>1087.5</c:v>
                </c:pt>
                <c:pt idx="3">
                  <c:v>1097</c:v>
                </c:pt>
                <c:pt idx="4">
                  <c:v>1098</c:v>
                </c:pt>
                <c:pt idx="5">
                  <c:v>1133</c:v>
                </c:pt>
                <c:pt idx="6">
                  <c:v>1136.5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E9-4D09-B5B2-B79C5435F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48144"/>
        <c:axId val="1"/>
      </c:scatterChart>
      <c:valAx>
        <c:axId val="76854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48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3467A0-A2CC-C7D2-CD36-62285F056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10" customFormat="1" ht="20.25" x14ac:dyDescent="0.2">
      <c r="A1" s="39" t="s">
        <v>46</v>
      </c>
      <c r="G1" s="2"/>
      <c r="H1" s="3"/>
      <c r="I1" s="4"/>
      <c r="J1" s="5"/>
      <c r="K1" s="6"/>
      <c r="L1" s="7"/>
      <c r="M1" s="8"/>
      <c r="N1" s="8"/>
      <c r="O1" s="4"/>
    </row>
    <row r="2" spans="1:15" s="10" customFormat="1" ht="12.95" customHeight="1" x14ac:dyDescent="0.2">
      <c r="A2" s="10" t="s">
        <v>23</v>
      </c>
      <c r="B2" s="10" t="s">
        <v>47</v>
      </c>
      <c r="C2" s="11"/>
      <c r="D2" s="12" t="s">
        <v>48</v>
      </c>
    </row>
    <row r="3" spans="1:15" s="10" customFormat="1" ht="12.95" customHeight="1" thickBot="1" x14ac:dyDescent="0.25"/>
    <row r="4" spans="1:15" s="10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15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15" s="10" customFormat="1" ht="12.95" customHeight="1" x14ac:dyDescent="0.2">
      <c r="A6" s="13" t="s">
        <v>1</v>
      </c>
    </row>
    <row r="7" spans="1:15" s="10" customFormat="1" ht="12.95" customHeight="1" x14ac:dyDescent="0.2">
      <c r="A7" s="10" t="s">
        <v>2</v>
      </c>
      <c r="C7" s="40">
        <v>48438.42</v>
      </c>
      <c r="D7" s="9" t="s">
        <v>45</v>
      </c>
    </row>
    <row r="8" spans="1:15" s="10" customFormat="1" ht="12.95" customHeight="1" x14ac:dyDescent="0.2">
      <c r="A8" s="10" t="s">
        <v>3</v>
      </c>
      <c r="C8" s="40">
        <v>7.1466000000000003</v>
      </c>
      <c r="D8" s="9" t="s">
        <v>45</v>
      </c>
    </row>
    <row r="9" spans="1:15" s="10" customFormat="1" ht="12.95" customHeight="1" x14ac:dyDescent="0.2">
      <c r="A9" s="18" t="s">
        <v>32</v>
      </c>
      <c r="C9" s="19">
        <v>21</v>
      </c>
      <c r="D9" s="20" t="str">
        <f>"F"&amp;C9</f>
        <v>F21</v>
      </c>
      <c r="E9" s="21" t="str">
        <f>"G"&amp;C9</f>
        <v>G21</v>
      </c>
    </row>
    <row r="10" spans="1:15" s="10" customFormat="1" ht="12.95" customHeight="1" thickBot="1" x14ac:dyDescent="0.25">
      <c r="C10" s="22" t="s">
        <v>19</v>
      </c>
      <c r="D10" s="22" t="s">
        <v>20</v>
      </c>
    </row>
    <row r="11" spans="1:15" s="10" customFormat="1" ht="12.95" customHeight="1" x14ac:dyDescent="0.2">
      <c r="A11" s="10" t="s">
        <v>15</v>
      </c>
      <c r="C11" s="21">
        <f ca="1">INTERCEPT(INDIRECT($E$9):G992,INDIRECT($D$9):F992)</f>
        <v>1.0325703656328886E-3</v>
      </c>
      <c r="D11" s="12"/>
    </row>
    <row r="12" spans="1:15" s="10" customFormat="1" ht="12.95" customHeight="1" x14ac:dyDescent="0.2">
      <c r="A12" s="10" t="s">
        <v>16</v>
      </c>
      <c r="C12" s="21">
        <f ca="1">SLOPE(INDIRECT($E$9):G992,INDIRECT($D$9):F992)</f>
        <v>6.0447375533706697E-5</v>
      </c>
      <c r="D12" s="12"/>
    </row>
    <row r="13" spans="1:15" s="10" customFormat="1" ht="12.95" customHeight="1" x14ac:dyDescent="0.2">
      <c r="A13" s="10" t="s">
        <v>18</v>
      </c>
      <c r="C13" s="12" t="s">
        <v>13</v>
      </c>
    </row>
    <row r="14" spans="1:15" s="10" customFormat="1" ht="12.95" customHeight="1" x14ac:dyDescent="0.2"/>
    <row r="15" spans="1:15" s="10" customFormat="1" ht="12.95" customHeight="1" x14ac:dyDescent="0.2">
      <c r="A15" s="23" t="s">
        <v>17</v>
      </c>
      <c r="C15" s="24">
        <f ca="1">(C7+C11)+(C8+C12)*INT(MAX(F21:F3533))</f>
        <v>56557.02730078897</v>
      </c>
      <c r="E15" s="25" t="s">
        <v>34</v>
      </c>
      <c r="F15" s="26">
        <v>1</v>
      </c>
    </row>
    <row r="16" spans="1:15" s="10" customFormat="1" ht="12.95" customHeight="1" x14ac:dyDescent="0.2">
      <c r="A16" s="13" t="s">
        <v>4</v>
      </c>
      <c r="C16" s="27">
        <f ca="1">+C8+C12</f>
        <v>7.1466604473755337</v>
      </c>
      <c r="E16" s="25" t="s">
        <v>30</v>
      </c>
      <c r="F16" s="27">
        <f ca="1">NOW()+15018.5+$C$5/24</f>
        <v>60376.753001620367</v>
      </c>
    </row>
    <row r="17" spans="1:18" s="10" customFormat="1" ht="12.95" customHeight="1" thickBot="1" x14ac:dyDescent="0.25">
      <c r="A17" s="25" t="s">
        <v>27</v>
      </c>
      <c r="C17" s="10">
        <f>COUNT(C21:C2191)</f>
        <v>7</v>
      </c>
      <c r="E17" s="25" t="s">
        <v>35</v>
      </c>
      <c r="F17" s="28">
        <f ca="1">ROUND(2*(F16-$C$7)/$C$8,0)/2+F15</f>
        <v>1671.5</v>
      </c>
    </row>
    <row r="18" spans="1:18" s="10" customFormat="1" ht="12.95" customHeight="1" thickTop="1" thickBot="1" x14ac:dyDescent="0.25">
      <c r="A18" s="13" t="s">
        <v>5</v>
      </c>
      <c r="C18" s="29">
        <f ca="1">+C15</f>
        <v>56557.02730078897</v>
      </c>
      <c r="D18" s="30">
        <f ca="1">+C16</f>
        <v>7.1466604473755337</v>
      </c>
      <c r="E18" s="25" t="s">
        <v>36</v>
      </c>
      <c r="F18" s="21">
        <f ca="1">ROUND(2*(F16-$C$15)/$C$16,0)/2+F15</f>
        <v>535.5</v>
      </c>
    </row>
    <row r="19" spans="1:18" s="10" customFormat="1" ht="12.95" customHeight="1" thickTop="1" x14ac:dyDescent="0.2">
      <c r="E19" s="25" t="s">
        <v>31</v>
      </c>
      <c r="F19" s="31">
        <f ca="1">+$C$15+$C$16*F18-15018.5-$C$5/24</f>
        <v>45365.959803691905</v>
      </c>
    </row>
    <row r="20" spans="1:18" s="10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2" t="s">
        <v>38</v>
      </c>
      <c r="I20" s="32" t="s">
        <v>39</v>
      </c>
      <c r="J20" s="32" t="s">
        <v>40</v>
      </c>
      <c r="K20" s="32" t="s">
        <v>41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2" t="s">
        <v>14</v>
      </c>
      <c r="R20" s="34" t="s">
        <v>33</v>
      </c>
    </row>
    <row r="21" spans="1:18" s="10" customFormat="1" ht="12.95" customHeight="1" x14ac:dyDescent="0.2">
      <c r="A21" s="10" t="s">
        <v>45</v>
      </c>
      <c r="C21" s="35">
        <v>48438.42</v>
      </c>
      <c r="D21" s="35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I21" s="10">
        <f>+G21</f>
        <v>0</v>
      </c>
      <c r="O21" s="10">
        <f ca="1">+C$11+C$12*$F21</f>
        <v>1.0325703656328886E-3</v>
      </c>
      <c r="Q21" s="36">
        <f>+C21-15018.5</f>
        <v>33419.919999999998</v>
      </c>
    </row>
    <row r="22" spans="1:18" s="10" customFormat="1" ht="12.95" customHeight="1" x14ac:dyDescent="0.2">
      <c r="A22" s="37" t="s">
        <v>42</v>
      </c>
      <c r="B22" s="38" t="s">
        <v>43</v>
      </c>
      <c r="C22" s="37">
        <v>55917.416640000003</v>
      </c>
      <c r="D22" s="37">
        <v>9.7000000000000005E-4</v>
      </c>
      <c r="E22" s="10">
        <f t="shared" ref="E22:E27" si="0">+(C22-C$7)/C$8</f>
        <v>1046.5111577533378</v>
      </c>
      <c r="F22" s="10">
        <f t="shared" ref="F22:F27" si="1">ROUND(2*E22,0)/2</f>
        <v>1046.5</v>
      </c>
      <c r="G22" s="10">
        <f t="shared" ref="G22:G27" si="2">+C22-(C$7+F22*C$8)</f>
        <v>7.9740000008314382E-2</v>
      </c>
      <c r="K22" s="10">
        <f t="shared" ref="K22:K27" si="3">+G22</f>
        <v>7.9740000008314382E-2</v>
      </c>
      <c r="O22" s="10">
        <f t="shared" ref="O22:O27" ca="1" si="4">+C$11+C$12*$F22</f>
        <v>6.4290748861656949E-2</v>
      </c>
      <c r="Q22" s="36">
        <f t="shared" ref="Q22:Q27" si="5">+C22-15018.5</f>
        <v>40898.916640000003</v>
      </c>
    </row>
    <row r="23" spans="1:18" s="10" customFormat="1" ht="12.95" customHeight="1" x14ac:dyDescent="0.2">
      <c r="A23" s="37" t="s">
        <v>42</v>
      </c>
      <c r="B23" s="38" t="s">
        <v>43</v>
      </c>
      <c r="C23" s="37">
        <v>56210.430130000001</v>
      </c>
      <c r="D23" s="37">
        <v>8.4999999999999995E-4</v>
      </c>
      <c r="E23" s="10">
        <f t="shared" si="0"/>
        <v>1087.5115621414382</v>
      </c>
      <c r="F23" s="10">
        <f t="shared" si="1"/>
        <v>1087.5</v>
      </c>
      <c r="G23" s="10">
        <f t="shared" si="2"/>
        <v>8.2630000004428439E-2</v>
      </c>
      <c r="K23" s="10">
        <f t="shared" si="3"/>
        <v>8.2630000004428439E-2</v>
      </c>
      <c r="O23" s="10">
        <f t="shared" ca="1" si="4"/>
        <v>6.6769091258538915E-2</v>
      </c>
      <c r="Q23" s="36">
        <f t="shared" si="5"/>
        <v>41191.930130000001</v>
      </c>
    </row>
    <row r="24" spans="1:18" s="10" customFormat="1" ht="12.95" customHeight="1" x14ac:dyDescent="0.2">
      <c r="A24" s="37" t="s">
        <v>42</v>
      </c>
      <c r="B24" s="38" t="s">
        <v>44</v>
      </c>
      <c r="C24" s="37">
        <v>56278.292070000003</v>
      </c>
      <c r="D24" s="37">
        <v>7.5900000000000004E-3</v>
      </c>
      <c r="E24" s="10">
        <f t="shared" si="0"/>
        <v>1097.0072579968103</v>
      </c>
      <c r="F24" s="10">
        <f t="shared" si="1"/>
        <v>1097</v>
      </c>
      <c r="G24" s="10">
        <f t="shared" si="2"/>
        <v>5.1870000002963934E-2</v>
      </c>
      <c r="K24" s="10">
        <f t="shared" si="3"/>
        <v>5.1870000002963934E-2</v>
      </c>
      <c r="O24" s="10">
        <f t="shared" ca="1" si="4"/>
        <v>6.7343341326109141E-2</v>
      </c>
      <c r="Q24" s="36">
        <f t="shared" si="5"/>
        <v>41259.792070000003</v>
      </c>
    </row>
    <row r="25" spans="1:18" s="10" customFormat="1" ht="12.95" customHeight="1" x14ac:dyDescent="0.2">
      <c r="A25" s="37" t="s">
        <v>42</v>
      </c>
      <c r="B25" s="38" t="s">
        <v>44</v>
      </c>
      <c r="C25" s="37">
        <v>56285.444360000001</v>
      </c>
      <c r="D25" s="37">
        <v>1.4499999999999999E-3</v>
      </c>
      <c r="E25" s="10">
        <f t="shared" si="0"/>
        <v>1098.0080541796103</v>
      </c>
      <c r="F25" s="10">
        <f t="shared" si="1"/>
        <v>1098</v>
      </c>
      <c r="G25" s="10">
        <f t="shared" si="2"/>
        <v>5.7560000001103617E-2</v>
      </c>
      <c r="K25" s="10">
        <f t="shared" si="3"/>
        <v>5.7560000001103617E-2</v>
      </c>
      <c r="O25" s="10">
        <f t="shared" ca="1" si="4"/>
        <v>6.7403788701642847E-2</v>
      </c>
      <c r="Q25" s="36">
        <f t="shared" si="5"/>
        <v>41266.944360000001</v>
      </c>
    </row>
    <row r="26" spans="1:18" s="10" customFormat="1" ht="12.95" customHeight="1" x14ac:dyDescent="0.2">
      <c r="A26" s="37" t="s">
        <v>42</v>
      </c>
      <c r="B26" s="38" t="s">
        <v>44</v>
      </c>
      <c r="C26" s="37">
        <v>56535.586199999998</v>
      </c>
      <c r="D26" s="37">
        <v>8.8999999999999995E-4</v>
      </c>
      <c r="E26" s="10">
        <f t="shared" si="0"/>
        <v>1133.0095709848038</v>
      </c>
      <c r="F26" s="10">
        <f t="shared" si="1"/>
        <v>1133</v>
      </c>
      <c r="G26" s="10">
        <f t="shared" si="2"/>
        <v>6.8399999996472616E-2</v>
      </c>
      <c r="K26" s="10">
        <f t="shared" si="3"/>
        <v>6.8399999996472616E-2</v>
      </c>
      <c r="O26" s="10">
        <f t="shared" ca="1" si="4"/>
        <v>6.9519446845322574E-2</v>
      </c>
      <c r="Q26" s="36">
        <f t="shared" si="5"/>
        <v>41517.086199999998</v>
      </c>
    </row>
    <row r="27" spans="1:18" s="10" customFormat="1" ht="12.95" customHeight="1" x14ac:dyDescent="0.2">
      <c r="A27" s="37" t="s">
        <v>42</v>
      </c>
      <c r="B27" s="38" t="s">
        <v>43</v>
      </c>
      <c r="C27" s="37">
        <v>56560.596790000003</v>
      </c>
      <c r="D27" s="37">
        <v>1.9499999999999999E-3</v>
      </c>
      <c r="E27" s="10">
        <f t="shared" si="0"/>
        <v>1136.5092197688418</v>
      </c>
      <c r="F27" s="10">
        <f t="shared" si="1"/>
        <v>1136.5</v>
      </c>
      <c r="G27" s="10">
        <f t="shared" si="2"/>
        <v>6.5890000005310867E-2</v>
      </c>
      <c r="K27" s="10">
        <f t="shared" si="3"/>
        <v>6.5890000005310867E-2</v>
      </c>
      <c r="O27" s="10">
        <f t="shared" ca="1" si="4"/>
        <v>6.9731012659690561E-2</v>
      </c>
      <c r="Q27" s="36">
        <f t="shared" si="5"/>
        <v>41542.096790000003</v>
      </c>
    </row>
    <row r="28" spans="1:18" s="10" customFormat="1" ht="12.95" customHeight="1" x14ac:dyDescent="0.2">
      <c r="C28" s="35"/>
      <c r="D28" s="35"/>
      <c r="Q28" s="36"/>
    </row>
    <row r="29" spans="1:18" s="10" customFormat="1" ht="12.95" customHeight="1" x14ac:dyDescent="0.2">
      <c r="C29" s="35"/>
      <c r="D29" s="35"/>
      <c r="Q29" s="36"/>
    </row>
    <row r="30" spans="1:18" s="10" customFormat="1" ht="12.95" customHeight="1" x14ac:dyDescent="0.2">
      <c r="C30" s="35"/>
      <c r="D30" s="35"/>
      <c r="Q30" s="36"/>
    </row>
    <row r="31" spans="1:18" s="10" customFormat="1" ht="12.95" customHeight="1" x14ac:dyDescent="0.2">
      <c r="C31" s="35"/>
      <c r="D31" s="35"/>
      <c r="Q31" s="36"/>
    </row>
    <row r="32" spans="1:18" s="10" customFormat="1" ht="12.95" customHeight="1" x14ac:dyDescent="0.2">
      <c r="C32" s="35"/>
      <c r="D32" s="35"/>
      <c r="Q32" s="36"/>
    </row>
    <row r="33" spans="3:17" s="10" customFormat="1" ht="12.95" customHeight="1" x14ac:dyDescent="0.2">
      <c r="C33" s="35"/>
      <c r="D33" s="35"/>
      <c r="Q33" s="36"/>
    </row>
    <row r="34" spans="3:17" s="10" customFormat="1" ht="12.95" customHeight="1" x14ac:dyDescent="0.2">
      <c r="C34" s="35"/>
      <c r="D34" s="35"/>
    </row>
    <row r="35" spans="3:17" s="10" customFormat="1" ht="12.95" customHeight="1" x14ac:dyDescent="0.2">
      <c r="C35" s="35"/>
      <c r="D35" s="35"/>
    </row>
    <row r="36" spans="3:17" s="10" customFormat="1" ht="12.95" customHeight="1" x14ac:dyDescent="0.2">
      <c r="C36" s="35"/>
      <c r="D36" s="35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2024-03-07T05:04:19Z</dcterms:modified>
</cp:coreProperties>
</file>