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47A46DE-12D6-4098-B48D-92A27B9B396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A21" i="1"/>
  <c r="G11" i="1"/>
  <c r="F11" i="1"/>
  <c r="C7" i="1"/>
  <c r="C8" i="1"/>
  <c r="E21" i="1"/>
  <c r="F21" i="1"/>
  <c r="E15" i="1"/>
  <c r="C17" i="1"/>
  <c r="Q21" i="1"/>
  <c r="G21" i="1"/>
  <c r="E22" i="1"/>
  <c r="F22" i="1"/>
  <c r="G22" i="1"/>
  <c r="I22" i="1"/>
  <c r="H21" i="1"/>
  <c r="C11" i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<sst xmlns="http://schemas.openxmlformats.org/spreadsheetml/2006/main" count="51" uniqueCount="46">
  <si>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</si>
  <si>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</si>
  <si>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</si>
  <si>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</si>
  <si>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</si>
  <si>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</si>
  <si>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</si>
  <si>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</si>
  <si>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</si>
  <si>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</si>
  <si>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</si>
  <si>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</si>
  <si>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</si>
  <si>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</si>
  <si>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</si>
  <si>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</si>
  <si>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</si>
  <si>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</si>
  <si>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</si>
  <si>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</si>
  <si>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</si>
  <si>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</si>
  <si>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</si>
  <si>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</si>
  <si>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</si>
  <si>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</si>
  <si>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</si>
  <si>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</si>
  <si>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</si>
  <si>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</si>
  <si>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</si>
  <si>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</si>
  <si>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</si>
  <si>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</si>
  <si>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</si>
  <si>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</si>
  <si>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</si>
  <si>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V0351 Tel  / GSC 8368-1676</t>
  </si>
  <si>
    <t>Tel_V0351.xls</t>
  </si>
  <si>
    <t>EA</t>
  </si>
  <si>
    <t>IBVS 5480 Eph.</t>
  </si>
  <si>
    <t>IBVS 5480</t>
  </si>
  <si>
    <t>Tel</t>
  </si>
  <si>
    <t>IBVS 6093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</si>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</sst>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V0351 Tel - O-C Diagr.</a:t>
            </a:r>
          </a:p>
        </c:rich>
      </c:tx>
      <c:layout>
        <c:manualLayout>
          <c:xMode val="edge"/>
          <c:yMode val="edge"/>
          <c:x val="0.3789473684210526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14076246334310852"/>
          <c:w val="0.8180451127819549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D3-421A-9F77-5FC6AE6162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-2.8800000000046566E-2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D3-421A-9F77-5FC6AE6162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D3-421A-9F77-5FC6AE6162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D3-421A-9F77-5FC6AE6162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D3-421A-9F77-5FC6AE6162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D3-421A-9F77-5FC6AE6162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D3-421A-9F77-5FC6AE6162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-2.8800000000046566E-2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D3-421A-9F77-5FC6AE61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323072"/>
        <c:axId val="1"/>
      </c:scatterChart>
      <c:valAx>
        <c:axId val="50032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323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8F47F9A-59D4-9D56-456C-5B9D0CEC5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31" t="s">
        <v>37</v>
      </c>
      <c r="F1" s="3" t="s">
        <v>38</v>
      </c>
      <c r="G1" s="4" t="s">
        <v>39</v>
      </c>
      <c r="H1" s="3" t="s">
        <v>40</v>
      </c>
      <c r="I1" s="5">
        <v>52104.601000000002</v>
      </c>
      <c r="J1" s="5">
        <v>6.4478</v>
      </c>
      <c r="K1" s="3" t="s">
        <v>41</v>
      </c>
      <c r="L1" s="3" t="s">
        <v>42</v>
      </c>
    </row>
    <row r="2" spans="1:12" s="3" customFormat="1" ht="12.95" customHeight="1" x14ac:dyDescent="0.2">
      <c r="A2" s="3" t="s">
        <v>23</v>
      </c>
      <c r="B2" s="3" t="s">
        <v>39</v>
      </c>
      <c r="D2" s="4" t="s">
        <v>42</v>
      </c>
      <c r="E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6" t="s">
        <v>40</v>
      </c>
      <c r="C4" s="7">
        <v>52104.601000000002</v>
      </c>
      <c r="D4" s="8">
        <v>6.4478</v>
      </c>
    </row>
    <row r="5" spans="1:12" s="3" customFormat="1" ht="12.95" customHeight="1" x14ac:dyDescent="0.2"/>
    <row r="6" spans="1:12" s="3" customFormat="1" ht="12.95" customHeight="1" x14ac:dyDescent="0.2">
      <c r="A6" s="9" t="s">
        <v>0</v>
      </c>
    </row>
    <row r="7" spans="1:12" s="3" customFormat="1" ht="12.95" customHeight="1" x14ac:dyDescent="0.2">
      <c r="A7" s="3" t="s">
        <v>1</v>
      </c>
      <c r="C7" s="3">
        <f>+C4</f>
        <v>52104.601000000002</v>
      </c>
    </row>
    <row r="8" spans="1:12" s="3" customFormat="1" ht="12.95" customHeight="1" x14ac:dyDescent="0.2">
      <c r="A8" s="3" t="s">
        <v>2</v>
      </c>
      <c r="C8" s="3">
        <f>+D4</f>
        <v>6.4478</v>
      </c>
    </row>
    <row r="9" spans="1:12" s="3" customFormat="1" ht="12.95" customHeight="1" x14ac:dyDescent="0.2">
      <c r="A9" s="6" t="s">
        <v>30</v>
      </c>
      <c r="C9" s="10">
        <v>-9.5</v>
      </c>
      <c r="D9" s="3" t="s">
        <v>31</v>
      </c>
    </row>
    <row r="10" spans="1:12" s="3" customFormat="1" ht="12.95" customHeight="1" thickBot="1" x14ac:dyDescent="0.25">
      <c r="C10" s="11" t="s">
        <v>19</v>
      </c>
      <c r="D10" s="11" t="s">
        <v>20</v>
      </c>
    </row>
    <row r="11" spans="1:12" s="3" customFormat="1" ht="12.95" customHeight="1" x14ac:dyDescent="0.2">
      <c r="A11" s="3" t="s">
        <v>14</v>
      </c>
      <c r="C11" s="12">
        <f ca="1">INTERCEPT(INDIRECT($G$11):G992,INDIRECT($F$11):F992)</f>
        <v>0</v>
      </c>
      <c r="D11" s="13"/>
      <c r="F11" s="14" t="str">
        <f>"F"&amp;E19</f>
        <v>F21</v>
      </c>
      <c r="G11" s="12" t="str">
        <f>"G"&amp;E19</f>
        <v>G21</v>
      </c>
    </row>
    <row r="12" spans="1:12" s="3" customFormat="1" ht="12.95" customHeight="1" x14ac:dyDescent="0.2">
      <c r="A12" s="3" t="s">
        <v>15</v>
      </c>
      <c r="C12" s="12">
        <f ca="1">SLOPE(INDIRECT($G$11):G992,INDIRECT($F$11):F992)</f>
        <v>-4.2228739003000832E-5</v>
      </c>
      <c r="D12" s="13"/>
    </row>
    <row r="13" spans="1:12" s="3" customFormat="1" ht="12.95" customHeight="1" x14ac:dyDescent="0.2">
      <c r="A13" s="3" t="s">
        <v>18</v>
      </c>
      <c r="C13" s="13" t="s">
        <v>12</v>
      </c>
      <c r="D13" s="13"/>
    </row>
    <row r="14" spans="1:12" s="3" customFormat="1" ht="12.95" customHeight="1" x14ac:dyDescent="0.2"/>
    <row r="15" spans="1:12" s="3" customFormat="1" ht="12.95" customHeight="1" x14ac:dyDescent="0.2">
      <c r="A15" s="15" t="s">
        <v>16</v>
      </c>
      <c r="C15" s="16">
        <f ca="1">(C7+C11)+(C8+C12)*INT(MAX(F21:F3533))</f>
        <v>56501.971799999999</v>
      </c>
      <c r="D15" s="17" t="s">
        <v>32</v>
      </c>
      <c r="E15" s="18">
        <f ca="1">TODAY()+15018.5-B9/24</f>
        <v>60378.5</v>
      </c>
    </row>
    <row r="16" spans="1:12" s="3" customFormat="1" ht="12.95" customHeight="1" x14ac:dyDescent="0.2">
      <c r="A16" s="9" t="s">
        <v>3</v>
      </c>
      <c r="C16" s="19">
        <f ca="1">+C8+C12</f>
        <v>6.4477577712609966</v>
      </c>
      <c r="D16" s="17" t="s">
        <v>33</v>
      </c>
      <c r="E16" s="18">
        <f ca="1">ROUND(2*(E15-C15)/C16,0)/2+1</f>
        <v>602</v>
      </c>
    </row>
    <row r="17" spans="1:17" s="3" customFormat="1" ht="12.95" customHeight="1" thickBot="1" x14ac:dyDescent="0.25">
      <c r="A17" s="17" t="s">
        <v>29</v>
      </c>
      <c r="C17" s="3">
        <f>COUNT(C21:C2191)</f>
        <v>2</v>
      </c>
      <c r="D17" s="17" t="s">
        <v>34</v>
      </c>
      <c r="E17" s="20">
        <f ca="1">+C15+C16*E16-15018.5-C9/24</f>
        <v>45365.417811632455</v>
      </c>
    </row>
    <row r="18" spans="1:17" s="3" customFormat="1" ht="12.95" customHeight="1" thickTop="1" thickBot="1" x14ac:dyDescent="0.25">
      <c r="A18" s="9" t="s">
        <v>4</v>
      </c>
      <c r="C18" s="21">
        <f ca="1">+C15</f>
        <v>56501.971799999999</v>
      </c>
      <c r="D18" s="22">
        <f ca="1">+C16</f>
        <v>6.4477577712609966</v>
      </c>
      <c r="E18" s="23" t="s">
        <v>35</v>
      </c>
    </row>
    <row r="19" spans="1:17" s="3" customFormat="1" ht="12.95" customHeight="1" thickTop="1" x14ac:dyDescent="0.2">
      <c r="A19" s="24" t="s">
        <v>36</v>
      </c>
      <c r="E19" s="25">
        <v>21</v>
      </c>
    </row>
    <row r="20" spans="1:17" s="3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28</v>
      </c>
      <c r="I20" s="26" t="s">
        <v>45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7" s="3" customFormat="1" ht="12.95" customHeight="1" x14ac:dyDescent="0.2">
      <c r="A21" s="3" t="str">
        <f>$K$1</f>
        <v>IBVS 5480</v>
      </c>
      <c r="C21" s="4">
        <f>+$C$4</f>
        <v>52104.601000000002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8">
        <f>+C21-15018.5</f>
        <v>37086.101000000002</v>
      </c>
    </row>
    <row r="22" spans="1:17" s="3" customFormat="1" ht="12.95" customHeight="1" x14ac:dyDescent="0.2">
      <c r="A22" s="29" t="s">
        <v>43</v>
      </c>
      <c r="B22" s="30" t="s">
        <v>44</v>
      </c>
      <c r="C22" s="29">
        <v>56501.971799999999</v>
      </c>
      <c r="D22" s="29">
        <v>6.9999999999999999E-4</v>
      </c>
      <c r="E22" s="3">
        <f>+(C22-C$7)/C$8</f>
        <v>681.9955333602154</v>
      </c>
      <c r="F22" s="3">
        <f>ROUND(2*E22,0)/2</f>
        <v>682</v>
      </c>
      <c r="G22" s="3">
        <f>+C22-(C$7+F22*C$8)</f>
        <v>-2.8800000000046566E-2</v>
      </c>
      <c r="I22" s="3">
        <f>+G22</f>
        <v>-2.8800000000046566E-2</v>
      </c>
      <c r="O22" s="3">
        <f ca="1">+C$11+C$12*$F22</f>
        <v>-2.8800000000046566E-2</v>
      </c>
      <c r="Q22" s="28">
        <f>+C22-15018.5</f>
        <v>41483.471799999999</v>
      </c>
    </row>
    <row r="23" spans="1:17" s="3" customFormat="1" ht="12.95" customHeight="1" x14ac:dyDescent="0.2">
      <c r="C23" s="4"/>
      <c r="D23" s="4"/>
      <c r="Q23" s="28"/>
    </row>
    <row r="24" spans="1:17" s="3" customFormat="1" ht="12.95" customHeight="1" x14ac:dyDescent="0.2">
      <c r="Q24" s="28"/>
    </row>
    <row r="25" spans="1:17" s="3" customFormat="1" ht="12.95" customHeight="1" x14ac:dyDescent="0.2">
      <c r="C25" s="4"/>
      <c r="D25" s="4"/>
      <c r="Q25" s="28"/>
    </row>
    <row r="26" spans="1:17" s="3" customFormat="1" ht="12.95" customHeight="1" x14ac:dyDescent="0.2">
      <c r="C26" s="4"/>
      <c r="D26" s="4"/>
      <c r="Q26" s="28"/>
    </row>
    <row r="27" spans="1:17" s="3" customFormat="1" ht="12.95" customHeight="1" x14ac:dyDescent="0.2">
      <c r="C27" s="4"/>
      <c r="D27" s="4"/>
      <c r="Q27" s="28"/>
    </row>
    <row r="28" spans="1:17" x14ac:dyDescent="0.2">
      <c r="C28" s="2"/>
      <c r="D28" s="2"/>
      <c r="Q28" s="1"/>
    </row>
    <row r="29" spans="1:17" x14ac:dyDescent="0.2">
      <c r="C29" s="2"/>
      <c r="D29" s="2"/>
      <c r="Q29" s="1"/>
    </row>
    <row r="30" spans="1:17" x14ac:dyDescent="0.2">
      <c r="C30" s="2"/>
      <c r="D30" s="2"/>
      <c r="Q30" s="1"/>
    </row>
    <row r="31" spans="1:17" x14ac:dyDescent="0.2">
      <c r="C31" s="2"/>
      <c r="D31" s="2"/>
      <c r="Q31" s="1"/>
    </row>
    <row r="32" spans="1:17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2024-03-09T01:21:11Z</dcterms:modified>
</cp:coreProperties>
</file>