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6B5A19-1154-40E4-88E5-EC4FA3846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3" i="1"/>
  <c r="F23" i="1"/>
  <c r="G23" i="1"/>
  <c r="I23" i="1"/>
  <c r="Q23" i="1"/>
  <c r="E22" i="1"/>
  <c r="F22" i="1"/>
  <c r="G22" i="1"/>
  <c r="I22" i="1"/>
  <c r="Q22" i="1"/>
  <c r="C21" i="1"/>
  <c r="Q21" i="1"/>
  <c r="A21" i="1"/>
  <c r="G11" i="1"/>
  <c r="F11" i="1"/>
  <c r="E15" i="1"/>
  <c r="C17" i="1"/>
  <c r="E21" i="1"/>
  <c r="F21" i="1"/>
  <c r="G21" i="1"/>
  <c r="H21" i="1"/>
  <c r="C11" i="1"/>
  <c r="C12" i="1" l="1"/>
  <c r="O24" i="1" l="1"/>
  <c r="C16" i="1"/>
  <c r="D18" i="1" s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<sst xmlns="http://schemas.openxmlformats.org/spreadsheetml/2006/main" count="58" uniqueCount="49">
  <si>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</si>
  <si>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</si>
  <si>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</si>
  <si>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</si>
  <si>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</si>
  <si>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</si>
  <si>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</si>
  <si>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</si>
  <si>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</si>
  <si>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</si>
  <si>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</si>
  <si>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</si>
  <si>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</si>
  <si>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</si>
  <si>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</si>
  <si>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</si>
  <si>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</si>
  <si>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</si>
  <si>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</si>
  <si>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</si>
  <si>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</si>
  <si>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</si>
  <si>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</si>
  <si>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</si>
  <si>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</si>
  <si>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</si>
  <si>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</si>
  <si>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</si>
  <si>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</si>
  <si>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</si>
  <si>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</si>
  <si>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</si>
  <si>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</si>
  <si>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</si>
  <si>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</si>
  <si>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</si>
  <si>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</si>
  <si>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G8399-2069_Tel.xls</t>
  </si>
  <si>
    <t>EW/KW</t>
  </si>
  <si>
    <t>IBVS 5495 Eph.</t>
  </si>
  <si>
    <t>IBVS 5495</t>
  </si>
  <si>
    <t>Tel</t>
  </si>
  <si>
    <t>V0368 Tel / GSC 8399 2069 / NSV 12502</t>
  </si>
  <si>
    <t>II</t>
  </si>
  <si>
    <t>RAA</t>
  </si>
  <si>
    <t>BMGA</t>
  </si>
  <si>
    <t>I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</si>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</sst>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/>
    <xf numFmtId="165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/>
    <xf numFmtId="166" fontId="16" fillId="0" borderId="0" xfId="0" applyNumberFormat="1" applyFont="1" applyAlignment="1">
      <alignment horizontal="center"/>
    </xf>
    <xf numFmtId="0" fontId="7" fillId="0" borderId="0" xfId="0" applyFont="1" applyAlignment="1"/>
    <xf numFmtId="0" fontId="0" fillId="0" borderId="0" xfId="0" applyBorder="1" applyAlignment="1"/>
    <xf numFmtId="0" fontId="14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V0368 Tel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2-4548-A193-A3E0C2EDF8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3.8881999949808232E-2</c:v>
                </c:pt>
                <c:pt idx="2">
                  <c:v>3.8424000093073118E-2</c:v>
                </c:pt>
                <c:pt idx="3">
                  <c:v>3.9082500035874546E-2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2-4548-A193-A3E0C2EDF8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2-4548-A193-A3E0C2EDF8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2-4548-A193-A3E0C2EDF8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2-4548-A193-A3E0C2EDF8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E2-4548-A193-A3E0C2EDF8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5.0799999999999999E-4</c:v>
                  </c:pt>
                  <c:pt idx="2">
                    <c:v>8.9999999999999998E-4</c:v>
                  </c:pt>
                  <c:pt idx="3">
                    <c:v>4.5199999999999998E-4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E2-4548-A193-A3E0C2EDF8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27600</c:v>
                </c:pt>
                <c:pt idx="2">
                  <c:v>27722</c:v>
                </c:pt>
                <c:pt idx="3">
                  <c:v>27812.5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5.9176865083859775E-7</c:v>
                </c:pt>
                <c:pt idx="1">
                  <c:v>3.8639872343076739E-2</c:v>
                </c:pt>
                <c:pt idx="2">
                  <c:v>3.8810669163007176E-2</c:v>
                </c:pt>
                <c:pt idx="3">
                  <c:v>3.8937366804021142E-2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E2-4548-A193-A3E0C2E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987304"/>
        <c:axId val="1"/>
      </c:scatterChart>
      <c:valAx>
        <c:axId val="71098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98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3CD3D0-430C-F185-3D8F-35563EF7C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3.140625" customWidth="1"/>
  </cols>
  <sheetData>
    <row r="1" spans="1:21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52202.55</v>
      </c>
      <c r="J1" s="33">
        <v>0.286829</v>
      </c>
      <c r="K1" s="32" t="s">
        <v>40</v>
      </c>
      <c r="L1" s="30" t="s">
        <v>41</v>
      </c>
      <c r="R1" s="41"/>
      <c r="S1" s="42"/>
      <c r="T1" s="41"/>
      <c r="U1" s="41"/>
    </row>
    <row r="2" spans="1:21" ht="12.95" customHeight="1" x14ac:dyDescent="0.2">
      <c r="A2" t="s">
        <v>23</v>
      </c>
      <c r="B2" t="s">
        <v>38</v>
      </c>
      <c r="C2" s="9" t="s">
        <v>41</v>
      </c>
      <c r="D2" t="s">
        <v>37</v>
      </c>
      <c r="R2" s="41"/>
      <c r="S2" s="42"/>
      <c r="T2" s="41"/>
      <c r="U2" s="41"/>
    </row>
    <row r="3" spans="1:21" ht="12.95" customHeight="1" thickBot="1" x14ac:dyDescent="0.25">
      <c r="R3" s="41"/>
      <c r="S3" s="42"/>
      <c r="T3" s="41"/>
      <c r="U3" s="41"/>
    </row>
    <row r="4" spans="1:21" ht="12.95" customHeight="1" thickTop="1" thickBot="1" x14ac:dyDescent="0.25">
      <c r="A4" s="29" t="s">
        <v>39</v>
      </c>
      <c r="C4" s="7">
        <v>52202.55</v>
      </c>
      <c r="D4" s="8">
        <v>0.286829</v>
      </c>
      <c r="R4" s="41"/>
      <c r="S4" s="41"/>
      <c r="T4" s="41"/>
      <c r="U4" s="41"/>
    </row>
    <row r="5" spans="1:21" ht="12.95" customHeight="1" x14ac:dyDescent="0.2">
      <c r="R5" s="41"/>
      <c r="S5" s="41"/>
      <c r="T5" s="41"/>
      <c r="U5" s="41"/>
    </row>
    <row r="6" spans="1:21" ht="12.95" customHeight="1" x14ac:dyDescent="0.2">
      <c r="A6" s="4" t="s">
        <v>0</v>
      </c>
      <c r="R6" s="41"/>
      <c r="S6" s="41"/>
      <c r="T6" s="41"/>
      <c r="U6" s="41"/>
    </row>
    <row r="7" spans="1:21" ht="12.95" customHeight="1" x14ac:dyDescent="0.2">
      <c r="A7" t="s">
        <v>1</v>
      </c>
      <c r="C7">
        <v>52202.55</v>
      </c>
      <c r="R7" s="41"/>
      <c r="S7" s="41"/>
      <c r="T7" s="41"/>
      <c r="U7" s="41"/>
    </row>
    <row r="8" spans="1:21" ht="12.95" customHeight="1" x14ac:dyDescent="0.2">
      <c r="A8" t="s">
        <v>2</v>
      </c>
      <c r="C8">
        <v>0.286829</v>
      </c>
      <c r="R8" s="41"/>
      <c r="S8" s="41"/>
      <c r="T8" s="41"/>
      <c r="U8" s="41"/>
    </row>
    <row r="9" spans="1:21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21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21" ht="12.95" customHeight="1" x14ac:dyDescent="0.2">
      <c r="A11" s="11" t="s">
        <v>14</v>
      </c>
      <c r="B11" s="11"/>
      <c r="C11" s="24">
        <f ca="1">INTERCEPT(INDIRECT($G$11):G992,INDIRECT($F$11):F992)</f>
        <v>5.9176865083859775E-7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1" ht="12.95" customHeight="1" x14ac:dyDescent="0.2">
      <c r="A12" s="11" t="s">
        <v>15</v>
      </c>
      <c r="B12" s="11"/>
      <c r="C12" s="24">
        <f ca="1">SLOPE(INDIRECT($G$11):G992,INDIRECT($F$11):F992)</f>
        <v>1.399973933856011E-6</v>
      </c>
      <c r="D12" s="13"/>
      <c r="E12" s="11"/>
    </row>
    <row r="13" spans="1:21" ht="12.95" customHeight="1" x14ac:dyDescent="0.2">
      <c r="A13" s="11" t="s">
        <v>18</v>
      </c>
      <c r="B13" s="11"/>
      <c r="C13" s="13" t="s">
        <v>12</v>
      </c>
      <c r="D13" s="13"/>
      <c r="E13" s="11"/>
    </row>
    <row r="14" spans="1:21" ht="12.95" customHeight="1" x14ac:dyDescent="0.2">
      <c r="A14" s="11"/>
      <c r="B14" s="11"/>
      <c r="C14" s="11"/>
      <c r="D14" s="11"/>
      <c r="E14" s="11"/>
    </row>
    <row r="15" spans="1:21" ht="12.95" customHeight="1" x14ac:dyDescent="0.2">
      <c r="A15" s="14" t="s">
        <v>16</v>
      </c>
      <c r="B15" s="11"/>
      <c r="C15" s="15">
        <f ca="1">(C7+C11)+(C8+C12)*INT(MAX(F21:F3533))</f>
        <v>60179.877084666819</v>
      </c>
      <c r="D15" s="16" t="s">
        <v>32</v>
      </c>
      <c r="E15" s="17">
        <f ca="1">TODAY()+15018.5-B9/24</f>
        <v>60325.5</v>
      </c>
    </row>
    <row r="16" spans="1:21" ht="12.95" customHeight="1" x14ac:dyDescent="0.2">
      <c r="A16" s="18" t="s">
        <v>3</v>
      </c>
      <c r="B16" s="11"/>
      <c r="C16" s="19">
        <f ca="1">+C8+C12</f>
        <v>0.28683039997393384</v>
      </c>
      <c r="D16" s="16" t="s">
        <v>33</v>
      </c>
      <c r="E16" s="17">
        <f ca="1">ROUND(2*(E15-C15)/C16,0)/2+1</f>
        <v>508.5</v>
      </c>
    </row>
    <row r="17" spans="1:20" ht="12.95" customHeight="1" thickBot="1" x14ac:dyDescent="0.25">
      <c r="A17" s="16" t="s">
        <v>29</v>
      </c>
      <c r="B17" s="11"/>
      <c r="C17" s="11">
        <f>COUNT(C21:C2191)</f>
        <v>4</v>
      </c>
      <c r="D17" s="16" t="s">
        <v>34</v>
      </c>
      <c r="E17" s="20">
        <f ca="1">+C15+C16*E16-15018.5-C9/24</f>
        <v>45307.626176386897</v>
      </c>
    </row>
    <row r="18" spans="1:20" ht="12.95" customHeight="1" thickTop="1" thickBot="1" x14ac:dyDescent="0.25">
      <c r="A18" s="18" t="s">
        <v>4</v>
      </c>
      <c r="B18" s="11"/>
      <c r="C18" s="21">
        <f ca="1">+C15</f>
        <v>60179.877084666819</v>
      </c>
      <c r="D18" s="22">
        <f ca="1">+C16</f>
        <v>0.28683039997393384</v>
      </c>
      <c r="E18" s="23" t="s">
        <v>35</v>
      </c>
    </row>
    <row r="19" spans="1:20" ht="12.95" customHeight="1" thickTop="1" x14ac:dyDescent="0.2">
      <c r="A19" s="27" t="s">
        <v>36</v>
      </c>
      <c r="E19" s="28">
        <v>21</v>
      </c>
    </row>
    <row r="20" spans="1:20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48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20" ht="12.95" customHeight="1" x14ac:dyDescent="0.2">
      <c r="A21" t="str">
        <f>$K$1</f>
        <v>IBVS 5495</v>
      </c>
      <c r="C21" s="9">
        <f>+$C$4</f>
        <v>52202.55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5.9176865083859775E-7</v>
      </c>
      <c r="Q21" s="2">
        <f>+C21-15018.5</f>
        <v>37184.050000000003</v>
      </c>
    </row>
    <row r="22" spans="1:20" ht="12.95" customHeight="1" x14ac:dyDescent="0.25">
      <c r="A22" s="34" t="s">
        <v>45</v>
      </c>
      <c r="B22" s="35" t="s">
        <v>43</v>
      </c>
      <c r="C22" s="34">
        <v>60119.069281999953</v>
      </c>
      <c r="D22" s="34">
        <v>5.0799999999999999E-4</v>
      </c>
      <c r="E22">
        <f>+(C22-C$7)/C$8</f>
        <v>27600.135558119822</v>
      </c>
      <c r="F22">
        <f>ROUND(2*E22,0)/2</f>
        <v>27600</v>
      </c>
      <c r="G22">
        <f>+C22-(C$7+F22*C$8)</f>
        <v>3.8881999949808232E-2</v>
      </c>
      <c r="I22">
        <f>+G22</f>
        <v>3.8881999949808232E-2</v>
      </c>
      <c r="O22">
        <f ca="1">+C$11+C$12*$F22</f>
        <v>3.8639872343076739E-2</v>
      </c>
      <c r="Q22" s="2">
        <f>+C22-15018.5</f>
        <v>45100.569281999953</v>
      </c>
      <c r="T22" s="40" t="s">
        <v>47</v>
      </c>
    </row>
    <row r="23" spans="1:20" ht="12.95" customHeight="1" x14ac:dyDescent="0.2">
      <c r="A23" s="36" t="s">
        <v>44</v>
      </c>
      <c r="B23" s="37" t="s">
        <v>43</v>
      </c>
      <c r="C23" s="36">
        <v>60154.061962000094</v>
      </c>
      <c r="D23" s="38">
        <v>8.9999999999999998E-4</v>
      </c>
      <c r="E23">
        <f>+(C23-C$7)/C$8</f>
        <v>27722.133961350111</v>
      </c>
      <c r="F23">
        <f>ROUND(2*E23,0)/2</f>
        <v>27722</v>
      </c>
      <c r="G23">
        <f>+C23-(C$7+F23*C$8)</f>
        <v>3.8424000093073118E-2</v>
      </c>
      <c r="I23">
        <f>+G23</f>
        <v>3.8424000093073118E-2</v>
      </c>
      <c r="O23">
        <f ca="1">+C$11+C$12*$F23</f>
        <v>3.8810669163007176E-2</v>
      </c>
      <c r="Q23" s="2">
        <f>+C23-15018.5</f>
        <v>45135.561962000094</v>
      </c>
      <c r="T23" s="40" t="s">
        <v>47</v>
      </c>
    </row>
    <row r="24" spans="1:20" ht="12.95" customHeight="1" x14ac:dyDescent="0.25">
      <c r="A24" s="34" t="s">
        <v>45</v>
      </c>
      <c r="B24" s="39" t="s">
        <v>46</v>
      </c>
      <c r="C24" s="34">
        <v>60180.020645000041</v>
      </c>
      <c r="D24" s="34">
        <v>4.5199999999999998E-4</v>
      </c>
      <c r="E24">
        <f>+(C24-C$7)/C$8</f>
        <v>27812.636257142887</v>
      </c>
      <c r="F24">
        <f>ROUND(2*E24,0)/2</f>
        <v>27812.5</v>
      </c>
      <c r="G24">
        <f>+C24-(C$7+F24*C$8)</f>
        <v>3.9082500035874546E-2</v>
      </c>
      <c r="I24">
        <f>+G24</f>
        <v>3.9082500035874546E-2</v>
      </c>
      <c r="O24">
        <f ca="1">+C$11+C$12*$F24</f>
        <v>3.8937366804021142E-2</v>
      </c>
      <c r="Q24" s="2">
        <f>+C24-15018.5</f>
        <v>45161.520645000041</v>
      </c>
      <c r="T24" s="40" t="s">
        <v>47</v>
      </c>
    </row>
    <row r="25" spans="1:20" ht="12.95" customHeight="1" x14ac:dyDescent="0.2">
      <c r="C25" s="9"/>
      <c r="D25" s="9"/>
      <c r="Q25" s="2"/>
    </row>
    <row r="26" spans="1:20" ht="12.95" customHeight="1" x14ac:dyDescent="0.2">
      <c r="C26" s="9"/>
      <c r="D26" s="9"/>
      <c r="Q26" s="2"/>
    </row>
    <row r="27" spans="1:20" ht="12.95" customHeight="1" x14ac:dyDescent="0.2">
      <c r="C27" s="9"/>
      <c r="D27" s="9"/>
      <c r="Q27" s="2"/>
    </row>
    <row r="28" spans="1:20" ht="12.95" customHeight="1" x14ac:dyDescent="0.2">
      <c r="C28" s="9"/>
      <c r="D28" s="9"/>
      <c r="Q28" s="2"/>
    </row>
    <row r="29" spans="1:20" ht="12.95" customHeight="1" x14ac:dyDescent="0.2">
      <c r="C29" s="9"/>
      <c r="D29" s="9"/>
      <c r="Q29" s="2"/>
    </row>
    <row r="30" spans="1:20" ht="12.95" customHeight="1" x14ac:dyDescent="0.2">
      <c r="C30" s="9"/>
      <c r="D30" s="9"/>
      <c r="Q30" s="2"/>
    </row>
    <row r="31" spans="1:20" ht="12.95" customHeight="1" x14ac:dyDescent="0.2">
      <c r="C31" s="9"/>
      <c r="D31" s="9"/>
      <c r="Q31" s="2"/>
    </row>
    <row r="32" spans="1:20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2024-01-16T06:43:38Z</dcterms:modified>
</cp:coreProperties>
</file>