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12980CFB-0BFC-481A-A6E8-7E309135529A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2" i="1" l="1"/>
  <c r="F22" i="1"/>
  <c r="Q22" i="1"/>
  <c r="F11" i="1"/>
  <c r="C21" i="1"/>
  <c r="C17" i="1"/>
  <c r="C7" i="1"/>
  <c r="G22" i="1"/>
  <c r="I22" i="1"/>
  <c r="C8" i="1"/>
  <c r="E14" i="1"/>
  <c r="E2" i="1"/>
  <c r="E3" i="1" s="1"/>
  <c r="G11" i="1"/>
  <c r="Q21" i="1"/>
  <c r="E21" i="1"/>
  <c r="F21" i="1"/>
  <c r="G21" i="1"/>
  <c r="H21" i="1"/>
  <c r="C12" i="1"/>
  <c r="C16" i="1" l="1"/>
  <c r="D18" i="1" s="1"/>
  <c r="E15" i="1"/>
  <c r="C11" i="1"/>
  <c r="O21" i="1" l="1"/>
  <c r="O22" i="1"/>
  <c r="C15" i="1"/>
  <c r="C18" i="1" l="1"/>
  <c r="E16" i="1"/>
  <c r="E17" i="1" s="1"/>
</calcChain>
</file>

<file path=xl/sharedStrings.xml><?xml version="1.0" encoding="utf-8"?>
<sst xmlns="http://schemas.openxmlformats.org/spreadsheetml/2006/main" count="47" uniqueCount="46">
  <si>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</si>
  <si>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</si>
  <si>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</si>
  <si>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</si>
  <si>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</si>
  <si>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</si>
  <si>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</si>
  <si>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</si>
  <si>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</si>
  <si>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</si>
  <si>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</si>
  <si>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</si>
  <si>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</si>
  <si>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</si>
  <si>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</si>
  <si>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</si>
  <si>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</si>
  <si>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</si>
  <si>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</si>
  <si>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</si>
  <si>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</si>
  <si>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</si>
  <si>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</si>
  <si>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</si>
  <si>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</si>
  <si>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</si>
  <si>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</si>
  <si>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</si>
  <si>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</si>
  <si>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</si>
  <si>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</si>
  <si>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</si>
  <si>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</si>
  <si>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</si>
  <si>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Local time</t>
  </si>
  <si>
    <t>Start of linear fit &gt;&gt;&gt;&gt;&gt;&gt;&gt;&gt;&gt;&gt;&gt;&gt;&gt;&gt;&gt;&gt;&gt;&gt;&gt;&gt;&gt;</t>
  </si>
  <si>
    <t>Add cycle</t>
  </si>
  <si>
    <t>Old Cycle</t>
  </si>
  <si>
    <t>New Cycle</t>
  </si>
  <si>
    <t>EP TrA / GSC 9031-0862</t>
  </si>
  <si>
    <t>EA</t>
  </si>
  <si>
    <t>OEJV 0130</t>
  </si>
  <si>
    <t>I</t>
  </si>
  <si>
    <t>GCVS</t>
  </si>
  <si>
    <t>PE?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</si>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</sst>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5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color indexed="17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14" fillId="0" borderId="0" applyFont="0" applyFill="0" applyBorder="0" applyAlignment="0" applyProtection="0"/>
    <xf numFmtId="2" fontId="14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4" fillId="0" borderId="1" applyNumberFormat="0" applyFont="0" applyFill="0" applyAlignment="0" applyProtection="0"/>
  </cellStyleXfs>
  <cellXfs count="33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2" xfId="0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22" fontId="7" fillId="0" borderId="0" xfId="0" applyNumberFormat="1" applyFont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7" fillId="0" borderId="0" xfId="0" applyFont="1" applyAlignment="1">
      <alignment horizontal="right" vertical="center"/>
    </xf>
    <xf numFmtId="0" fontId="12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14" fontId="0" fillId="0" borderId="0" xfId="0" applyNumberFormat="1" applyAlignment="1">
      <alignment vertical="center"/>
    </xf>
    <xf numFmtId="0" fontId="13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EP TrA - O-C Diagr.</a:t>
            </a:r>
          </a:p>
        </c:rich>
      </c:tx>
      <c:layout>
        <c:manualLayout>
          <c:xMode val="edge"/>
          <c:yMode val="edge"/>
          <c:x val="0.38796992481203008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2781954887218044"/>
          <c:y val="0.14076246334310852"/>
          <c:w val="0.83007518796992485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8024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1E79-45BE-B6D2-0EC7FD0C1E1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PE?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8024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1">
                  <c:v>0.35039999999571592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1E79-45BE-B6D2-0EC7FD0C1E1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999933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8024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1E79-45BE-B6D2-0EC7FD0C1E1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8024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1E79-45BE-B6D2-0EC7FD0C1E1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8024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1E79-45BE-B6D2-0EC7FD0C1E1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8024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1E79-45BE-B6D2-0EC7FD0C1E1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0.01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8024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1E79-45BE-B6D2-0EC7FD0C1E1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8024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  <c:pt idx="1">
                  <c:v>0.35039999999571592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1E79-45BE-B6D2-0EC7FD0C1E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701384"/>
        <c:axId val="1"/>
      </c:scatterChart>
      <c:valAx>
        <c:axId val="39670138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81203007518795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39670138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3609022556390977"/>
          <c:y val="0.92375366568914952"/>
          <c:w val="0.6646616541353384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0</xdr:rowOff>
    </xdr:from>
    <xdr:to>
      <xdr:col>16</xdr:col>
      <xdr:colOff>161925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A27263FF-65A1-1E50-8B7F-1BEA21891B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5" sqref="E5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710937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7" s="3" customFormat="1" ht="20.25" x14ac:dyDescent="0.2">
      <c r="A1" s="32" t="s">
        <v>39</v>
      </c>
    </row>
    <row r="2" spans="1:7" s="3" customFormat="1" ht="12.95" customHeight="1" x14ac:dyDescent="0.2">
      <c r="A2" s="3" t="s">
        <v>24</v>
      </c>
      <c r="B2" s="3" t="s">
        <v>40</v>
      </c>
      <c r="D2" s="4"/>
      <c r="E2" s="5">
        <f ca="1">NOW()</f>
        <v>45360.500088194443</v>
      </c>
    </row>
    <row r="3" spans="1:7" s="3" customFormat="1" ht="12.95" customHeight="1" thickBot="1" x14ac:dyDescent="0.25">
      <c r="E3" s="3" t="e">
        <f ca="1">TEXT(E2,"0000-00 00:00")</f>
        <v>#VALUE!</v>
      </c>
    </row>
    <row r="4" spans="1:7" s="3" customFormat="1" ht="12.95" customHeight="1" thickTop="1" thickBot="1" x14ac:dyDescent="0.25">
      <c r="A4" s="6" t="s">
        <v>0</v>
      </c>
      <c r="C4" s="7">
        <v>38204.36</v>
      </c>
      <c r="D4" s="8">
        <v>2.1416499999999998</v>
      </c>
    </row>
    <row r="5" spans="1:7" s="3" customFormat="1" ht="12.95" customHeight="1" x14ac:dyDescent="0.2"/>
    <row r="6" spans="1:7" s="3" customFormat="1" ht="12.95" customHeight="1" x14ac:dyDescent="0.2">
      <c r="A6" s="6" t="s">
        <v>1</v>
      </c>
    </row>
    <row r="7" spans="1:7" s="3" customFormat="1" ht="12.95" customHeight="1" x14ac:dyDescent="0.2">
      <c r="A7" s="3" t="s">
        <v>2</v>
      </c>
      <c r="C7" s="3">
        <f>+C4</f>
        <v>38204.36</v>
      </c>
    </row>
    <row r="8" spans="1:7" s="3" customFormat="1" ht="12.95" customHeight="1" x14ac:dyDescent="0.2">
      <c r="A8" s="3" t="s">
        <v>3</v>
      </c>
      <c r="C8" s="3">
        <f>+D4</f>
        <v>2.1416499999999998</v>
      </c>
    </row>
    <row r="9" spans="1:7" s="3" customFormat="1" ht="12.95" customHeight="1" x14ac:dyDescent="0.2">
      <c r="A9" s="9" t="s">
        <v>30</v>
      </c>
      <c r="C9" s="10">
        <v>-9.5</v>
      </c>
      <c r="D9" s="3" t="s">
        <v>31</v>
      </c>
    </row>
    <row r="10" spans="1:7" s="3" customFormat="1" ht="12.95" customHeight="1" thickBot="1" x14ac:dyDescent="0.25">
      <c r="C10" s="11" t="s">
        <v>20</v>
      </c>
      <c r="D10" s="11" t="s">
        <v>21</v>
      </c>
    </row>
    <row r="11" spans="1:7" s="3" customFormat="1" ht="12.95" customHeight="1" x14ac:dyDescent="0.2">
      <c r="A11" s="3" t="s">
        <v>16</v>
      </c>
      <c r="C11" s="12">
        <f ca="1">INTERCEPT(INDIRECT($G$11):G992,INDIRECT($F$11):F992)</f>
        <v>0</v>
      </c>
      <c r="D11" s="4"/>
      <c r="F11" s="13" t="str">
        <f>"F"&amp;E19</f>
        <v>F21</v>
      </c>
      <c r="G11" s="12" t="str">
        <f>"G"&amp;E19</f>
        <v>G21</v>
      </c>
    </row>
    <row r="12" spans="1:7" s="3" customFormat="1" ht="12.95" customHeight="1" x14ac:dyDescent="0.2">
      <c r="A12" s="3" t="s">
        <v>17</v>
      </c>
      <c r="C12" s="12">
        <f ca="1">SLOPE(INDIRECT($G$11):G992,INDIRECT($F$11):F992)</f>
        <v>4.3668993020403281E-5</v>
      </c>
      <c r="D12" s="4"/>
    </row>
    <row r="13" spans="1:7" s="3" customFormat="1" ht="12.95" customHeight="1" x14ac:dyDescent="0.2">
      <c r="A13" s="3" t="s">
        <v>19</v>
      </c>
      <c r="C13" s="4" t="s">
        <v>14</v>
      </c>
      <c r="D13" s="14" t="s">
        <v>36</v>
      </c>
      <c r="E13" s="10">
        <v>1</v>
      </c>
    </row>
    <row r="14" spans="1:7" s="3" customFormat="1" ht="12.95" customHeight="1" x14ac:dyDescent="0.2">
      <c r="D14" s="14" t="s">
        <v>32</v>
      </c>
      <c r="E14" s="15">
        <f ca="1">NOW()+15018.5+$C$9/24</f>
        <v>60378.604254861108</v>
      </c>
    </row>
    <row r="15" spans="1:7" s="3" customFormat="1" ht="12.95" customHeight="1" x14ac:dyDescent="0.2">
      <c r="A15" s="16" t="s">
        <v>18</v>
      </c>
      <c r="C15" s="17">
        <f ca="1">(C7+C11)+(C8+C12)*INT(MAX(F21:F3533))</f>
        <v>55389.31</v>
      </c>
      <c r="D15" s="14" t="s">
        <v>37</v>
      </c>
      <c r="E15" s="15">
        <f ca="1">ROUND(2*(E14-$C$7)/$C$8,0)/2+E13</f>
        <v>10355</v>
      </c>
    </row>
    <row r="16" spans="1:7" s="3" customFormat="1" ht="12.95" customHeight="1" x14ac:dyDescent="0.2">
      <c r="A16" s="6" t="s">
        <v>4</v>
      </c>
      <c r="C16" s="18">
        <f ca="1">+C8+C12</f>
        <v>2.1416936689930202</v>
      </c>
      <c r="D16" s="14" t="s">
        <v>38</v>
      </c>
      <c r="E16" s="12">
        <f ca="1">ROUND(2*(E14-$C$15)/$C$16,0)/2+E13</f>
        <v>2330.5</v>
      </c>
    </row>
    <row r="17" spans="1:17" s="3" customFormat="1" ht="12.95" customHeight="1" thickBot="1" x14ac:dyDescent="0.25">
      <c r="A17" s="14" t="s">
        <v>29</v>
      </c>
      <c r="C17" s="3">
        <f>COUNT(C21:C2191)</f>
        <v>2</v>
      </c>
      <c r="D17" s="14" t="s">
        <v>33</v>
      </c>
      <c r="E17" s="19">
        <f ca="1">+$C$15+$C$16*E16-15018.5-$C$9/24</f>
        <v>45362.422928921565</v>
      </c>
    </row>
    <row r="18" spans="1:17" s="3" customFormat="1" ht="12.95" customHeight="1" thickTop="1" thickBot="1" x14ac:dyDescent="0.25">
      <c r="A18" s="6" t="s">
        <v>5</v>
      </c>
      <c r="C18" s="20">
        <f ca="1">+C15</f>
        <v>55389.31</v>
      </c>
      <c r="D18" s="21">
        <f ca="1">+C16</f>
        <v>2.1416936689930202</v>
      </c>
      <c r="E18" s="22" t="s">
        <v>34</v>
      </c>
    </row>
    <row r="19" spans="1:17" s="3" customFormat="1" ht="12.95" customHeight="1" thickTop="1" x14ac:dyDescent="0.2">
      <c r="A19" s="23" t="s">
        <v>35</v>
      </c>
      <c r="E19" s="24">
        <v>21</v>
      </c>
    </row>
    <row r="20" spans="1:17" s="3" customFormat="1" ht="12.95" customHeight="1" thickBot="1" x14ac:dyDescent="0.25">
      <c r="A20" s="11" t="s">
        <v>6</v>
      </c>
      <c r="B20" s="11" t="s">
        <v>7</v>
      </c>
      <c r="C20" s="11" t="s">
        <v>8</v>
      </c>
      <c r="D20" s="11" t="s">
        <v>13</v>
      </c>
      <c r="E20" s="11" t="s">
        <v>9</v>
      </c>
      <c r="F20" s="11" t="s">
        <v>10</v>
      </c>
      <c r="G20" s="11" t="s">
        <v>11</v>
      </c>
      <c r="H20" s="25" t="s">
        <v>43</v>
      </c>
      <c r="I20" s="25" t="s">
        <v>44</v>
      </c>
      <c r="J20" s="25" t="s">
        <v>45</v>
      </c>
      <c r="K20" s="25" t="s">
        <v>25</v>
      </c>
      <c r="L20" s="25" t="s">
        <v>26</v>
      </c>
      <c r="M20" s="25" t="s">
        <v>27</v>
      </c>
      <c r="N20" s="25" t="s">
        <v>28</v>
      </c>
      <c r="O20" s="25" t="s">
        <v>23</v>
      </c>
      <c r="P20" s="26" t="s">
        <v>22</v>
      </c>
      <c r="Q20" s="11" t="s">
        <v>15</v>
      </c>
    </row>
    <row r="21" spans="1:17" s="3" customFormat="1" ht="12.95" customHeight="1" x14ac:dyDescent="0.2">
      <c r="A21" s="3" t="s">
        <v>12</v>
      </c>
      <c r="C21" s="27">
        <f>+C4</f>
        <v>38204.36</v>
      </c>
      <c r="D21" s="27" t="s">
        <v>14</v>
      </c>
      <c r="E21" s="3">
        <f>+(C21-C$7)/C$8</f>
        <v>0</v>
      </c>
      <c r="F21" s="3">
        <f>ROUND(2*E21,0)/2</f>
        <v>0</v>
      </c>
      <c r="G21" s="3">
        <f>+C21-(C$7+F21*C$8)</f>
        <v>0</v>
      </c>
      <c r="H21" s="3">
        <f>+G21</f>
        <v>0</v>
      </c>
      <c r="O21" s="3">
        <f ca="1">+C$11+C$12*$F21</f>
        <v>0</v>
      </c>
      <c r="Q21" s="28">
        <f>+C21-15018.5</f>
        <v>23185.86</v>
      </c>
    </row>
    <row r="22" spans="1:17" s="3" customFormat="1" ht="12.95" customHeight="1" x14ac:dyDescent="0.2">
      <c r="A22" s="29" t="s">
        <v>41</v>
      </c>
      <c r="B22" s="30" t="s">
        <v>42</v>
      </c>
      <c r="C22" s="31">
        <v>55389.31</v>
      </c>
      <c r="D22" s="31">
        <v>0.01</v>
      </c>
      <c r="E22" s="3">
        <f>+(C22-C$7)/C$8</f>
        <v>8024.1636121681877</v>
      </c>
      <c r="F22" s="3">
        <f>ROUND(2*E22,0)/2</f>
        <v>8024</v>
      </c>
      <c r="G22" s="3">
        <f>+C22-(C$7+F22*C$8)</f>
        <v>0.35039999999571592</v>
      </c>
      <c r="I22" s="3">
        <f>+G22</f>
        <v>0.35039999999571592</v>
      </c>
      <c r="O22" s="3">
        <f ca="1">+C$11+C$12*$F22</f>
        <v>0.35039999999571592</v>
      </c>
      <c r="Q22" s="28">
        <f>+C22-15018.5</f>
        <v>40370.81</v>
      </c>
    </row>
    <row r="23" spans="1:17" s="3" customFormat="1" ht="12.95" customHeight="1" x14ac:dyDescent="0.2">
      <c r="C23" s="27"/>
      <c r="D23" s="27"/>
      <c r="Q23" s="28"/>
    </row>
    <row r="24" spans="1:17" s="3" customFormat="1" ht="12.95" customHeight="1" x14ac:dyDescent="0.2">
      <c r="C24" s="27"/>
      <c r="D24" s="27"/>
      <c r="Q24" s="28"/>
    </row>
    <row r="25" spans="1:17" s="3" customFormat="1" ht="12.95" customHeight="1" x14ac:dyDescent="0.2">
      <c r="C25" s="27"/>
      <c r="D25" s="27"/>
      <c r="Q25" s="28"/>
    </row>
    <row r="26" spans="1:17" s="3" customFormat="1" ht="12.95" customHeight="1" x14ac:dyDescent="0.2">
      <c r="C26" s="27"/>
      <c r="D26" s="27"/>
      <c r="Q26" s="28"/>
    </row>
    <row r="27" spans="1:17" s="3" customFormat="1" ht="12.95" customHeight="1" x14ac:dyDescent="0.2">
      <c r="C27" s="27"/>
      <c r="D27" s="27"/>
      <c r="Q27" s="28"/>
    </row>
    <row r="28" spans="1:17" x14ac:dyDescent="0.2">
      <c r="C28" s="2"/>
      <c r="D28" s="2"/>
      <c r="Q28" s="1"/>
    </row>
    <row r="29" spans="1:17" x14ac:dyDescent="0.2">
      <c r="C29" s="2"/>
      <c r="D29" s="2"/>
      <c r="Q29" s="1"/>
    </row>
    <row r="30" spans="1:17" x14ac:dyDescent="0.2">
      <c r="C30" s="2"/>
      <c r="D30" s="2"/>
      <c r="Q30" s="1"/>
    </row>
    <row r="31" spans="1:17" x14ac:dyDescent="0.2">
      <c r="C31" s="2"/>
      <c r="D31" s="2"/>
      <c r="Q31" s="1"/>
    </row>
    <row r="32" spans="1:17" x14ac:dyDescent="0.2">
      <c r="C32" s="2"/>
      <c r="D32" s="2"/>
      <c r="Q32" s="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6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2024-03-09T01:30:07Z</dcterms:modified>
</cp:coreProperties>
</file>