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DCF2CB9-95F5-42A3-85C2-8AB94B4C83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K30" i="1"/>
  <c r="Q30" i="1"/>
  <c r="E22" i="1"/>
  <c r="F22" i="1"/>
  <c r="G22" i="1"/>
  <c r="I22" i="1"/>
  <c r="E23" i="1"/>
  <c r="F23" i="1"/>
  <c r="G23" i="1"/>
  <c r="I23" i="1"/>
  <c r="Q22" i="1"/>
  <c r="Q23" i="1"/>
  <c r="F11" i="1"/>
  <c r="C21" i="1"/>
  <c r="G21" i="1"/>
  <c r="H21" i="1"/>
  <c r="E21" i="1"/>
  <c r="F21" i="1"/>
  <c r="A21" i="1"/>
  <c r="H20" i="1"/>
  <c r="G11" i="1"/>
  <c r="E14" i="1"/>
  <c r="C17" i="1"/>
  <c r="Q21" i="1"/>
  <c r="C11" i="1"/>
  <c r="E15" i="1" l="1"/>
  <c r="C12" i="1"/>
  <c r="C16" i="1" l="1"/>
  <c r="D18" i="1" s="1"/>
  <c r="O23" i="1"/>
  <c r="S23" i="1" s="1"/>
  <c r="O26" i="1"/>
  <c r="S26" i="1" s="1"/>
  <c r="O25" i="1"/>
  <c r="S25" i="1" s="1"/>
  <c r="O29" i="1"/>
  <c r="S29" i="1" s="1"/>
  <c r="O24" i="1"/>
  <c r="S24" i="1" s="1"/>
  <c r="O28" i="1"/>
  <c r="S28" i="1" s="1"/>
  <c r="O27" i="1"/>
  <c r="S27" i="1" s="1"/>
  <c r="O30" i="1"/>
  <c r="S30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<sst xmlns="http://schemas.openxmlformats.org/spreadsheetml/2006/main" count="79" uniqueCount="56">
  <si>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</si>
  <si>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</si>
  <si>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</si>
  <si>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</si>
  <si>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</si>
  <si>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</si>
  <si>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</si>
  <si>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</si>
  <si>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</si>
  <si>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</si>
  <si>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</si>
  <si>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</si>
  <si>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</si>
  <si>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</si>
  <si>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</si>
  <si>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</si>
  <si>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</si>
  <si>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</si>
  <si>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</si>
  <si>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</si>
  <si>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</si>
  <si>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</si>
  <si>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</si>
  <si>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</si>
  <si>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</si>
  <si>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</si>
  <si>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</si>
  <si>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</si>
  <si>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</si>
  <si>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</si>
  <si>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</si>
  <si>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</si>
  <si>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</si>
  <si>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</si>
  <si>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</si>
  <si>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</si>
  <si>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</si>
  <si>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</si>
  <si>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</si>
  <si>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</si>
  <si>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EQ TrA</t>
  </si>
  <si>
    <t>EQ TrA / GSC 9048-1315</t>
  </si>
  <si>
    <t>Tra_EQ.xls</t>
  </si>
  <si>
    <t>EA/D</t>
  </si>
  <si>
    <t>Tra</t>
  </si>
  <si>
    <t>G9048-1315</t>
  </si>
  <si>
    <t>Kreiner</t>
  </si>
  <si>
    <t>VSS_2013-01-28</t>
  </si>
  <si>
    <t>I</t>
  </si>
  <si>
    <t>VSS</t>
  </si>
  <si>
    <t>TESS/BAJ/RAA</t>
  </si>
  <si>
    <t>II</t>
  </si>
  <si>
    <t>BMGA</t>
  </si>
  <si>
    <t>VSS SEB Gp</t>
  </si>
  <si>
    <t>TESS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</si>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</sst>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000000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172" fontId="17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0" fillId="0" borderId="0" xfId="0" applyBorder="1" applyAlignment="1"/>
    <xf numFmtId="0" fontId="15" fillId="0" borderId="0" xfId="0" applyFont="1" applyBorder="1" applyAlignment="1"/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1348</c:v>
                </c:pt>
                <c:pt idx="3">
                  <c:v>2533</c:v>
                </c:pt>
                <c:pt idx="4">
                  <c:v>2533.5</c:v>
                </c:pt>
                <c:pt idx="5">
                  <c:v>2539</c:v>
                </c:pt>
                <c:pt idx="6">
                  <c:v>2539.5</c:v>
                </c:pt>
                <c:pt idx="7">
                  <c:v>2542</c:v>
                </c:pt>
                <c:pt idx="8">
                  <c:v>2542.5</c:v>
                </c:pt>
                <c:pt idx="9">
                  <c:v>2794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05-43A5-B5E2-23B490B542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1348</c:v>
                </c:pt>
                <c:pt idx="3">
                  <c:v>2533</c:v>
                </c:pt>
                <c:pt idx="4">
                  <c:v>2533.5</c:v>
                </c:pt>
                <c:pt idx="5">
                  <c:v>2539</c:v>
                </c:pt>
                <c:pt idx="6">
                  <c:v>2539.5</c:v>
                </c:pt>
                <c:pt idx="7">
                  <c:v>2542</c:v>
                </c:pt>
                <c:pt idx="8">
                  <c:v>2542.5</c:v>
                </c:pt>
                <c:pt idx="9">
                  <c:v>2794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-0.13517000000138069</c:v>
                </c:pt>
                <c:pt idx="2">
                  <c:v>-0.1365120000045863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05-43A5-B5E2-23B490B542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1348</c:v>
                </c:pt>
                <c:pt idx="3">
                  <c:v>2533</c:v>
                </c:pt>
                <c:pt idx="4">
                  <c:v>2533.5</c:v>
                </c:pt>
                <c:pt idx="5">
                  <c:v>2539</c:v>
                </c:pt>
                <c:pt idx="6">
                  <c:v>2539.5</c:v>
                </c:pt>
                <c:pt idx="7">
                  <c:v>2542</c:v>
                </c:pt>
                <c:pt idx="8">
                  <c:v>2542.5</c:v>
                </c:pt>
                <c:pt idx="9">
                  <c:v>2794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-0.14202802991349017</c:v>
                </c:pt>
                <c:pt idx="4">
                  <c:v>-0.14250154000183102</c:v>
                </c:pt>
                <c:pt idx="5">
                  <c:v>-0.14201402980688727</c:v>
                </c:pt>
                <c:pt idx="6">
                  <c:v>-0.14193168001656886</c:v>
                </c:pt>
                <c:pt idx="7">
                  <c:v>-0.14163913987431442</c:v>
                </c:pt>
                <c:pt idx="8">
                  <c:v>-0.14082460987992818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05-43A5-B5E2-23B490B542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1348</c:v>
                </c:pt>
                <c:pt idx="3">
                  <c:v>2533</c:v>
                </c:pt>
                <c:pt idx="4">
                  <c:v>2533.5</c:v>
                </c:pt>
                <c:pt idx="5">
                  <c:v>2539</c:v>
                </c:pt>
                <c:pt idx="6">
                  <c:v>2539.5</c:v>
                </c:pt>
                <c:pt idx="7">
                  <c:v>2542</c:v>
                </c:pt>
                <c:pt idx="8">
                  <c:v>2542.5</c:v>
                </c:pt>
                <c:pt idx="9">
                  <c:v>2794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-0.41145000023243483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05-43A5-B5E2-23B490B542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1348</c:v>
                </c:pt>
                <c:pt idx="3">
                  <c:v>2533</c:v>
                </c:pt>
                <c:pt idx="4">
                  <c:v>2533.5</c:v>
                </c:pt>
                <c:pt idx="5">
                  <c:v>2539</c:v>
                </c:pt>
                <c:pt idx="6">
                  <c:v>2539.5</c:v>
                </c:pt>
                <c:pt idx="7">
                  <c:v>2542</c:v>
                </c:pt>
                <c:pt idx="8">
                  <c:v>2542.5</c:v>
                </c:pt>
                <c:pt idx="9">
                  <c:v>2794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05-43A5-B5E2-23B490B542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1348</c:v>
                </c:pt>
                <c:pt idx="3">
                  <c:v>2533</c:v>
                </c:pt>
                <c:pt idx="4">
                  <c:v>2533.5</c:v>
                </c:pt>
                <c:pt idx="5">
                  <c:v>2539</c:v>
                </c:pt>
                <c:pt idx="6">
                  <c:v>2539.5</c:v>
                </c:pt>
                <c:pt idx="7">
                  <c:v>2542</c:v>
                </c:pt>
                <c:pt idx="8">
                  <c:v>2542.5</c:v>
                </c:pt>
                <c:pt idx="9">
                  <c:v>2794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05-43A5-B5E2-23B490B542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8.8999999999999995E-5</c:v>
                  </c:pt>
                  <c:pt idx="2">
                    <c:v>1.8000000000000001E-4</c:v>
                  </c:pt>
                  <c:pt idx="3">
                    <c:v>1.0059999999999999E-3</c:v>
                  </c:pt>
                  <c:pt idx="4">
                    <c:v>1.9139999999999999E-3</c:v>
                  </c:pt>
                  <c:pt idx="5">
                    <c:v>1.142E-3</c:v>
                  </c:pt>
                  <c:pt idx="6">
                    <c:v>2.7659999999999998E-3</c:v>
                  </c:pt>
                  <c:pt idx="7">
                    <c:v>1.5349999999999999E-3</c:v>
                  </c:pt>
                  <c:pt idx="8">
                    <c:v>3.1610000000000002E-3</c:v>
                  </c:pt>
                  <c:pt idx="9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1348</c:v>
                </c:pt>
                <c:pt idx="3">
                  <c:v>2533</c:v>
                </c:pt>
                <c:pt idx="4">
                  <c:v>2533.5</c:v>
                </c:pt>
                <c:pt idx="5">
                  <c:v>2539</c:v>
                </c:pt>
                <c:pt idx="6">
                  <c:v>2539.5</c:v>
                </c:pt>
                <c:pt idx="7">
                  <c:v>2542</c:v>
                </c:pt>
                <c:pt idx="8">
                  <c:v>2542.5</c:v>
                </c:pt>
                <c:pt idx="9">
                  <c:v>2794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05-43A5-B5E2-23B490B542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1348</c:v>
                </c:pt>
                <c:pt idx="3">
                  <c:v>2533</c:v>
                </c:pt>
                <c:pt idx="4">
                  <c:v>2533.5</c:v>
                </c:pt>
                <c:pt idx="5">
                  <c:v>2539</c:v>
                </c:pt>
                <c:pt idx="6">
                  <c:v>2539.5</c:v>
                </c:pt>
                <c:pt idx="7">
                  <c:v>2542</c:v>
                </c:pt>
                <c:pt idx="8">
                  <c:v>2542.5</c:v>
                </c:pt>
                <c:pt idx="9">
                  <c:v>2794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-1.0640291308048805E-2</c:v>
                </c:pt>
                <c:pt idx="1">
                  <c:v>-0.10152357959039308</c:v>
                </c:pt>
                <c:pt idx="2">
                  <c:v>-0.10366282175952951</c:v>
                </c:pt>
                <c:pt idx="3">
                  <c:v>-0.18543707887006705</c:v>
                </c:pt>
                <c:pt idx="4">
                  <c:v>-0.18547158277602088</c:v>
                </c:pt>
                <c:pt idx="5">
                  <c:v>-0.18585112574151283</c:v>
                </c:pt>
                <c:pt idx="6">
                  <c:v>-0.18588562964746663</c:v>
                </c:pt>
                <c:pt idx="7">
                  <c:v>-0.1860581491772357</c:v>
                </c:pt>
                <c:pt idx="8">
                  <c:v>-0.18609265308318951</c:v>
                </c:pt>
                <c:pt idx="9">
                  <c:v>-0.20344811777795763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05-43A5-B5E2-23B490B5425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1348</c:v>
                </c:pt>
                <c:pt idx="3">
                  <c:v>2533</c:v>
                </c:pt>
                <c:pt idx="4">
                  <c:v>2533.5</c:v>
                </c:pt>
                <c:pt idx="5">
                  <c:v>2539</c:v>
                </c:pt>
                <c:pt idx="6">
                  <c:v>2539.5</c:v>
                </c:pt>
                <c:pt idx="7">
                  <c:v>2542</c:v>
                </c:pt>
                <c:pt idx="8">
                  <c:v>2542.5</c:v>
                </c:pt>
                <c:pt idx="9">
                  <c:v>2794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05-43A5-B5E2-23B490B5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24800"/>
        <c:axId val="1"/>
      </c:scatterChart>
      <c:valAx>
        <c:axId val="60122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2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371475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98391C-65D6-009B-AB40-367F153D6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38" sqref="J3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7109375" customWidth="1"/>
  </cols>
  <sheetData>
    <row r="1" spans="1:21" ht="20.25" x14ac:dyDescent="0.3">
      <c r="A1" s="1" t="s">
        <v>41</v>
      </c>
      <c r="E1" t="s">
        <v>42</v>
      </c>
      <c r="S1" s="39"/>
      <c r="T1" s="40"/>
      <c r="U1" s="39"/>
    </row>
    <row r="2" spans="1:21" ht="12.95" customHeight="1" x14ac:dyDescent="0.2">
      <c r="A2" t="s">
        <v>23</v>
      </c>
      <c r="B2" t="s">
        <v>43</v>
      </c>
      <c r="C2" s="31" t="s">
        <v>39</v>
      </c>
      <c r="D2" s="3" t="s">
        <v>44</v>
      </c>
      <c r="E2" s="32" t="s">
        <v>40</v>
      </c>
      <c r="F2" t="s">
        <v>45</v>
      </c>
      <c r="S2" s="39"/>
      <c r="T2" s="40"/>
      <c r="U2" s="39"/>
    </row>
    <row r="3" spans="1:21" ht="12.95" customHeight="1" thickBot="1" x14ac:dyDescent="0.25">
      <c r="E3" t="s">
        <v>45</v>
      </c>
      <c r="S3" s="39"/>
      <c r="T3" s="40"/>
      <c r="U3" s="39"/>
    </row>
    <row r="4" spans="1:21" ht="12.95" customHeight="1" thickTop="1" thickBot="1" x14ac:dyDescent="0.25">
      <c r="A4" s="5" t="s">
        <v>0</v>
      </c>
      <c r="C4" s="28" t="s">
        <v>38</v>
      </c>
      <c r="D4" s="29" t="s">
        <v>38</v>
      </c>
      <c r="S4" s="39"/>
      <c r="T4" s="39"/>
      <c r="U4" s="39"/>
    </row>
    <row r="5" spans="1:21" ht="12.95" customHeight="1" x14ac:dyDescent="0.2">
      <c r="S5" s="39"/>
      <c r="T5" s="39"/>
      <c r="U5" s="39"/>
    </row>
    <row r="6" spans="1:21" ht="12.95" customHeight="1" x14ac:dyDescent="0.2">
      <c r="A6" s="5" t="s">
        <v>1</v>
      </c>
    </row>
    <row r="7" spans="1:21" ht="12.95" customHeight="1" x14ac:dyDescent="0.2">
      <c r="A7" t="s">
        <v>2</v>
      </c>
      <c r="C7" s="42">
        <v>52500.12</v>
      </c>
      <c r="D7" s="30" t="s">
        <v>46</v>
      </c>
    </row>
    <row r="8" spans="1:21" ht="12.95" customHeight="1" x14ac:dyDescent="0.2">
      <c r="A8" t="s">
        <v>3</v>
      </c>
      <c r="C8" s="42">
        <v>2.7091590000000001</v>
      </c>
      <c r="D8" s="30" t="s">
        <v>46</v>
      </c>
    </row>
    <row r="9" spans="1:21" ht="12.95" customHeight="1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21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21" ht="12.95" customHeight="1" x14ac:dyDescent="0.2">
      <c r="A11" s="10" t="s">
        <v>15</v>
      </c>
      <c r="B11" s="10"/>
      <c r="C11" s="22">
        <f ca="1">INTERCEPT(INDIRECT($G$11):G992,INDIRECT($F$11):F992)</f>
        <v>-1.0640291308048805E-2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21" ht="12.95" customHeight="1" x14ac:dyDescent="0.2">
      <c r="A12" s="10" t="s">
        <v>16</v>
      </c>
      <c r="B12" s="10"/>
      <c r="C12" s="22">
        <f ca="1">SLOPE(INDIRECT($G$11):G992,INDIRECT($F$11):F992)</f>
        <v>-6.9007811907626632E-5</v>
      </c>
      <c r="D12" s="3"/>
      <c r="E12" s="10"/>
    </row>
    <row r="13" spans="1:21" ht="12.95" customHeight="1" x14ac:dyDescent="0.2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21" ht="12.95" customHeight="1" x14ac:dyDescent="0.2">
      <c r="A14" s="10"/>
      <c r="B14" s="10"/>
      <c r="C14" s="10"/>
      <c r="D14" s="14" t="s">
        <v>30</v>
      </c>
      <c r="E14" s="15">
        <f ca="1">NOW()+15018.5+$C$9/24</f>
        <v>60325.822845833332</v>
      </c>
    </row>
    <row r="15" spans="1:21" ht="12.95" customHeight="1" x14ac:dyDescent="0.2">
      <c r="A15" s="12" t="s">
        <v>17</v>
      </c>
      <c r="B15" s="10"/>
      <c r="C15" s="13">
        <f ca="1">(C7+C11)+(C8+C12)*INT(MAX(F21:F3533))</f>
        <v>60069.306797882222</v>
      </c>
      <c r="D15" s="14" t="s">
        <v>36</v>
      </c>
      <c r="E15" s="15">
        <f ca="1">ROUND(2*(E14-$C$7)/$C$8,0)/2+E13</f>
        <v>2889.5</v>
      </c>
    </row>
    <row r="16" spans="1:21" ht="12.95" customHeight="1" x14ac:dyDescent="0.2">
      <c r="A16" s="16" t="s">
        <v>4</v>
      </c>
      <c r="B16" s="10"/>
      <c r="C16" s="17">
        <f ca="1">+C8+C12</f>
        <v>2.7090899921880927</v>
      </c>
      <c r="D16" s="14" t="s">
        <v>37</v>
      </c>
      <c r="E16" s="24">
        <f ca="1">ROUND(2*(E14-$C$15)/$C$16,0)/2+E13</f>
        <v>95.5</v>
      </c>
    </row>
    <row r="17" spans="1:22" ht="12.95" customHeight="1" thickBot="1" x14ac:dyDescent="0.25">
      <c r="A17" s="14" t="s">
        <v>27</v>
      </c>
      <c r="B17" s="10"/>
      <c r="C17" s="10">
        <f>COUNT(C21:C2191)</f>
        <v>10</v>
      </c>
      <c r="D17" s="14" t="s">
        <v>31</v>
      </c>
      <c r="E17" s="18">
        <f ca="1">+$C$15+$C$16*E16-15018.5-$C$9/24</f>
        <v>45309.920725469521</v>
      </c>
    </row>
    <row r="18" spans="1:22" ht="12.95" customHeight="1" thickTop="1" thickBot="1" x14ac:dyDescent="0.25">
      <c r="A18" s="16" t="s">
        <v>5</v>
      </c>
      <c r="B18" s="10"/>
      <c r="C18" s="19">
        <f ca="1">+C15</f>
        <v>60069.306797882222</v>
      </c>
      <c r="D18" s="20">
        <f ca="1">+C16</f>
        <v>2.7090899921880927</v>
      </c>
      <c r="E18" s="21" t="s">
        <v>32</v>
      </c>
    </row>
    <row r="19" spans="1:22" ht="12.95" customHeight="1" thickTop="1" x14ac:dyDescent="0.2">
      <c r="A19" s="25" t="s">
        <v>33</v>
      </c>
      <c r="E19" s="26">
        <v>21</v>
      </c>
      <c r="S19">
        <f ca="1">SQRT(SUM(S21:S50)/(COUNT(S21:S50)-1))</f>
        <v>7.971881411836601E-2</v>
      </c>
    </row>
    <row r="20" spans="1:22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49</v>
      </c>
      <c r="J20" s="7" t="s">
        <v>54</v>
      </c>
      <c r="K20" s="7" t="s">
        <v>55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34</v>
      </c>
    </row>
    <row r="21" spans="1:22" ht="12.95" customHeight="1" x14ac:dyDescent="0.2">
      <c r="A21" t="str">
        <f>D7</f>
        <v>Kreiner</v>
      </c>
      <c r="C21" s="8">
        <f>C$7</f>
        <v>52500.12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-1.0640291308048805E-2</v>
      </c>
      <c r="Q21" s="2">
        <f>+C21-15018.5</f>
        <v>37481.620000000003</v>
      </c>
      <c r="S21">
        <f ca="1">+(O21-G21)^2</f>
        <v>1.1321579912013895E-4</v>
      </c>
    </row>
    <row r="22" spans="1:22" ht="12.95" customHeight="1" x14ac:dyDescent="0.2">
      <c r="A22" s="33" t="s">
        <v>47</v>
      </c>
      <c r="B22" s="34" t="s">
        <v>48</v>
      </c>
      <c r="C22" s="35">
        <v>56067.947232999999</v>
      </c>
      <c r="D22" s="35">
        <v>8.8999999999999995E-5</v>
      </c>
      <c r="E22">
        <f>+(C22-C$7)/C$8</f>
        <v>1316.9501062875956</v>
      </c>
      <c r="F22">
        <f>ROUND(2*E22,0)/2</f>
        <v>1317</v>
      </c>
      <c r="G22">
        <f>+C22-(C$7+F22*C$8)</f>
        <v>-0.13517000000138069</v>
      </c>
      <c r="I22">
        <f>+G22</f>
        <v>-0.13517000000138069</v>
      </c>
      <c r="O22">
        <f ca="1">+C$11+C$12*$F22</f>
        <v>-0.10152357959039308</v>
      </c>
      <c r="Q22" s="2">
        <f>+C22-15018.5</f>
        <v>41049.447232999999</v>
      </c>
      <c r="S22">
        <f ca="1">+(O22-G22)^2</f>
        <v>1.1320816064729232E-3</v>
      </c>
    </row>
    <row r="23" spans="1:22" ht="12.95" customHeight="1" x14ac:dyDescent="0.2">
      <c r="A23" s="33" t="s">
        <v>47</v>
      </c>
      <c r="B23" s="34" t="s">
        <v>48</v>
      </c>
      <c r="C23" s="35">
        <v>56151.929819999998</v>
      </c>
      <c r="D23" s="35">
        <v>1.8000000000000001E-4</v>
      </c>
      <c r="E23">
        <f>+(C23-C$7)/C$8</f>
        <v>1347.949610930918</v>
      </c>
      <c r="F23">
        <f>ROUND(2*E23,0)/2</f>
        <v>1348</v>
      </c>
      <c r="G23">
        <f>+C23-(C$7+F23*C$8)</f>
        <v>-0.1365120000045863</v>
      </c>
      <c r="I23">
        <f>+G23</f>
        <v>-0.1365120000045863</v>
      </c>
      <c r="O23">
        <f ca="1">+C$11+C$12*$F23</f>
        <v>-0.10366282175952951</v>
      </c>
      <c r="Q23" s="2">
        <f>+C23-15018.5</f>
        <v>41133.429819999998</v>
      </c>
      <c r="S23">
        <f ca="1">+(O23-G23)^2</f>
        <v>1.0790685113755121E-3</v>
      </c>
    </row>
    <row r="24" spans="1:22" ht="12.95" customHeight="1" x14ac:dyDescent="0.25">
      <c r="A24" s="36" t="s">
        <v>50</v>
      </c>
      <c r="B24" s="37" t="s">
        <v>48</v>
      </c>
      <c r="C24" s="41">
        <v>59362.277718970086</v>
      </c>
      <c r="D24" s="41">
        <v>1.0059999999999999E-3</v>
      </c>
      <c r="E24">
        <f t="shared" ref="E24:E30" si="0">+(C24-C$7)/C$8</f>
        <v>2532.9475748636692</v>
      </c>
      <c r="F24">
        <f t="shared" ref="F24:F30" si="1">ROUND(2*E24,0)/2</f>
        <v>2533</v>
      </c>
      <c r="G24">
        <f t="shared" ref="G24:G30" si="2">+C24-(C$7+F24*C$8)</f>
        <v>-0.14202802991349017</v>
      </c>
      <c r="J24">
        <f t="shared" ref="J24:J29" si="3">+G24</f>
        <v>-0.14202802991349017</v>
      </c>
      <c r="O24">
        <f t="shared" ref="O24:O30" ca="1" si="4">+C$11+C$12*$F24</f>
        <v>-0.18543707887006705</v>
      </c>
      <c r="Q24" s="2">
        <f t="shared" ref="Q24:Q30" si="5">+C24-15018.5</f>
        <v>44343.777718970086</v>
      </c>
      <c r="S24">
        <f t="shared" ref="S24:S30" ca="1" si="6">+(O24-G24)^2</f>
        <v>1.8843455313144882E-3</v>
      </c>
      <c r="V24" s="38" t="s">
        <v>53</v>
      </c>
    </row>
    <row r="25" spans="1:22" ht="12.95" customHeight="1" x14ac:dyDescent="0.25">
      <c r="A25" s="36" t="s">
        <v>50</v>
      </c>
      <c r="B25" s="37" t="s">
        <v>51</v>
      </c>
      <c r="C25" s="41">
        <v>59363.631824960001</v>
      </c>
      <c r="D25" s="41">
        <v>1.9139999999999999E-3</v>
      </c>
      <c r="E25">
        <f t="shared" si="0"/>
        <v>2533.4474000824603</v>
      </c>
      <c r="F25">
        <f t="shared" si="1"/>
        <v>2533.5</v>
      </c>
      <c r="G25">
        <f t="shared" si="2"/>
        <v>-0.14250154000183102</v>
      </c>
      <c r="J25">
        <f t="shared" si="3"/>
        <v>-0.14250154000183102</v>
      </c>
      <c r="O25">
        <f t="shared" ca="1" si="4"/>
        <v>-0.18547158277602088</v>
      </c>
      <c r="Q25" s="2">
        <f t="shared" si="5"/>
        <v>44345.131824960001</v>
      </c>
      <c r="S25">
        <f t="shared" ca="1" si="6"/>
        <v>1.8464245760157066E-3</v>
      </c>
      <c r="V25" s="38" t="s">
        <v>53</v>
      </c>
    </row>
    <row r="26" spans="1:22" ht="12.95" customHeight="1" x14ac:dyDescent="0.25">
      <c r="A26" s="36" t="s">
        <v>50</v>
      </c>
      <c r="B26" s="37" t="s">
        <v>48</v>
      </c>
      <c r="C26" s="41">
        <v>59378.532686970197</v>
      </c>
      <c r="D26" s="41">
        <v>1.142E-3</v>
      </c>
      <c r="E26">
        <f t="shared" si="0"/>
        <v>2538.9475800313653</v>
      </c>
      <c r="F26">
        <f t="shared" si="1"/>
        <v>2539</v>
      </c>
      <c r="G26">
        <f t="shared" si="2"/>
        <v>-0.14201402980688727</v>
      </c>
      <c r="J26">
        <f t="shared" si="3"/>
        <v>-0.14201402980688727</v>
      </c>
      <c r="O26">
        <f t="shared" ca="1" si="4"/>
        <v>-0.18585112574151283</v>
      </c>
      <c r="Q26" s="2">
        <f t="shared" si="5"/>
        <v>44360.032686970197</v>
      </c>
      <c r="S26">
        <f t="shared" ca="1" si="6"/>
        <v>1.9216909799815651E-3</v>
      </c>
      <c r="V26" s="38" t="s">
        <v>53</v>
      </c>
    </row>
    <row r="27" spans="1:22" ht="12.95" customHeight="1" x14ac:dyDescent="0.25">
      <c r="A27" s="36" t="s">
        <v>50</v>
      </c>
      <c r="B27" s="37" t="s">
        <v>51</v>
      </c>
      <c r="C27" s="41">
        <v>59379.88734881999</v>
      </c>
      <c r="D27" s="41">
        <v>2.7659999999999998E-3</v>
      </c>
      <c r="E27">
        <f t="shared" si="0"/>
        <v>2539.4476104281762</v>
      </c>
      <c r="F27">
        <f t="shared" si="1"/>
        <v>2539.5</v>
      </c>
      <c r="G27">
        <f t="shared" si="2"/>
        <v>-0.14193168001656886</v>
      </c>
      <c r="J27">
        <f t="shared" si="3"/>
        <v>-0.14193168001656886</v>
      </c>
      <c r="O27">
        <f t="shared" ca="1" si="4"/>
        <v>-0.18588562964746663</v>
      </c>
      <c r="Q27" s="2">
        <f t="shared" si="5"/>
        <v>44361.38734881999</v>
      </c>
      <c r="S27">
        <f t="shared" ca="1" si="6"/>
        <v>1.9319496881554982E-3</v>
      </c>
      <c r="V27" s="38" t="s">
        <v>53</v>
      </c>
    </row>
    <row r="28" spans="1:22" ht="12.95" customHeight="1" x14ac:dyDescent="0.25">
      <c r="A28" s="36" t="s">
        <v>50</v>
      </c>
      <c r="B28" s="37" t="s">
        <v>48</v>
      </c>
      <c r="C28" s="41">
        <v>59386.660538860131</v>
      </c>
      <c r="D28" s="41">
        <v>1.5349999999999999E-3</v>
      </c>
      <c r="E28">
        <f t="shared" si="0"/>
        <v>2541.9477184100779</v>
      </c>
      <c r="F28">
        <f t="shared" si="1"/>
        <v>2542</v>
      </c>
      <c r="G28">
        <f t="shared" si="2"/>
        <v>-0.14163913987431442</v>
      </c>
      <c r="J28">
        <f t="shared" si="3"/>
        <v>-0.14163913987431442</v>
      </c>
      <c r="O28">
        <f t="shared" ca="1" si="4"/>
        <v>-0.1860581491772357</v>
      </c>
      <c r="Q28" s="2">
        <f t="shared" si="5"/>
        <v>44368.160538860131</v>
      </c>
      <c r="S28">
        <f t="shared" ca="1" si="6"/>
        <v>1.9730483874530074E-3</v>
      </c>
      <c r="V28" s="38" t="s">
        <v>53</v>
      </c>
    </row>
    <row r="29" spans="1:22" ht="12.95" customHeight="1" x14ac:dyDescent="0.25">
      <c r="A29" s="36" t="s">
        <v>50</v>
      </c>
      <c r="B29" s="37" t="s">
        <v>51</v>
      </c>
      <c r="C29" s="41">
        <v>59388.015932890121</v>
      </c>
      <c r="D29" s="41">
        <v>3.1610000000000002E-3</v>
      </c>
      <c r="E29">
        <f t="shared" si="0"/>
        <v>2542.4480190679537</v>
      </c>
      <c r="F29">
        <f t="shared" si="1"/>
        <v>2542.5</v>
      </c>
      <c r="G29">
        <f t="shared" si="2"/>
        <v>-0.14082460987992818</v>
      </c>
      <c r="J29">
        <f t="shared" si="3"/>
        <v>-0.14082460987992818</v>
      </c>
      <c r="O29">
        <f t="shared" ca="1" si="4"/>
        <v>-0.18609265308318951</v>
      </c>
      <c r="Q29" s="2">
        <f t="shared" si="5"/>
        <v>44369.515932890121</v>
      </c>
      <c r="S29">
        <f t="shared" ca="1" si="6"/>
        <v>2.0491957354523346E-3</v>
      </c>
      <c r="V29" s="38" t="s">
        <v>53</v>
      </c>
    </row>
    <row r="30" spans="1:22" ht="12.95" customHeight="1" x14ac:dyDescent="0.25">
      <c r="A30" s="36" t="s">
        <v>52</v>
      </c>
      <c r="B30" s="37" t="s">
        <v>48</v>
      </c>
      <c r="C30" s="41">
        <v>60069.098795999773</v>
      </c>
      <c r="D30" s="41">
        <v>1.7030000000000001E-3</v>
      </c>
      <c r="E30">
        <f t="shared" si="0"/>
        <v>2793.8481263003646</v>
      </c>
      <c r="F30">
        <f t="shared" si="1"/>
        <v>2794</v>
      </c>
      <c r="G30">
        <f t="shared" si="2"/>
        <v>-0.41145000023243483</v>
      </c>
      <c r="K30">
        <f>+G30</f>
        <v>-0.41145000023243483</v>
      </c>
      <c r="O30">
        <f t="shared" ca="1" si="4"/>
        <v>-0.20344811777795763</v>
      </c>
      <c r="Q30" s="2">
        <f t="shared" si="5"/>
        <v>45050.598795999773</v>
      </c>
      <c r="S30">
        <f t="shared" ca="1" si="6"/>
        <v>4.3264783104606151E-2</v>
      </c>
      <c r="V30" s="38" t="s">
        <v>53</v>
      </c>
    </row>
    <row r="31" spans="1:22" ht="12.95" customHeight="1" x14ac:dyDescent="0.2">
      <c r="C31" s="8"/>
      <c r="D31" s="8"/>
      <c r="Q31" s="2"/>
    </row>
    <row r="32" spans="1:22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2024-01-16T06:44:53Z</dcterms:modified>
</cp:coreProperties>
</file>