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026155-9473-4A96-AA51-49D01A449E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1" i="1"/>
  <c r="O21" i="1" l="1"/>
  <c r="C15" i="1"/>
  <c r="E16" i="1" s="1"/>
  <c r="C16" i="1"/>
  <c r="D18" i="1" s="1"/>
  <c r="E17" i="1" l="1"/>
  <c r="C18" i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<sst xmlns="http://schemas.openxmlformats.org/spreadsheetml/2006/main" count="49" uniqueCount="44">
  <si>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</si>
  <si>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</si>
  <si>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</si>
  <si>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</si>
  <si>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</si>
  <si>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</si>
  <si>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</si>
  <si>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</si>
  <si>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</si>
  <si>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</si>
  <si>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</si>
  <si>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</si>
  <si>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</si>
  <si>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</si>
  <si>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</si>
  <si>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</si>
  <si>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</si>
  <si>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</si>
  <si>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</si>
  <si>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</si>
  <si>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</si>
  <si>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</si>
  <si>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</si>
  <si>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</si>
  <si>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</si>
  <si>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</si>
  <si>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</si>
  <si>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</si>
  <si>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</si>
  <si>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</si>
  <si>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</si>
  <si>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</si>
  <si>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</si>
  <si>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</si>
  <si>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</si>
  <si>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</si>
  <si>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</si>
  <si>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G9042-1473_TrA.xls</t>
  </si>
  <si>
    <t>EA</t>
  </si>
  <si>
    <t>IBVS 5532 Eph.</t>
  </si>
  <si>
    <t>IBVS 5532</t>
  </si>
  <si>
    <t>TrA</t>
  </si>
  <si>
    <t>NV TrA / GSC 9042-1473  / NSV 07871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</si>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</sst>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TrA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B-417D-8F20-283C35C898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B-417D-8F20-283C35C898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5B-417D-8F20-283C35C898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5B-417D-8F20-283C35C898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5B-417D-8F20-283C35C898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B-417D-8F20-283C35C898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5B-417D-8F20-283C35C898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5B-417D-8F20-283C35C8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86208"/>
        <c:axId val="1"/>
      </c:scatterChart>
      <c:valAx>
        <c:axId val="55628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286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B66E29-4B08-2039-EE56-979788407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0" customFormat="1" ht="20.25">
      <c r="A1" s="9" t="s">
        <v>42</v>
      </c>
      <c r="E1" s="3"/>
      <c r="F1" s="4" t="s">
        <v>37</v>
      </c>
      <c r="G1" s="5" t="s">
        <v>38</v>
      </c>
      <c r="H1" s="6" t="s">
        <v>39</v>
      </c>
      <c r="I1" s="7">
        <v>52860.71</v>
      </c>
      <c r="J1" s="7">
        <v>7.9935</v>
      </c>
      <c r="K1" s="6" t="s">
        <v>40</v>
      </c>
      <c r="L1" s="8" t="s">
        <v>41</v>
      </c>
    </row>
    <row r="2" spans="1:12" s="10" customFormat="1" ht="12.95" customHeight="1">
      <c r="A2" s="10" t="s">
        <v>23</v>
      </c>
      <c r="B2" s="10" t="s">
        <v>38</v>
      </c>
      <c r="C2" s="11" t="s">
        <v>41</v>
      </c>
      <c r="D2" s="10" t="s">
        <v>37</v>
      </c>
    </row>
    <row r="3" spans="1:12" s="10" customFormat="1" ht="12.95" customHeight="1" thickBot="1"/>
    <row r="4" spans="1:12" s="10" customFormat="1" ht="12.95" customHeight="1" thickTop="1" thickBot="1">
      <c r="A4" s="12" t="s">
        <v>39</v>
      </c>
      <c r="C4" s="13">
        <v>52860.71</v>
      </c>
      <c r="D4" s="14">
        <v>7.9935</v>
      </c>
    </row>
    <row r="5" spans="1:12" s="10" customFormat="1" ht="12.95" customHeight="1"/>
    <row r="6" spans="1:12" s="10" customFormat="1" ht="12.95" customHeight="1">
      <c r="A6" s="15" t="s">
        <v>0</v>
      </c>
    </row>
    <row r="7" spans="1:12" s="10" customFormat="1" ht="12.95" customHeight="1">
      <c r="A7" s="10" t="s">
        <v>1</v>
      </c>
      <c r="C7" s="10">
        <f>+C4</f>
        <v>52860.71</v>
      </c>
    </row>
    <row r="8" spans="1:12" s="10" customFormat="1" ht="12.95" customHeight="1">
      <c r="A8" s="10" t="s">
        <v>2</v>
      </c>
      <c r="C8" s="10">
        <f>+D4</f>
        <v>7.9935</v>
      </c>
    </row>
    <row r="9" spans="1:12" s="10" customFormat="1" ht="12.95" customHeight="1">
      <c r="A9" s="12" t="s">
        <v>30</v>
      </c>
      <c r="C9" s="16">
        <v>-9.5</v>
      </c>
      <c r="D9" s="10" t="s">
        <v>31</v>
      </c>
    </row>
    <row r="10" spans="1:12" s="10" customFormat="1" ht="12.95" customHeight="1" thickBot="1">
      <c r="C10" s="17" t="s">
        <v>19</v>
      </c>
      <c r="D10" s="17" t="s">
        <v>20</v>
      </c>
    </row>
    <row r="11" spans="1:12" s="10" customFormat="1" ht="12.95" customHeight="1">
      <c r="A11" s="10" t="s">
        <v>14</v>
      </c>
      <c r="C11" s="18" t="e">
        <f ca="1">INTERCEPT(INDIRECT($G$11):G992,INDIRECT($F$11):F992)</f>
        <v>#DIV/0!</v>
      </c>
      <c r="D11" s="19"/>
      <c r="F11" s="20" t="str">
        <f>"F"&amp;E19</f>
        <v>F21</v>
      </c>
      <c r="G11" s="18" t="str">
        <f>"G"&amp;E19</f>
        <v>G21</v>
      </c>
    </row>
    <row r="12" spans="1:12" s="10" customFormat="1" ht="12.95" customHeight="1">
      <c r="A12" s="10" t="s">
        <v>15</v>
      </c>
      <c r="C12" s="18" t="e">
        <f ca="1">SLOPE(INDIRECT($G$11):G992,INDIRECT($F$11):F992)</f>
        <v>#DIV/0!</v>
      </c>
      <c r="D12" s="19"/>
    </row>
    <row r="13" spans="1:12" s="10" customFormat="1" ht="12.95" customHeight="1">
      <c r="A13" s="10" t="s">
        <v>18</v>
      </c>
      <c r="C13" s="19" t="s">
        <v>12</v>
      </c>
      <c r="D13" s="19"/>
    </row>
    <row r="14" spans="1:12" s="10" customFormat="1" ht="12.95" customHeight="1"/>
    <row r="15" spans="1:12" s="10" customFormat="1" ht="12.95" customHeight="1">
      <c r="A15" s="21" t="s">
        <v>16</v>
      </c>
      <c r="C15" s="22" t="e">
        <f ca="1">(C7+C11)+(C8+C12)*INT(MAX(F21:F3533))</f>
        <v>#DIV/0!</v>
      </c>
      <c r="D15" s="23" t="s">
        <v>32</v>
      </c>
      <c r="E15" s="24">
        <f ca="1">TODAY()+15018.5-B9/24</f>
        <v>60378.5</v>
      </c>
    </row>
    <row r="16" spans="1:12" s="10" customFormat="1" ht="12.95" customHeight="1">
      <c r="A16" s="15" t="s">
        <v>3</v>
      </c>
      <c r="C16" s="25" t="e">
        <f ca="1">+C8+C12</f>
        <v>#DIV/0!</v>
      </c>
      <c r="D16" s="23" t="s">
        <v>33</v>
      </c>
      <c r="E16" s="24" t="e">
        <f ca="1">ROUND(2*(E15-C15)/C16,0)/2+1</f>
        <v>#DIV/0!</v>
      </c>
    </row>
    <row r="17" spans="1:18" s="10" customFormat="1" ht="12.95" customHeight="1" thickBot="1">
      <c r="A17" s="23" t="s">
        <v>29</v>
      </c>
      <c r="C17" s="10">
        <f>COUNT(C21:C2191)</f>
        <v>1</v>
      </c>
      <c r="D17" s="23" t="s">
        <v>34</v>
      </c>
      <c r="E17" s="26" t="e">
        <f ca="1">+C15+C16*E16-15018.5-C9/24</f>
        <v>#DIV/0!</v>
      </c>
    </row>
    <row r="18" spans="1:18" s="10" customFormat="1" ht="12.95" customHeight="1" thickTop="1" thickBot="1">
      <c r="A18" s="15" t="s">
        <v>4</v>
      </c>
      <c r="C18" s="27" t="e">
        <f ca="1">+C15</f>
        <v>#DIV/0!</v>
      </c>
      <c r="D18" s="28" t="e">
        <f ca="1">+C16</f>
        <v>#DIV/0!</v>
      </c>
      <c r="E18" s="29" t="s">
        <v>35</v>
      </c>
    </row>
    <row r="19" spans="1:18" s="10" customFormat="1" ht="12.95" customHeight="1" thickTop="1">
      <c r="A19" s="6" t="s">
        <v>36</v>
      </c>
      <c r="E19" s="30">
        <v>21</v>
      </c>
    </row>
    <row r="20" spans="1:18" s="10" customFormat="1" ht="12.95" customHeight="1" thickBot="1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13</v>
      </c>
    </row>
    <row r="21" spans="1:18" s="10" customFormat="1" ht="12.95" customHeight="1">
      <c r="A21" s="10" t="str">
        <f>$K$1</f>
        <v>IBVS 5532</v>
      </c>
      <c r="C21" s="11">
        <f>+$C$4</f>
        <v>52860.71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 t="e">
        <f ca="1">+C$11+C$12*$F21</f>
        <v>#DIV/0!</v>
      </c>
      <c r="Q21" s="33">
        <f>+C21-15018.5</f>
        <v>37842.21</v>
      </c>
    </row>
    <row r="22" spans="1:18" s="10" customFormat="1" ht="12.95" customHeight="1">
      <c r="C22" s="11"/>
      <c r="D22" s="11"/>
      <c r="Q22" s="33"/>
      <c r="R22" s="10" t="str">
        <f>IF(ABS(C22-C21)&lt;0.00001,1,"")</f>
        <v/>
      </c>
    </row>
    <row r="23" spans="1:18" ht="12.95" customHeight="1">
      <c r="C23" s="2"/>
      <c r="D23" s="2"/>
      <c r="Q23" s="1"/>
    </row>
    <row r="24" spans="1:18" ht="12.95" customHeight="1">
      <c r="Q24" s="1"/>
    </row>
    <row r="25" spans="1:18" ht="12.95" customHeight="1">
      <c r="C25" s="2"/>
      <c r="D25" s="2"/>
      <c r="Q25" s="1"/>
    </row>
    <row r="26" spans="1:18" ht="12.95" customHeight="1">
      <c r="C26" s="2"/>
      <c r="D26" s="2"/>
      <c r="Q26" s="1"/>
    </row>
    <row r="27" spans="1:18" ht="12.95" customHeight="1">
      <c r="C27" s="2"/>
      <c r="D27" s="2"/>
      <c r="Q27" s="1"/>
    </row>
    <row r="28" spans="1:18" ht="12.95" customHeight="1">
      <c r="C28" s="2"/>
      <c r="D28" s="2"/>
      <c r="Q28" s="1"/>
    </row>
    <row r="29" spans="1:18" ht="12.95" customHeight="1">
      <c r="C29" s="2"/>
      <c r="D29" s="2"/>
      <c r="Q29" s="1"/>
    </row>
    <row r="30" spans="1:18" ht="12.95" customHeight="1">
      <c r="C30" s="2"/>
      <c r="D30" s="2"/>
      <c r="Q30" s="1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2024-03-09T01:34:24Z</dcterms:modified>
</cp:coreProperties>
</file>